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2"/>
  </bookViews>
  <sheets>
    <sheet name="прил.11" sheetId="1" r:id="rId1"/>
    <sheet name="прил.13" sheetId="2" r:id="rId2"/>
    <sheet name="прил.15" sheetId="3" r:id="rId3"/>
  </sheets>
  <definedNames>
    <definedName name="_xlnm.Print_Titles" localSheetId="0">'прил.11'!$21:$22</definedName>
    <definedName name="_xlnm.Print_Titles" localSheetId="1">'прил.13'!$12:$12</definedName>
    <definedName name="_xlnm.Print_Titles" localSheetId="2">'прил.15'!$13:$13</definedName>
    <definedName name="_xlnm.Print_Area" localSheetId="0">'прил.11'!$A$2:$F$82</definedName>
    <definedName name="_xlnm.Print_Area" localSheetId="1">'прил.13'!$A$1:$F$779</definedName>
    <definedName name="_xlnm.Print_Area" localSheetId="2">'прил.15'!$B$1:$H$1037</definedName>
  </definedNames>
  <calcPr fullCalcOnLoad="1"/>
</workbook>
</file>

<file path=xl/sharedStrings.xml><?xml version="1.0" encoding="utf-8"?>
<sst xmlns="http://schemas.openxmlformats.org/spreadsheetml/2006/main" count="7702" uniqueCount="585">
  <si>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</si>
  <si>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</si>
  <si>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</si>
  <si>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</si>
  <si>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Строительство объектов сметной стоимостью до 100 млн. рублей</t>
  </si>
  <si>
    <t xml:space="preserve">Бюджетные инвестиции </t>
  </si>
  <si>
    <t>КАПИТАЛЬНОЕ СТРОИТЕЛЬСТВО</t>
  </si>
  <si>
    <t>520 13 00</t>
  </si>
  <si>
    <t>701</t>
  </si>
  <si>
    <t>702</t>
  </si>
  <si>
    <t>801</t>
  </si>
  <si>
    <t>802</t>
  </si>
  <si>
    <t>804</t>
  </si>
  <si>
    <t>806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</si>
  <si>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</si>
  <si>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</si>
  <si>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</si>
  <si>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</si>
  <si>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</si>
  <si>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</si>
  <si>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</si>
  <si>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</si>
  <si>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</si>
  <si>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</si>
  <si>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</si>
  <si>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</si>
  <si>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</si>
  <si>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</si>
  <si>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012</t>
  </si>
  <si>
    <t>500</t>
  </si>
  <si>
    <t>"Здоровый город" на 2009-2015 годы</t>
  </si>
  <si>
    <t xml:space="preserve"> 505 46 00 </t>
  </si>
  <si>
    <t xml:space="preserve"> Мероприятия по проведению оздоровительной кампании детей</t>
  </si>
  <si>
    <t>522 40 00</t>
  </si>
  <si>
    <t xml:space="preserve">Здравоохранение </t>
  </si>
  <si>
    <t xml:space="preserve">Культура и кинематография </t>
  </si>
  <si>
    <t xml:space="preserve">Физическая культура </t>
  </si>
  <si>
    <t>Здравоохранение</t>
  </si>
  <si>
    <t xml:space="preserve"> 02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</si>
  <si>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</si>
  <si>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</si>
  <si>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</si>
  <si>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</si>
  <si>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</si>
  <si>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</si>
  <si>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</si>
  <si>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</si>
  <si>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</si>
  <si>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Мероприятия в области образования</t>
  </si>
  <si>
    <t>Совершенствование организации питания учащихся в общеобразовательных учреждениях</t>
  </si>
  <si>
    <t>Обеспечение питанием школьников (в том числе молоком) (за счет субсидий)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</si>
  <si>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</si>
  <si>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>436 01 00</t>
  </si>
  <si>
    <t>436 01 05</t>
  </si>
  <si>
    <t>Государственная поддержка в сфере образования</t>
  </si>
  <si>
    <t>Комплексная безопасность образовательных учреждений (за счет субсидий)</t>
  </si>
  <si>
    <t xml:space="preserve">Долгосрочная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  (за счет субсидий)     </t>
  </si>
  <si>
    <t>Мероприятия в области жилищно-коммунального хозяйства</t>
  </si>
  <si>
    <t>355 00 00</t>
  </si>
  <si>
    <t xml:space="preserve">Долгосрочная целевая программа "Безбарьерная среда" на 2010-2014 годы (за счет субсидий)  </t>
  </si>
  <si>
    <t>522 58 00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</si>
  <si>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</si>
  <si>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355 01 00</t>
  </si>
  <si>
    <t>Проведение конкурсов в области жилищно-коммунального хозяйства</t>
  </si>
  <si>
    <t xml:space="preserve">Повышение правовой культуры избирателей и обучение организаторов выборов </t>
  </si>
  <si>
    <t>ВСЕГО РАСХОДОВ</t>
  </si>
  <si>
    <t>ИТОГО РАСХОДОВ</t>
  </si>
  <si>
    <t>Обеспечение деятельности подведомственных учреждений (за счет субвенций)</t>
  </si>
  <si>
    <t xml:space="preserve">Обслуживание государственного и муниципального долга 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</si>
  <si>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</si>
  <si>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</si>
  <si>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</si>
  <si>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</si>
  <si>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>Осуществление отдельных государственных полномочий в сфере трудовых отношений (за счет субвенций)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</si>
  <si>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</si>
  <si>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</si>
  <si>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медицинским образованием"</t>
  </si>
  <si>
    <t xml:space="preserve">Предоставление гражданам субсидий на оплату жилого помещения и коммунальных услуг (за счет субвенций) </t>
  </si>
  <si>
    <t>Долгосрочная целевая программа организации допризывной подготовки граждан Вологодской области на 2011-2013 годы (за счет субсидий)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</si>
  <si>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</si>
  <si>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</si>
  <si>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</si>
  <si>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</si>
  <si>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</si>
  <si>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</si>
  <si>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</si>
  <si>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</si>
  <si>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</si>
  <si>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</si>
  <si>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</si>
  <si>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</si>
  <si>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</si>
  <si>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</si>
  <si>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в сфере здравоохранения (за счет субвенций)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</si>
  <si>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(за счет субвенций)</t>
  </si>
  <si>
    <t>Долгосрочная целевая программа "Пожарная безопасность учреждений здравоохранения" на 2009-2012 годы (за счет субвенций)</t>
  </si>
  <si>
    <t>Долгосрочная целевая программа "Эффективная и безопасная лучевая диагностика" на 2010-2012 годы (за счет субвенций)</t>
  </si>
  <si>
    <t>Культура</t>
  </si>
  <si>
    <t>019</t>
  </si>
  <si>
    <t>522 47 00</t>
  </si>
  <si>
    <t>522 47 02</t>
  </si>
  <si>
    <t>522 47 03</t>
  </si>
  <si>
    <t>Долгосрочная целевая программа "Вода Вологодчины" на 2011-2020 годы (субсидии на капитальные вложения)</t>
  </si>
  <si>
    <t>Внедрение системы доочистки, реконструкция аэротенков ОСК (субсидии на капитальные вложения)</t>
  </si>
  <si>
    <t>Строительство, реконструкция и модернизация городских сетей канализации (субсидии на капитальные вложения)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</si>
  <si>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</si>
  <si>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525 15 00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</si>
  <si>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</si>
  <si>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</si>
  <si>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</si>
  <si>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</si>
  <si>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</si>
  <si>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</si>
  <si>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Бюджетные инвестиции в объекты муниципальной собственности бюджетным учреждениям</t>
  </si>
  <si>
    <t>795 02 04</t>
  </si>
  <si>
    <t xml:space="preserve">"Отрасль "Культура города Череповца" (2012-2014 годы) </t>
  </si>
  <si>
    <t>795 02 05</t>
  </si>
  <si>
    <t>Реализация государственных функций в области здравоохранения</t>
  </si>
  <si>
    <t>Удешевление стоимости путевок на санаторно-курортное лечение работников бюджетной сферы области (за счет субсидий)</t>
  </si>
  <si>
    <t>485 97 04</t>
  </si>
  <si>
    <t>Прочие мероприятия в области здравоохранения</t>
  </si>
  <si>
    <t>485 97 02</t>
  </si>
  <si>
    <t>Удешевление стоимости путевок на санаторно-курортное лечение работников бюджетной сферы города</t>
  </si>
  <si>
    <t>2012 год</t>
  </si>
  <si>
    <t>2013 год</t>
  </si>
  <si>
    <t>102 02 11</t>
  </si>
  <si>
    <t>102 02 12</t>
  </si>
  <si>
    <t xml:space="preserve"> 10 </t>
  </si>
  <si>
    <t>006</t>
  </si>
  <si>
    <t>РАСХОДЫ</t>
  </si>
  <si>
    <t>Физическая культура и спорт</t>
  </si>
  <si>
    <t>079</t>
  </si>
  <si>
    <t>102 02 19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</si>
  <si>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</si>
  <si>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</si>
  <si>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</si>
  <si>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</si>
  <si>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</si>
  <si>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</si>
  <si>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102 02 15</t>
  </si>
  <si>
    <t>Содержание объектов благоустройства городского округа</t>
  </si>
  <si>
    <t xml:space="preserve">               к решению Череповецкой</t>
  </si>
  <si>
    <t xml:space="preserve">               городской Думы</t>
  </si>
  <si>
    <t>522 05 00</t>
  </si>
  <si>
    <t>070 00 00</t>
  </si>
  <si>
    <t>001 40 00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</si>
  <si>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</si>
  <si>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</si>
  <si>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</si>
  <si>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</si>
  <si>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</si>
  <si>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</si>
  <si>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>Бюджетные инвестиции в объекты муниципальной собственности казенным учреждениям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</si>
  <si>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</si>
  <si>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</si>
  <si>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</si>
  <si>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</si>
  <si>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</si>
  <si>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485 00 00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</si>
  <si>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</si>
  <si>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</si>
  <si>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</si>
  <si>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</si>
  <si>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</si>
  <si>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</si>
  <si>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</si>
  <si>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</si>
  <si>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</si>
  <si>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</si>
  <si>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</si>
  <si>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"Безбарьерная среда" на 2011-2013 годы</t>
  </si>
  <si>
    <t>795 01 07</t>
  </si>
  <si>
    <t>795 01 01</t>
  </si>
  <si>
    <t>795 02 01</t>
  </si>
  <si>
    <t>795 01 06</t>
  </si>
  <si>
    <t>795 01 04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</si>
  <si>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</si>
  <si>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</si>
  <si>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</si>
  <si>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</si>
  <si>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</si>
  <si>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</si>
  <si>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</si>
  <si>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</si>
  <si>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</si>
  <si>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</si>
  <si>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</si>
  <si>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</si>
  <si>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</si>
  <si>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</si>
  <si>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</si>
  <si>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</si>
  <si>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</si>
  <si>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</si>
  <si>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350 02 00</t>
  </si>
  <si>
    <t>350 00 00</t>
  </si>
  <si>
    <t>350 03 00</t>
  </si>
  <si>
    <t>092 03 00</t>
  </si>
  <si>
    <t>600 00 00</t>
  </si>
  <si>
    <t>600 01 00</t>
  </si>
  <si>
    <t>600 02 00</t>
  </si>
  <si>
    <t>600 04 00</t>
  </si>
  <si>
    <t>Образование</t>
  </si>
  <si>
    <t>Социальная политика</t>
  </si>
  <si>
    <t xml:space="preserve">городского бюджета по разделам, подразделам, целевым статьям и видам расходов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</si>
  <si>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</si>
  <si>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</si>
  <si>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</si>
  <si>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</si>
  <si>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</si>
  <si>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</si>
  <si>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</si>
  <si>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</si>
  <si>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</si>
  <si>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</si>
  <si>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</si>
  <si>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</si>
  <si>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</si>
  <si>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</si>
  <si>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</si>
  <si>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</si>
  <si>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</si>
  <si>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</si>
  <si>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</si>
  <si>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"Пожарная безопасность учреждений культуры" на 2012-2014 годы (за счет субсидий)</t>
  </si>
  <si>
    <t>Долгосрочная целевая программа "Развитие библиотечного дела в Вологодской области на 2012-2016 годы" (за счет субсидий)</t>
  </si>
  <si>
    <t>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</si>
  <si>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>102 02 10</t>
  </si>
  <si>
    <t>102 02 14</t>
  </si>
  <si>
    <t xml:space="preserve">Строительство улицы Маяковского (от пр.Победы до ул. Сталеваров) </t>
  </si>
  <si>
    <t>Реконструкция путепровода через пр.Победы в районе ул.Судостроительной с расширением улично-дорожной сети</t>
  </si>
  <si>
    <t xml:space="preserve">Реконструкция городского парка культуры и отдыха (Соляной сад) </t>
  </si>
  <si>
    <t>102 02 16</t>
  </si>
  <si>
    <t>340 00 00</t>
  </si>
  <si>
    <t>350 05 00</t>
  </si>
  <si>
    <t>485 97 00</t>
  </si>
  <si>
    <t>522 62 00</t>
  </si>
  <si>
    <t>522 21 00</t>
  </si>
  <si>
    <t>Спорт высших достижений</t>
  </si>
  <si>
    <t>522 55 00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</si>
  <si>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</si>
  <si>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</si>
  <si>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</si>
  <si>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</si>
  <si>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</si>
  <si>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</si>
  <si>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</si>
  <si>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</si>
  <si>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</si>
  <si>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</si>
  <si>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436 12 00</t>
  </si>
  <si>
    <t>436 00 00</t>
  </si>
  <si>
    <t>436 12 01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</si>
  <si>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</si>
  <si>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</si>
  <si>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</si>
  <si>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</si>
  <si>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</si>
  <si>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</si>
  <si>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</si>
  <si>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</si>
  <si>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тыс.рублей</t>
  </si>
  <si>
    <t>13</t>
  </si>
  <si>
    <t xml:space="preserve">ЗДРАВООХРАНЕНИЕ </t>
  </si>
  <si>
    <t>Другие вопросы в области здравоохранения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</si>
  <si>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</si>
  <si>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</si>
  <si>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</si>
  <si>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</si>
  <si>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</si>
  <si>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</si>
  <si>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</si>
  <si>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</si>
  <si>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514 02 05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</si>
  <si>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</si>
  <si>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</si>
  <si>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</si>
  <si>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2014 год</t>
  </si>
  <si>
    <t>457 95 00</t>
  </si>
  <si>
    <t>07</t>
  </si>
  <si>
    <t>12</t>
  </si>
  <si>
    <t>070 05 00</t>
  </si>
  <si>
    <t>432 02 00</t>
  </si>
  <si>
    <t>505 34 02</t>
  </si>
  <si>
    <t>ППП</t>
  </si>
  <si>
    <t xml:space="preserve">07 </t>
  </si>
  <si>
    <t>452 00 00</t>
  </si>
  <si>
    <t>452 99 00</t>
  </si>
  <si>
    <t>795 02 00</t>
  </si>
  <si>
    <t>013</t>
  </si>
  <si>
    <t xml:space="preserve">  Прочие расходы</t>
  </si>
  <si>
    <t>Профессиональная подготовка, переподготовка и повышение квалификации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</si>
  <si>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</si>
  <si>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</si>
  <si>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</si>
  <si>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Переодическая печать и издательства</t>
  </si>
  <si>
    <t>Иные безвозмездные и безвозвратные перечисления</t>
  </si>
  <si>
    <t>522 06 00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</si>
  <si>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медицинким образованием"</t>
  </si>
  <si>
    <t>514 02 06</t>
  </si>
  <si>
    <t xml:space="preserve"> 07 </t>
  </si>
  <si>
    <t>Долгосрочная целевая программа "Экология промышленного города" на 2012-2014 годы (субсидии на капитальные вложения)</t>
  </si>
  <si>
    <t>522 71 00</t>
  </si>
  <si>
    <t>522 71 01</t>
  </si>
  <si>
    <t>522 71 02</t>
  </si>
  <si>
    <t>522 71 03</t>
  </si>
  <si>
    <t>Строительство объектов сметной стоимостью до 100 млн. рублей в рамках реализации долгосрочной целевой программы "Экология промышленного города" на 2012-2014 годы (субсидии на капитальные вложения)</t>
  </si>
  <si>
    <t>Строительство улицы Маяковского (от пр.Победы до ул.Сталеваров) (субсидии на капитальные вложения)</t>
  </si>
  <si>
    <t>Реконструкция путепровода через пр.Победы в районе ул.Судостроительной (с расширением улично-дорожной сети) (субсидии на капитальные вложения)</t>
  </si>
  <si>
    <t>522 71 04</t>
  </si>
  <si>
    <t>Реконструкция городского парка культуры и отдыха (Соляной сад) (субсидии на капитальные вложения)</t>
  </si>
  <si>
    <t>Строительство жилого дома № 26 в 112 мкр.</t>
  </si>
  <si>
    <t>102 02 13</t>
  </si>
  <si>
    <t>Строительство магистральных сетей для застройки восточной части Заягорбского района</t>
  </si>
  <si>
    <t>Строительство кладбища в районе д. Ивачево</t>
  </si>
  <si>
    <t>Строительство полигона твердых бытовых отходов (ТБО) № 2</t>
  </si>
  <si>
    <t>Строительство магистральных сетей для застройки восточной части Зашекснинского района</t>
  </si>
  <si>
    <t>Молодежная политика и оздоровление детей</t>
  </si>
  <si>
    <t>102 02 02</t>
  </si>
  <si>
    <t>Строительство средней общеобразовательной школы № 24 в 112 мкр. на 33 класса</t>
  </si>
  <si>
    <t>Строительство детского сада  № 35 в 105 мкр.</t>
  </si>
  <si>
    <t>Строительство детского сада № 27 в 115 мкр.</t>
  </si>
  <si>
    <t>Строительство объектов сметной стоимостью до 100 млн. руб.</t>
  </si>
  <si>
    <t>102 02 04</t>
  </si>
  <si>
    <t xml:space="preserve">Строительство поликлиники в 105 мкр. </t>
  </si>
  <si>
    <t>Реконструкция мостового перехода через реку Ягорбу по пр.Победы (субсидии на капитальные вложения)</t>
  </si>
  <si>
    <t>522 40 02</t>
  </si>
  <si>
    <t>Долгосрочная целевая программа "Инвестиции в объекты капитального строительства на 2010-2013 годы и перспективу до 2020 года" (субсидии на капитальные вложения)</t>
  </si>
  <si>
    <t>522 40 01</t>
  </si>
  <si>
    <t>020 04 02</t>
  </si>
  <si>
    <t xml:space="preserve">Проведение выборов и референдумов </t>
  </si>
  <si>
    <t>Обеспечение проведения выборов и референдумов</t>
  </si>
  <si>
    <t>Прочие расходы</t>
  </si>
  <si>
    <t>Обеспечение мероприятий по предвыборной кампании</t>
  </si>
  <si>
    <t>002 04 02</t>
  </si>
  <si>
    <t>Резервные фонды</t>
  </si>
  <si>
    <t>Резервные фонды мэрии города</t>
  </si>
  <si>
    <t>020 04 01</t>
  </si>
  <si>
    <t>ТЕРРИТОРИАЛЬНАЯ ИЗБИРАТЕЛЬНАЯ КОМИССИЯ ГОРОДА ЧЕРЕПОВЦА</t>
  </si>
  <si>
    <t>Проведение выборов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</si>
  <si>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</si>
  <si>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</si>
  <si>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</si>
  <si>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</si>
  <si>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</si>
  <si>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</t>
  </si>
  <si>
    <t>795 01 08</t>
  </si>
  <si>
    <t>525 14 00</t>
  </si>
  <si>
    <t xml:space="preserve">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</si>
  <si>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Выполнение функций государственными органами 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</si>
  <si>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</si>
  <si>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</si>
  <si>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</si>
  <si>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</si>
  <si>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</si>
  <si>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Другие виды транспорта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</si>
  <si>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</si>
  <si>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</si>
  <si>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</si>
  <si>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Оздоровление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</si>
  <si>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</si>
  <si>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</si>
  <si>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</si>
  <si>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"Одаренные дети" на 2011-2013 годы</t>
  </si>
  <si>
    <t>Охрана семьи и детства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</si>
  <si>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</si>
  <si>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</si>
  <si>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</si>
  <si>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</si>
  <si>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</si>
  <si>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</si>
  <si>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Библиотеки</t>
  </si>
  <si>
    <t xml:space="preserve">"Информатизация библиотек города Череповца" на 2012-2014 годы 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</si>
  <si>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</si>
  <si>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</si>
  <si>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</si>
  <si>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</si>
  <si>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Долгосрочная целевая программа "Безбарьерная среда" на 2010-2014 годы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</si>
  <si>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</si>
  <si>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</si>
  <si>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</si>
  <si>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</si>
  <si>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</si>
  <si>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</si>
  <si>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</si>
  <si>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>Муниципальная программа развития субъектов  малого и среднего предпринимательства в городе Череповце на 2009-2012 годы</t>
  </si>
  <si>
    <t xml:space="preserve">Субсидии  юридическим лицам </t>
  </si>
  <si>
    <t>Транспорт</t>
  </si>
  <si>
    <t>317 00 00</t>
  </si>
  <si>
    <t>317 01 00</t>
  </si>
  <si>
    <t>Субсидии на проведение отдельных мероприятий по другим видам транспорта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</si>
  <si>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</si>
  <si>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</si>
  <si>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</si>
  <si>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</si>
  <si>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>"Обеспечение жильем молодых семей" на 2011-2013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</si>
  <si>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</si>
  <si>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</si>
  <si>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</si>
  <si>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</si>
  <si>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</si>
  <si>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</si>
  <si>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</si>
  <si>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</si>
  <si>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</si>
  <si>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</si>
  <si>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</si>
  <si>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</si>
  <si>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</si>
  <si>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</si>
  <si>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</si>
  <si>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</si>
  <si>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102 02 00</t>
  </si>
  <si>
    <t xml:space="preserve"> 05 </t>
  </si>
  <si>
    <t>102 02 01</t>
  </si>
  <si>
    <t>102 02 09</t>
  </si>
  <si>
    <t>102 02 03</t>
  </si>
  <si>
    <t>102 02 06</t>
  </si>
  <si>
    <t>102 02 07</t>
  </si>
  <si>
    <t>102 02 08</t>
  </si>
  <si>
    <t>в ведомственной структуре расходов на 2012 год</t>
  </si>
  <si>
    <t xml:space="preserve">городского бюджета по разделам, подразделам, целевым статьям и видам расходов функциональной классификации на 2012 год </t>
  </si>
  <si>
    <t xml:space="preserve">  городского бюджета по разделам, подразделам функциональной классификации на 2012 год </t>
  </si>
  <si>
    <t>795 02 03</t>
  </si>
  <si>
    <t>"Спортивный город" на 2012-2014 годы</t>
  </si>
  <si>
    <t>067</t>
  </si>
  <si>
    <t>Мероприятия в области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</si>
  <si>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</si>
  <si>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</si>
  <si>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512 97 01</t>
  </si>
  <si>
    <t>Поддержка и развитие физической культуры и спорта (за счет субсидий)</t>
  </si>
  <si>
    <t xml:space="preserve">Мероприятия в области здравоохранения, спорта и физической культуры, туризма </t>
  </si>
  <si>
    <t>501</t>
  </si>
  <si>
    <t>003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</si>
  <si>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</si>
  <si>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</si>
  <si>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</si>
  <si>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</si>
  <si>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</si>
  <si>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</si>
  <si>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</si>
  <si>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Условно утверждаемые расходы</t>
  </si>
  <si>
    <t>020 04 00</t>
  </si>
  <si>
    <t>020 00 00</t>
  </si>
  <si>
    <t>525 02 00</t>
  </si>
  <si>
    <t>092 95 00</t>
  </si>
  <si>
    <t>Осуществление отдельных государственных полномочий</t>
  </si>
  <si>
    <t>525 00 00</t>
  </si>
  <si>
    <t>525 04 00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</si>
  <si>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</si>
  <si>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</si>
  <si>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</si>
  <si>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</si>
  <si>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Начальное профессиональное образование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</si>
  <si>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</si>
  <si>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</si>
  <si>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</si>
  <si>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</si>
  <si>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</si>
  <si>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</si>
  <si>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</si>
  <si>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</si>
  <si>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</si>
  <si>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</si>
  <si>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</si>
  <si>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</si>
  <si>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</si>
  <si>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</si>
  <si>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</si>
  <si>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</si>
  <si>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Строительство объектов сметной стоимостью до 100 млн. рублей в рамках реализации долгосрочной целевой программы "Инвестиции в объекты капитального строительства на 2010-2013 годы и перспективу до 2020 года" (субсидии на капитальные вложения)</t>
  </si>
  <si>
    <t>505 34 01</t>
  </si>
  <si>
    <t>520 18 00</t>
  </si>
  <si>
    <t>Связь и информатика</t>
  </si>
  <si>
    <t>Информационные технологии и связь</t>
  </si>
  <si>
    <t xml:space="preserve">Бюджетные инвестиции в объекты муниципальной собственности казенным учреждениям 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</si>
  <si>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</si>
  <si>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</si>
  <si>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"Здоровый город" на 2009-2012 годы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</si>
  <si>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</si>
  <si>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</si>
  <si>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</si>
  <si>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</si>
  <si>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</si>
  <si>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</si>
  <si>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</si>
  <si>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>522 26 03</t>
  </si>
  <si>
    <t>Долгосрочная целевая программа "Доступное жилье в Вологодской области на 2009-2013 годы" (за счет субсидий)</t>
  </si>
  <si>
    <t>Разработка документов территориального планирования (за счет субсидий)</t>
  </si>
  <si>
    <t>522 26 00</t>
  </si>
  <si>
    <t>102 02 21</t>
  </si>
  <si>
    <t>Реконструкция Северного шоссе на участке от Кирилловского шоссе до ул.Моченкова</t>
  </si>
  <si>
    <t xml:space="preserve">Строительство улицы Раахе (от Октябрьского пр. до ул. Рыбинской) </t>
  </si>
  <si>
    <t>Строительство улицы Рыбинская (от ул.Раахе до ул. Монтклер)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</si>
  <si>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</si>
  <si>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</si>
  <si>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</si>
  <si>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</si>
  <si>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</si>
  <si>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Судебная система</t>
  </si>
  <si>
    <t>Долгосрочная целевая программа противодействия коррупции в городе Череповце на 2011-2012 годы</t>
  </si>
  <si>
    <t>"Разработка стратегии развития города на период до 2022 года и совершенствование системы стратегического управления городом" на 2012 год</t>
  </si>
  <si>
    <t>795 02 07</t>
  </si>
  <si>
    <t>522 18 00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</si>
  <si>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</si>
  <si>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</si>
  <si>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</si>
  <si>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</si>
  <si>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</si>
  <si>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</si>
  <si>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</si>
  <si>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УПРАВЛЕНИЕ ЗДРАВООХРАНЕНИЯ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</si>
  <si>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</si>
  <si>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</si>
  <si>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</si>
  <si>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</si>
  <si>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</si>
  <si>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 xml:space="preserve">               Приложение 11</t>
  </si>
  <si>
    <t>Приложение 13</t>
  </si>
  <si>
    <t>Приложение 15</t>
  </si>
  <si>
    <t>022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</si>
  <si>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</si>
  <si>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</si>
  <si>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</si>
  <si>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</si>
  <si>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</si>
  <si>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</si>
  <si>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</si>
  <si>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</si>
  <si>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>470 00 00</t>
  </si>
  <si>
    <t>470 99 00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</si>
  <si>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</si>
  <si>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</si>
  <si>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</si>
  <si>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</si>
  <si>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</si>
  <si>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</si>
  <si>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</si>
  <si>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</si>
  <si>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</si>
  <si>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</si>
  <si>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</si>
  <si>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</si>
  <si>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</si>
  <si>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</si>
  <si>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Субсидии на возмещение затрат по реализации мероприятий по энергосбережению в отношении общего имущества собственников помещений в многоквартирном доме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</si>
  <si>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</si>
  <si>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</si>
  <si>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</si>
  <si>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</si>
  <si>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</si>
  <si>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>Долгосрочная целевая программа "Безбарьерная среда" на 2010-2014 годы (за счет субсидий)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</si>
  <si>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</si>
  <si>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</si>
  <si>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</si>
  <si>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</si>
  <si>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</si>
  <si>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КАПИТАЛЬНЫЕ РЕМОНТЫ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</si>
  <si>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</si>
  <si>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</si>
  <si>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</si>
  <si>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</si>
  <si>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</si>
  <si>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Стационарная медицинская помощь</t>
  </si>
  <si>
    <t>Больницы, клиники, госпитали, медико-санитарные части</t>
  </si>
  <si>
    <t>400</t>
  </si>
  <si>
    <t>Строительство объектов общегражданского назначения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</si>
  <si>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</si>
  <si>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</si>
  <si>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</si>
  <si>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522 70 00</t>
  </si>
  <si>
    <t>Долгосрочная целевая программа "Дополнительные мероприятия, направленные на повышение качества жизни детей, семей с детьми в Вологодской области" на 2012-2015 годы (за счет субвенций)</t>
  </si>
  <si>
    <t>Строительство перекрестка Октябрьский пр.-ул. Раахе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</si>
  <si>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</si>
  <si>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</si>
  <si>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710</t>
  </si>
  <si>
    <t>Капитальный ремонт объектов муниципальной собственности казенным учреждениям</t>
  </si>
  <si>
    <t>Капитальный ремонт нежилых объектов муниципальной собственности осуществляемый казенным учреждением</t>
  </si>
  <si>
    <t>УПРАВЛЕНИЕ КАПИТАЛЬНОГО СТРОИТЕЛЬСТВА И РЕМОНТОВ МЭРИИ ГОРОДА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</si>
  <si>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</si>
  <si>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</si>
  <si>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</si>
  <si>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Строительство детского сада № 35 на 330 мест в 105 мкр.</t>
  </si>
  <si>
    <t>от 06.12.2011 № 200</t>
  </si>
  <si>
    <t xml:space="preserve">от 06.12.2011 № 200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</si>
</sst>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</numFmts>
  <fonts count="15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justify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10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3" borderId="0" xfId="0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ill="1" applyAlignment="1">
      <alignment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1" fillId="0" borderId="7" xfId="18" applyNumberFormat="1" applyFont="1" applyFill="1" applyBorder="1" applyAlignment="1" applyProtection="1">
      <alignment horizontal="left" vertical="center" wrapText="1"/>
      <protection hidden="1"/>
    </xf>
    <xf numFmtId="0" fontId="1" fillId="0" borderId="7" xfId="18" applyNumberFormat="1" applyFont="1" applyFill="1" applyBorder="1" applyAlignment="1" applyProtection="1">
      <alignment horizontal="left" vertical="center" wrapText="1"/>
      <protection hidden="1"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vertical="top" wrapText="1"/>
    </xf>
    <xf numFmtId="164" fontId="13" fillId="2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0" fontId="1" fillId="0" borderId="7" xfId="0" applyFont="1" applyBorder="1" applyAlignment="1">
      <alignment horizontal="left" vertical="center" wrapText="1"/>
    </xf>
    <xf numFmtId="164" fontId="1" fillId="0" borderId="6" xfId="0" applyNumberFormat="1" applyFont="1" applyFill="1" applyBorder="1" applyAlignment="1" applyProtection="1">
      <alignment horizontal="right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Border="1" applyAlignment="1">
      <alignment horizontal="left" vertical="center" wrapText="1"/>
    </xf>
    <xf numFmtId="0" fontId="0" fillId="2" borderId="9" xfId="0" applyFill="1" applyBorder="1" applyAlignment="1">
      <alignment/>
    </xf>
    <xf numFmtId="0" fontId="1" fillId="0" borderId="7" xfId="0" applyFont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1" fontId="1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9" fillId="2" borderId="7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9" fillId="2" borderId="7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9" fillId="0" borderId="1" xfId="0" applyFont="1" applyBorder="1" applyAlignment="1">
      <alignment horizontal="justify" vertical="center" wrapText="1"/>
    </xf>
    <xf numFmtId="0" fontId="1" fillId="0" borderId="7" xfId="18" applyNumberFormat="1" applyFont="1" applyFill="1" applyBorder="1" applyAlignment="1" applyProtection="1">
      <alignment horizontal="justify" vertical="center" wrapText="1"/>
      <protection hidden="1"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7" xfId="18" applyNumberFormat="1" applyFont="1" applyFill="1" applyBorder="1" applyAlignment="1" applyProtection="1">
      <alignment horizontal="justify" vertical="center" wrapText="1"/>
      <protection hidden="1"/>
    </xf>
    <xf numFmtId="0" fontId="1" fillId="2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" fillId="2" borderId="1" xfId="19" applyNumberFormat="1" applyFont="1" applyFill="1" applyBorder="1" applyAlignment="1" applyProtection="1">
      <alignment horizontal="justify" vertical="center" wrapText="1"/>
      <protection hidden="1"/>
    </xf>
    <xf numFmtId="0" fontId="1" fillId="0" borderId="7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18" applyNumberFormat="1" applyFont="1" applyFill="1" applyBorder="1" applyAlignment="1" applyProtection="1">
      <alignment horizontal="justify" vertical="center" wrapText="1"/>
      <protection hidden="1"/>
    </xf>
    <xf numFmtId="0" fontId="11" fillId="0" borderId="7" xfId="18" applyNumberFormat="1" applyFont="1" applyFill="1" applyBorder="1" applyAlignment="1" applyProtection="1">
      <alignment horizontal="justify" vertical="center" wrapText="1"/>
      <protection hidden="1"/>
    </xf>
    <xf numFmtId="49" fontId="1" fillId="0" borderId="1" xfId="0" applyNumberFormat="1" applyFont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7" xfId="0" applyNumberFormat="1" applyFont="1" applyFill="1" applyBorder="1" applyAlignment="1" applyProtection="1">
      <alignment horizontal="justify" vertical="center" wrapText="1"/>
      <protection/>
    </xf>
    <xf numFmtId="0" fontId="9" fillId="2" borderId="1" xfId="0" applyNumberFormat="1" applyFont="1" applyFill="1" applyBorder="1" applyAlignment="1">
      <alignment horizontal="justify" vertical="center" wrapText="1"/>
    </xf>
    <xf numFmtId="0" fontId="1" fillId="0" borderId="1" xfId="19" applyNumberFormat="1" applyFont="1" applyFill="1" applyBorder="1" applyAlignment="1" applyProtection="1">
      <alignment horizontal="justify" vertical="center" wrapText="1"/>
      <protection hidden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1" xfId="19" applyNumberFormat="1" applyFont="1" applyFill="1" applyBorder="1" applyAlignment="1" applyProtection="1">
      <alignment horizontal="justify" vertical="center" wrapText="1"/>
      <protection hidden="1"/>
    </xf>
    <xf numFmtId="0" fontId="1" fillId="0" borderId="1" xfId="18" applyNumberFormat="1" applyFont="1" applyFill="1" applyBorder="1" applyAlignment="1" applyProtection="1">
      <alignment horizontal="justify" vertical="center" wrapText="1"/>
      <protection hidden="1"/>
    </xf>
    <xf numFmtId="0" fontId="1" fillId="0" borderId="7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1" fontId="1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9" fillId="0" borderId="7" xfId="0" applyFont="1" applyBorder="1" applyAlignment="1">
      <alignment horizontal="justify" vertical="center" wrapText="1"/>
    </xf>
    <xf numFmtId="164" fontId="8" fillId="0" borderId="1" xfId="0" applyNumberFormat="1" applyFont="1" applyFill="1" applyBorder="1" applyAlignment="1" applyProtection="1">
      <alignment horizontal="right" vertical="center"/>
      <protection/>
    </xf>
    <xf numFmtId="164" fontId="8" fillId="0" borderId="1" xfId="0" applyNumberFormat="1" applyFont="1" applyFill="1" applyBorder="1" applyAlignment="1" applyProtection="1">
      <alignment horizontal="right" vertical="center"/>
      <protection/>
    </xf>
    <xf numFmtId="164" fontId="1" fillId="3" borderId="1" xfId="0" applyNumberFormat="1" applyFont="1" applyFill="1" applyBorder="1" applyAlignment="1" applyProtection="1">
      <alignment horizontal="right" vertical="center"/>
      <protection/>
    </xf>
    <xf numFmtId="164" fontId="8" fillId="3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9" fillId="3" borderId="1" xfId="0" applyFont="1" applyFill="1" applyBorder="1" applyAlignment="1">
      <alignment horizontal="justify" vertical="center" wrapText="1"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/>
    </xf>
    <xf numFmtId="164" fontId="8" fillId="2" borderId="1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200025</xdr:colOff>
      <xdr:row>0</xdr:row>
      <xdr:rowOff>0</xdr:rowOff>
    </xdr:to>
    <xdr:pic>
      <xdr:nvPicPr>
        <xdr:cNvPr id="1" name="Shap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pic>
      <xdr:nvPicPr>
        <xdr:cNvPr id="2" name="Shap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200025</xdr:colOff>
      <xdr:row>0</xdr:row>
      <xdr:rowOff>0</xdr:rowOff>
    </xdr:to>
    <xdr:pic>
      <xdr:nvPicPr>
        <xdr:cNvPr id="3" name="Shap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pic>
      <xdr:nvPicPr>
        <xdr:cNvPr id="4" name="Shap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200025</xdr:colOff>
      <xdr:row>0</xdr:row>
      <xdr:rowOff>0</xdr:rowOff>
    </xdr:to>
    <xdr:pic>
      <xdr:nvPicPr>
        <xdr:cNvPr id="5" name="Shap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pic>
      <xdr:nvPicPr>
        <xdr:cNvPr id="6" name="Shap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200025</xdr:colOff>
      <xdr:row>0</xdr:row>
      <xdr:rowOff>0</xdr:rowOff>
    </xdr:to>
    <xdr:pic>
      <xdr:nvPicPr>
        <xdr:cNvPr id="7" name="Shap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pic>
      <xdr:nvPicPr>
        <xdr:cNvPr id="8" name="Shap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view="pageBreakPreview" zoomScale="85" zoomScaleNormal="75" zoomScaleSheetLayoutView="85" workbookViewId="0" topLeftCell="A54">
      <selection activeCell="C9" sqref="C9"/>
    </sheetView>
  </sheetViews>
  <sheetFormatPr defaultColWidth="9.00390625" defaultRowHeight="12.75"/>
  <cols>
    <col min="1" max="1" width="80.00390625" style="0" customWidth="1"/>
    <col min="2" max="2" width="18.125" style="0" customWidth="1"/>
    <col min="3" max="3" width="17.25390625" style="0" customWidth="1"/>
    <col min="4" max="4" width="22.125" style="0" customWidth="1"/>
    <col min="5" max="5" width="19.00390625" style="0" hidden="1" customWidth="1"/>
    <col min="6" max="6" width="21.375" style="0" hidden="1" customWidth="1"/>
  </cols>
  <sheetData>
    <row r="1" ht="16.5" customHeight="1">
      <c r="D1" s="6"/>
    </row>
    <row r="2" spans="3:4" ht="19.5" customHeight="1">
      <c r="C2" s="23" t="s">
        <v>517</v>
      </c>
      <c r="D2" s="6"/>
    </row>
    <row r="3" spans="3:4" ht="18.75" customHeight="1">
      <c r="C3" s="23" t="s">
        <v>141</v>
      </c>
      <c r="D3" s="6"/>
    </row>
    <row r="4" spans="3:4" ht="20.25" customHeight="1">
      <c r="C4" s="23" t="s">
        <v>142</v>
      </c>
      <c r="D4" s="6"/>
    </row>
    <row r="5" spans="2:4" ht="16.5" customHeight="1">
      <c r="B5" s="11"/>
      <c r="C5" s="159" t="s">
        <v>583</v>
      </c>
      <c r="D5" s="159"/>
    </row>
    <row r="6" spans="3:4" ht="16.5" customHeight="1" hidden="1">
      <c r="C6" s="6"/>
      <c r="D6" s="6"/>
    </row>
    <row r="7" ht="16.5" customHeight="1" hidden="1">
      <c r="C7" s="23"/>
    </row>
    <row r="8" ht="16.5" customHeight="1" hidden="1">
      <c r="C8" s="23"/>
    </row>
    <row r="9" ht="16.5" customHeight="1" hidden="1">
      <c r="C9" s="23"/>
    </row>
    <row r="10" ht="16.5" customHeight="1" hidden="1">
      <c r="C10" s="23"/>
    </row>
    <row r="11" spans="1:3" ht="16.5" hidden="1">
      <c r="A11" s="2"/>
      <c r="B11" s="2"/>
      <c r="C11" s="23"/>
    </row>
    <row r="12" spans="1:3" ht="16.5">
      <c r="A12" s="2"/>
      <c r="B12" s="2"/>
      <c r="C12" s="23"/>
    </row>
    <row r="13" spans="1:4" ht="17.25" customHeight="1">
      <c r="A13" s="3"/>
      <c r="B13" s="3"/>
      <c r="C13" s="1"/>
      <c r="D13" s="1"/>
    </row>
    <row r="14" spans="1:4" ht="18.75" customHeight="1">
      <c r="A14" s="160" t="s">
        <v>92</v>
      </c>
      <c r="B14" s="161"/>
      <c r="C14" s="161"/>
      <c r="D14" s="161"/>
    </row>
    <row r="15" spans="1:4" ht="21" customHeight="1">
      <c r="A15" s="162" t="s">
        <v>422</v>
      </c>
      <c r="B15" s="163"/>
      <c r="C15" s="163"/>
      <c r="D15" s="163"/>
    </row>
    <row r="16" spans="1:4" ht="6.75" customHeight="1" hidden="1">
      <c r="A16" s="4"/>
      <c r="B16" s="4"/>
      <c r="C16" s="4"/>
      <c r="D16" s="4"/>
    </row>
    <row r="17" spans="1:4" ht="16.5" customHeight="1" hidden="1">
      <c r="A17" s="2" t="s">
        <v>401</v>
      </c>
      <c r="B17" s="2"/>
      <c r="C17" s="2"/>
      <c r="D17" s="2"/>
    </row>
    <row r="18" spans="1:4" ht="16.5" customHeight="1">
      <c r="A18" s="2"/>
      <c r="B18" s="2"/>
      <c r="C18" s="2"/>
      <c r="D18" s="2"/>
    </row>
    <row r="19" spans="1:4" ht="15" customHeight="1">
      <c r="A19" s="2"/>
      <c r="B19" s="2"/>
      <c r="C19" s="2"/>
      <c r="D19" s="15"/>
    </row>
    <row r="20" spans="1:4" ht="16.5">
      <c r="A20" s="2"/>
      <c r="B20" s="2"/>
      <c r="C20" s="2"/>
      <c r="D20" s="31" t="s">
        <v>261</v>
      </c>
    </row>
    <row r="21" spans="1:6" ht="36.75" customHeight="1">
      <c r="A21" s="164" t="s">
        <v>402</v>
      </c>
      <c r="B21" s="164" t="s">
        <v>403</v>
      </c>
      <c r="C21" s="164" t="s">
        <v>404</v>
      </c>
      <c r="D21" s="166" t="s">
        <v>123</v>
      </c>
      <c r="E21" s="157" t="s">
        <v>124</v>
      </c>
      <c r="F21" s="157" t="s">
        <v>277</v>
      </c>
    </row>
    <row r="22" spans="1:6" ht="17.25" customHeight="1">
      <c r="A22" s="165"/>
      <c r="B22" s="165"/>
      <c r="C22" s="165"/>
      <c r="D22" s="167"/>
      <c r="E22" s="158"/>
      <c r="F22" s="158"/>
    </row>
    <row r="23" spans="1:6" ht="8.25" customHeight="1" hidden="1">
      <c r="A23" s="7"/>
      <c r="B23" s="8"/>
      <c r="C23" s="9"/>
      <c r="D23" s="8"/>
      <c r="E23" s="74"/>
      <c r="F23" s="74"/>
    </row>
    <row r="24" spans="1:6" ht="21" customHeight="1">
      <c r="A24" s="46" t="s">
        <v>405</v>
      </c>
      <c r="B24" s="45" t="s">
        <v>406</v>
      </c>
      <c r="C24" s="45"/>
      <c r="D24" s="47">
        <f>SUM(D25:D32)</f>
        <v>352360.20000000007</v>
      </c>
      <c r="E24" s="47" t="e">
        <f>SUM(E25:E32)</f>
        <v>#REF!</v>
      </c>
      <c r="F24" s="47" t="e">
        <f>SUM(F25:F32)</f>
        <v>#REF!</v>
      </c>
    </row>
    <row r="25" spans="1:6" ht="34.5" customHeight="1">
      <c r="A25" s="48" t="s">
        <v>479</v>
      </c>
      <c r="B25" s="45" t="s">
        <v>406</v>
      </c>
      <c r="C25" s="45" t="s">
        <v>407</v>
      </c>
      <c r="D25" s="47">
        <f>'прил.13'!F14</f>
        <v>2355.3</v>
      </c>
      <c r="E25" s="47" t="e">
        <f>'прил.13'!#REF!</f>
        <v>#REF!</v>
      </c>
      <c r="F25" s="47" t="e">
        <f>'прил.13'!#REF!</f>
        <v>#REF!</v>
      </c>
    </row>
    <row r="26" spans="1:6" ht="53.25" customHeight="1">
      <c r="A26" s="46" t="s">
        <v>82</v>
      </c>
      <c r="B26" s="45" t="s">
        <v>406</v>
      </c>
      <c r="C26" s="45" t="s">
        <v>408</v>
      </c>
      <c r="D26" s="49">
        <f>'прил.13'!F18</f>
        <v>20408.6</v>
      </c>
      <c r="E26" s="49" t="e">
        <f>'прил.13'!#REF!</f>
        <v>#REF!</v>
      </c>
      <c r="F26" s="49" t="e">
        <f>'прил.13'!#REF!</f>
        <v>#REF!</v>
      </c>
    </row>
    <row r="27" spans="1:6" ht="51.75" customHeight="1">
      <c r="A27" s="50" t="s">
        <v>483</v>
      </c>
      <c r="B27" s="45" t="s">
        <v>406</v>
      </c>
      <c r="C27" s="45" t="s">
        <v>409</v>
      </c>
      <c r="D27" s="47">
        <f>'прил.13'!F30</f>
        <v>111383.2</v>
      </c>
      <c r="E27" s="47" t="e">
        <f>'прил.13'!#REF!</f>
        <v>#REF!</v>
      </c>
      <c r="F27" s="47" t="e">
        <f>'прил.13'!#REF!</f>
        <v>#REF!</v>
      </c>
    </row>
    <row r="28" spans="1:6" ht="19.5" customHeight="1">
      <c r="A28" s="50" t="s">
        <v>499</v>
      </c>
      <c r="B28" s="45" t="s">
        <v>406</v>
      </c>
      <c r="C28" s="45" t="s">
        <v>460</v>
      </c>
      <c r="D28" s="47">
        <f>'прил.13'!F45</f>
        <v>254.2</v>
      </c>
      <c r="E28" s="47" t="e">
        <f>'прил.13'!#REF!</f>
        <v>#REF!</v>
      </c>
      <c r="F28" s="47" t="e">
        <f>'прил.13'!#REF!</f>
        <v>#REF!</v>
      </c>
    </row>
    <row r="29" spans="1:6" ht="34.5" customHeight="1">
      <c r="A29" s="46" t="s">
        <v>44</v>
      </c>
      <c r="B29" s="45" t="s">
        <v>406</v>
      </c>
      <c r="C29" s="45" t="s">
        <v>410</v>
      </c>
      <c r="D29" s="47">
        <f>'прил.13'!F48</f>
        <v>31405</v>
      </c>
      <c r="E29" s="47" t="e">
        <f>'прил.13'!#REF!</f>
        <v>#REF!</v>
      </c>
      <c r="F29" s="47" t="e">
        <f>'прил.13'!#REF!</f>
        <v>#REF!</v>
      </c>
    </row>
    <row r="30" spans="1:6" ht="18" customHeight="1">
      <c r="A30" s="51" t="s">
        <v>331</v>
      </c>
      <c r="B30" s="45" t="s">
        <v>406</v>
      </c>
      <c r="C30" s="45" t="s">
        <v>279</v>
      </c>
      <c r="D30" s="47">
        <f>'прил.13'!F59</f>
        <v>5481.8</v>
      </c>
      <c r="E30" s="47" t="e">
        <f>'прил.13'!#REF!</f>
        <v>#REF!</v>
      </c>
      <c r="F30" s="47" t="e">
        <f>'прил.13'!#REF!</f>
        <v>#REF!</v>
      </c>
    </row>
    <row r="31" spans="1:6" ht="18" customHeight="1">
      <c r="A31" s="46" t="s">
        <v>335</v>
      </c>
      <c r="B31" s="45" t="s">
        <v>406</v>
      </c>
      <c r="C31" s="45" t="s">
        <v>463</v>
      </c>
      <c r="D31" s="47">
        <f>'прил.13'!F68</f>
        <v>48899.8</v>
      </c>
      <c r="E31" s="47" t="e">
        <f>'прил.13'!#REF!</f>
        <v>#REF!</v>
      </c>
      <c r="F31" s="47" t="e">
        <f>'прил.13'!#REF!</f>
        <v>#REF!</v>
      </c>
    </row>
    <row r="32" spans="1:6" ht="19.5" customHeight="1">
      <c r="A32" s="46" t="s">
        <v>495</v>
      </c>
      <c r="B32" s="45" t="s">
        <v>406</v>
      </c>
      <c r="C32" s="45" t="s">
        <v>262</v>
      </c>
      <c r="D32" s="47">
        <f>'прил.13'!F72</f>
        <v>132172.30000000002</v>
      </c>
      <c r="E32" s="47" t="e">
        <f>'прил.13'!#REF!</f>
        <v>#REF!</v>
      </c>
      <c r="F32" s="47" t="e">
        <f>'прил.13'!#REF!</f>
        <v>#REF!</v>
      </c>
    </row>
    <row r="33" spans="1:6" ht="34.5" customHeight="1">
      <c r="A33" s="46" t="s">
        <v>27</v>
      </c>
      <c r="B33" s="45" t="s">
        <v>408</v>
      </c>
      <c r="C33" s="45"/>
      <c r="D33" s="47">
        <f>SUM(D34:D34)</f>
        <v>63771.5</v>
      </c>
      <c r="E33" s="47" t="e">
        <f>SUM(E34:E34)</f>
        <v>#REF!</v>
      </c>
      <c r="F33" s="47" t="e">
        <f>SUM(F34:F34)</f>
        <v>#REF!</v>
      </c>
    </row>
    <row r="34" spans="1:6" ht="36.75" customHeight="1">
      <c r="A34" s="46" t="s">
        <v>61</v>
      </c>
      <c r="B34" s="45" t="s">
        <v>408</v>
      </c>
      <c r="C34" s="45" t="s">
        <v>458</v>
      </c>
      <c r="D34" s="47">
        <f>'прил.13'!F119</f>
        <v>63771.5</v>
      </c>
      <c r="E34" s="47" t="e">
        <f>'прил.13'!#REF!</f>
        <v>#REF!</v>
      </c>
      <c r="F34" s="47" t="e">
        <f>'прил.13'!#REF!</f>
        <v>#REF!</v>
      </c>
    </row>
    <row r="35" spans="1:6" ht="19.5" customHeight="1">
      <c r="A35" s="46" t="s">
        <v>459</v>
      </c>
      <c r="B35" s="45" t="s">
        <v>409</v>
      </c>
      <c r="C35" s="45"/>
      <c r="D35" s="47">
        <f>SUM(D36:D40)</f>
        <v>1137730.5000000002</v>
      </c>
      <c r="E35" s="47" t="e">
        <f>SUM(E36:E40)</f>
        <v>#REF!</v>
      </c>
      <c r="F35" s="47" t="e">
        <f>SUM(F36:F40)</f>
        <v>#REF!</v>
      </c>
    </row>
    <row r="36" spans="1:6" ht="19.5" customHeight="1">
      <c r="A36" s="52" t="s">
        <v>352</v>
      </c>
      <c r="B36" s="45" t="s">
        <v>409</v>
      </c>
      <c r="C36" s="45" t="s">
        <v>406</v>
      </c>
      <c r="D36" s="47">
        <f>'прил.13'!F139</f>
        <v>1399.8</v>
      </c>
      <c r="E36" s="47" t="e">
        <f>'прил.13'!#REF!</f>
        <v>#REF!</v>
      </c>
      <c r="F36" s="47" t="e">
        <f>'прил.13'!#REF!</f>
        <v>#REF!</v>
      </c>
    </row>
    <row r="37" spans="1:6" ht="19.5" customHeight="1">
      <c r="A37" s="80" t="s">
        <v>387</v>
      </c>
      <c r="B37" s="45" t="s">
        <v>409</v>
      </c>
      <c r="C37" s="45" t="s">
        <v>461</v>
      </c>
      <c r="D37" s="47">
        <f>'прил.13'!F143</f>
        <v>1500</v>
      </c>
      <c r="E37" s="47" t="e">
        <f>'прил.13'!#REF!</f>
        <v>#REF!</v>
      </c>
      <c r="F37" s="47" t="e">
        <f>'прил.13'!#REF!</f>
        <v>#REF!</v>
      </c>
    </row>
    <row r="38" spans="1:6" ht="19.5" customHeight="1">
      <c r="A38" s="81" t="s">
        <v>210</v>
      </c>
      <c r="B38" s="45" t="s">
        <v>409</v>
      </c>
      <c r="C38" s="45" t="s">
        <v>458</v>
      </c>
      <c r="D38" s="47">
        <f>'прил.13'!F147</f>
        <v>911251.6000000001</v>
      </c>
      <c r="E38" s="47" t="e">
        <f>'прил.13'!#REF!</f>
        <v>#REF!</v>
      </c>
      <c r="F38" s="47" t="e">
        <f>'прил.13'!#REF!</f>
        <v>#REF!</v>
      </c>
    </row>
    <row r="39" spans="1:6" ht="16.5" customHeight="1">
      <c r="A39" s="46" t="s">
        <v>473</v>
      </c>
      <c r="B39" s="45" t="s">
        <v>409</v>
      </c>
      <c r="C39" s="45" t="s">
        <v>256</v>
      </c>
      <c r="D39" s="47">
        <f>'прил.13'!F184</f>
        <v>58438.9</v>
      </c>
      <c r="E39" s="47" t="e">
        <f>'прил.13'!#REF!</f>
        <v>#REF!</v>
      </c>
      <c r="F39" s="47" t="e">
        <f>'прил.13'!#REF!</f>
        <v>#REF!</v>
      </c>
    </row>
    <row r="40" spans="1:6" ht="21" customHeight="1">
      <c r="A40" s="46" t="s">
        <v>462</v>
      </c>
      <c r="B40" s="45" t="s">
        <v>409</v>
      </c>
      <c r="C40" s="45" t="s">
        <v>280</v>
      </c>
      <c r="D40" s="47">
        <f>'прил.13'!F196</f>
        <v>165140.19999999998</v>
      </c>
      <c r="E40" s="47" t="e">
        <f>'прил.13'!#REF!</f>
        <v>#REF!</v>
      </c>
      <c r="F40" s="47" t="e">
        <f>'прил.13'!#REF!</f>
        <v>#REF!</v>
      </c>
    </row>
    <row r="41" spans="1:6" ht="21" customHeight="1">
      <c r="A41" s="46" t="s">
        <v>464</v>
      </c>
      <c r="B41" s="45" t="s">
        <v>460</v>
      </c>
      <c r="C41" s="45"/>
      <c r="D41" s="47">
        <f>SUM(D42:D45)</f>
        <v>633828.6</v>
      </c>
      <c r="E41" s="47" t="e">
        <f>SUM(E42:E45)</f>
        <v>#REF!</v>
      </c>
      <c r="F41" s="47" t="e">
        <f>SUM(F42:F45)</f>
        <v>#REF!</v>
      </c>
    </row>
    <row r="42" spans="1:6" ht="16.5">
      <c r="A42" s="46" t="s">
        <v>465</v>
      </c>
      <c r="B42" s="45" t="s">
        <v>460</v>
      </c>
      <c r="C42" s="45" t="s">
        <v>406</v>
      </c>
      <c r="D42" s="47">
        <f>'прил.13'!F225</f>
        <v>193103.1</v>
      </c>
      <c r="E42" s="47" t="e">
        <f>'прил.13'!#REF!</f>
        <v>#REF!</v>
      </c>
      <c r="F42" s="47" t="e">
        <f>'прил.13'!#REF!</f>
        <v>#REF!</v>
      </c>
    </row>
    <row r="43" spans="1:6" ht="16.5">
      <c r="A43" s="46" t="s">
        <v>524</v>
      </c>
      <c r="B43" s="45" t="s">
        <v>460</v>
      </c>
      <c r="C43" s="45" t="s">
        <v>407</v>
      </c>
      <c r="D43" s="47">
        <f>'прил.13'!F245</f>
        <v>8800</v>
      </c>
      <c r="E43" s="47" t="e">
        <f>'прил.13'!#REF!</f>
        <v>#REF!</v>
      </c>
      <c r="F43" s="47" t="e">
        <f>'прил.13'!#REF!</f>
        <v>#REF!</v>
      </c>
    </row>
    <row r="44" spans="1:6" ht="16.5">
      <c r="A44" s="51" t="s">
        <v>523</v>
      </c>
      <c r="B44" s="45" t="s">
        <v>460</v>
      </c>
      <c r="C44" s="45" t="s">
        <v>408</v>
      </c>
      <c r="D44" s="47">
        <f>'прил.13'!F262</f>
        <v>409333.8</v>
      </c>
      <c r="E44" s="47" t="e">
        <f>'прил.13'!#REF!</f>
        <v>#REF!</v>
      </c>
      <c r="F44" s="47" t="e">
        <f>'прил.13'!#REF!</f>
        <v>#REF!</v>
      </c>
    </row>
    <row r="45" spans="1:6" ht="18.75" customHeight="1">
      <c r="A45" s="46" t="s">
        <v>40</v>
      </c>
      <c r="B45" s="45" t="s">
        <v>460</v>
      </c>
      <c r="C45" s="45" t="s">
        <v>460</v>
      </c>
      <c r="D45" s="47">
        <f>'прил.13'!F289</f>
        <v>22591.7</v>
      </c>
      <c r="E45" s="47" t="e">
        <f>'прил.13'!#REF!</f>
        <v>#REF!</v>
      </c>
      <c r="F45" s="47" t="e">
        <f>'прил.13'!#REF!</f>
        <v>#REF!</v>
      </c>
    </row>
    <row r="46" spans="1:6" ht="16.5">
      <c r="A46" s="46" t="s">
        <v>525</v>
      </c>
      <c r="B46" s="45" t="s">
        <v>410</v>
      </c>
      <c r="C46" s="45"/>
      <c r="D46" s="47">
        <f>SUM(D48,D47)</f>
        <v>17100.399999999998</v>
      </c>
      <c r="E46" s="47" t="e">
        <f>SUM(E48,E47)</f>
        <v>#REF!</v>
      </c>
      <c r="F46" s="47" t="e">
        <f>SUM(F48,F47)</f>
        <v>#REF!</v>
      </c>
    </row>
    <row r="47" spans="1:6" ht="18" customHeight="1">
      <c r="A47" s="53" t="s">
        <v>20</v>
      </c>
      <c r="B47" s="45" t="s">
        <v>410</v>
      </c>
      <c r="C47" s="45" t="s">
        <v>408</v>
      </c>
      <c r="D47" s="47">
        <f>'прил.13'!F301</f>
        <v>1972.6</v>
      </c>
      <c r="E47" s="47" t="e">
        <f>'прил.13'!#REF!</f>
        <v>#REF!</v>
      </c>
      <c r="F47" s="47" t="e">
        <f>'прил.13'!#REF!</f>
        <v>#REF!</v>
      </c>
    </row>
    <row r="48" spans="1:6" ht="18.75" customHeight="1">
      <c r="A48" s="46" t="s">
        <v>526</v>
      </c>
      <c r="B48" s="45" t="s">
        <v>410</v>
      </c>
      <c r="C48" s="45" t="s">
        <v>460</v>
      </c>
      <c r="D48" s="47">
        <f>'прил.13'!F305</f>
        <v>15127.8</v>
      </c>
      <c r="E48" s="47" t="e">
        <f>'прил.13'!#REF!</f>
        <v>#REF!</v>
      </c>
      <c r="F48" s="47" t="e">
        <f>'прил.13'!#REF!</f>
        <v>#REF!</v>
      </c>
    </row>
    <row r="49" spans="1:6" ht="16.5">
      <c r="A49" s="46" t="s">
        <v>527</v>
      </c>
      <c r="B49" s="45" t="s">
        <v>279</v>
      </c>
      <c r="C49" s="45"/>
      <c r="D49" s="47">
        <f>D50+D51+D54+D55</f>
        <v>2641967.8</v>
      </c>
      <c r="E49" s="47" t="e">
        <f>E50+E51+E54+E55</f>
        <v>#REF!</v>
      </c>
      <c r="F49" s="47" t="e">
        <f>F50+F51+F54+F55</f>
        <v>#REF!</v>
      </c>
    </row>
    <row r="50" spans="1:6" ht="16.5">
      <c r="A50" s="46" t="s">
        <v>558</v>
      </c>
      <c r="B50" s="45" t="s">
        <v>279</v>
      </c>
      <c r="C50" s="45" t="s">
        <v>406</v>
      </c>
      <c r="D50" s="47">
        <f>'прил.13'!F317</f>
        <v>970563.6000000001</v>
      </c>
      <c r="E50" s="47" t="e">
        <f>'прил.13'!#REF!</f>
        <v>#REF!</v>
      </c>
      <c r="F50" s="47" t="e">
        <f>'прил.13'!#REF!</f>
        <v>#REF!</v>
      </c>
    </row>
    <row r="51" spans="1:6" ht="16.5">
      <c r="A51" s="46" t="s">
        <v>521</v>
      </c>
      <c r="B51" s="45" t="s">
        <v>279</v>
      </c>
      <c r="C51" s="45" t="s">
        <v>407</v>
      </c>
      <c r="D51" s="47">
        <f>'прил.13'!F333</f>
        <v>1380192.2</v>
      </c>
      <c r="E51" s="47" t="e">
        <f>'прил.13'!#REF!</f>
        <v>#REF!</v>
      </c>
      <c r="F51" s="47" t="e">
        <f>'прил.13'!#REF!</f>
        <v>#REF!</v>
      </c>
    </row>
    <row r="52" spans="1:6" ht="16.5" hidden="1">
      <c r="A52" s="50" t="s">
        <v>453</v>
      </c>
      <c r="B52" s="45" t="s">
        <v>279</v>
      </c>
      <c r="C52" s="45" t="s">
        <v>408</v>
      </c>
      <c r="D52" s="47" t="e">
        <f>'прил.13'!#REF!</f>
        <v>#REF!</v>
      </c>
      <c r="E52" s="47" t="e">
        <f>'прил.13'!#REF!</f>
        <v>#REF!</v>
      </c>
      <c r="F52" s="47" t="e">
        <f>'прил.13'!#REF!</f>
        <v>#REF!</v>
      </c>
    </row>
    <row r="53" spans="1:6" ht="33" customHeight="1" hidden="1">
      <c r="A53" s="46" t="s">
        <v>291</v>
      </c>
      <c r="B53" s="45" t="s">
        <v>279</v>
      </c>
      <c r="C53" s="45" t="s">
        <v>460</v>
      </c>
      <c r="D53" s="47" t="e">
        <f>'прил.13'!#REF!</f>
        <v>#REF!</v>
      </c>
      <c r="E53" s="47" t="e">
        <f>'прил.13'!#REF!</f>
        <v>#REF!</v>
      </c>
      <c r="F53" s="47" t="e">
        <f>'прил.13'!#REF!</f>
        <v>#REF!</v>
      </c>
    </row>
    <row r="54" spans="1:6" ht="16.5">
      <c r="A54" s="46" t="s">
        <v>317</v>
      </c>
      <c r="B54" s="45" t="s">
        <v>279</v>
      </c>
      <c r="C54" s="45" t="s">
        <v>279</v>
      </c>
      <c r="D54" s="47">
        <f>'прил.13'!F377</f>
        <v>94624.1</v>
      </c>
      <c r="E54" s="47" t="e">
        <f>'прил.13'!#REF!</f>
        <v>#REF!</v>
      </c>
      <c r="F54" s="47" t="e">
        <f>'прил.13'!#REF!</f>
        <v>#REF!</v>
      </c>
    </row>
    <row r="55" spans="1:6" ht="16.5">
      <c r="A55" s="46" t="s">
        <v>522</v>
      </c>
      <c r="B55" s="45" t="s">
        <v>279</v>
      </c>
      <c r="C55" s="45" t="s">
        <v>458</v>
      </c>
      <c r="D55" s="47">
        <f>'прил.13'!F413</f>
        <v>196587.90000000002</v>
      </c>
      <c r="E55" s="47" t="e">
        <f>'прил.13'!#REF!</f>
        <v>#REF!</v>
      </c>
      <c r="F55" s="47" t="e">
        <f>'прил.13'!#REF!</f>
        <v>#REF!</v>
      </c>
    </row>
    <row r="56" spans="1:6" ht="17.25" customHeight="1">
      <c r="A56" s="46" t="s">
        <v>72</v>
      </c>
      <c r="B56" s="45" t="s">
        <v>461</v>
      </c>
      <c r="C56" s="45"/>
      <c r="D56" s="47">
        <f>SUM(D57:D58)</f>
        <v>274463.4</v>
      </c>
      <c r="E56" s="47" t="e">
        <f>SUM(E57:E58)</f>
        <v>#REF!</v>
      </c>
      <c r="F56" s="47" t="e">
        <f>SUM(F57:F58)</f>
        <v>#REF!</v>
      </c>
    </row>
    <row r="57" spans="1:6" ht="18.75" customHeight="1">
      <c r="A57" s="46" t="s">
        <v>220</v>
      </c>
      <c r="B57" s="45" t="s">
        <v>461</v>
      </c>
      <c r="C57" s="45" t="s">
        <v>406</v>
      </c>
      <c r="D57" s="47">
        <f>'прил.13'!F481</f>
        <v>223169.1</v>
      </c>
      <c r="E57" s="47" t="e">
        <f>'прил.13'!#REF!</f>
        <v>#REF!</v>
      </c>
      <c r="F57" s="47" t="e">
        <f>'прил.13'!#REF!</f>
        <v>#REF!</v>
      </c>
    </row>
    <row r="58" spans="1:21" s="20" customFormat="1" ht="17.25" customHeight="1">
      <c r="A58" s="46" t="s">
        <v>39</v>
      </c>
      <c r="B58" s="45" t="s">
        <v>461</v>
      </c>
      <c r="C58" s="45" t="s">
        <v>409</v>
      </c>
      <c r="D58" s="47">
        <f>'прил.13'!F510</f>
        <v>51294.3</v>
      </c>
      <c r="E58" s="47" t="e">
        <f>'прил.13'!#REF!</f>
        <v>#REF!</v>
      </c>
      <c r="F58" s="47" t="e">
        <f>'прил.13'!#REF!</f>
        <v>#REF!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s="21" customFormat="1" ht="16.5">
      <c r="A59" s="46" t="s">
        <v>263</v>
      </c>
      <c r="B59" s="45" t="s">
        <v>458</v>
      </c>
      <c r="C59" s="45"/>
      <c r="D59" s="47">
        <f>SUM(D60:D65)</f>
        <v>532974.7000000001</v>
      </c>
      <c r="E59" s="47" t="e">
        <f>SUM(E60:E65)</f>
        <v>#REF!</v>
      </c>
      <c r="F59" s="47" t="e">
        <f>SUM(F60:F65)</f>
        <v>#REF!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8.75" customHeight="1">
      <c r="A60" s="46" t="s">
        <v>563</v>
      </c>
      <c r="B60" s="45" t="s">
        <v>458</v>
      </c>
      <c r="C60" s="45" t="s">
        <v>406</v>
      </c>
      <c r="D60" s="47">
        <f>'прил.13'!F547</f>
        <v>221106.1</v>
      </c>
      <c r="E60" s="47" t="e">
        <f>'прил.13'!#REF!</f>
        <v>#REF!</v>
      </c>
      <c r="F60" s="47" t="e">
        <f>'прил.13'!#REF!</f>
        <v>#REF!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8.75" customHeight="1">
      <c r="A61" s="46" t="s">
        <v>367</v>
      </c>
      <c r="B61" s="45" t="s">
        <v>458</v>
      </c>
      <c r="C61" s="45" t="s">
        <v>407</v>
      </c>
      <c r="D61" s="47">
        <f>'прил.13'!F556</f>
        <v>123344.3</v>
      </c>
      <c r="E61" s="47" t="e">
        <f>'прил.13'!#REF!</f>
        <v>#REF!</v>
      </c>
      <c r="F61" s="47" t="e">
        <f>'прил.13'!#REF!</f>
        <v>#REF!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s="18" customFormat="1" ht="19.5" customHeight="1">
      <c r="A62" s="46" t="s">
        <v>368</v>
      </c>
      <c r="B62" s="54" t="s">
        <v>458</v>
      </c>
      <c r="C62" s="54" t="s">
        <v>408</v>
      </c>
      <c r="D62" s="55">
        <f>'прил.13'!F562</f>
        <v>4057</v>
      </c>
      <c r="E62" s="55" t="e">
        <f>'прил.13'!#REF!</f>
        <v>#REF!</v>
      </c>
      <c r="F62" s="55" t="e">
        <f>'прил.13'!#REF!</f>
        <v>#REF!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s="26" customFormat="1" ht="19.5" customHeight="1">
      <c r="A63" s="51" t="s">
        <v>369</v>
      </c>
      <c r="B63" s="54" t="s">
        <v>458</v>
      </c>
      <c r="C63" s="54" t="s">
        <v>409</v>
      </c>
      <c r="D63" s="55">
        <f>'прил.13'!F566</f>
        <v>146678.1</v>
      </c>
      <c r="E63" s="55" t="e">
        <f>'прил.13'!#REF!</f>
        <v>#REF!</v>
      </c>
      <c r="F63" s="55" t="e">
        <f>'прил.13'!#REF!</f>
        <v>#REF!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s="21" customFormat="1" ht="20.25" customHeight="1">
      <c r="A64" s="51" t="s">
        <v>370</v>
      </c>
      <c r="B64" s="45" t="s">
        <v>458</v>
      </c>
      <c r="C64" s="45" t="s">
        <v>460</v>
      </c>
      <c r="D64" s="47">
        <f>'прил.13'!F574</f>
        <v>8750.4</v>
      </c>
      <c r="E64" s="47" t="e">
        <f>'прил.13'!#REF!</f>
        <v>#REF!</v>
      </c>
      <c r="F64" s="47" t="e">
        <f>'прил.13'!#REF!</f>
        <v>#REF!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6" s="11" customFormat="1" ht="18" customHeight="1">
      <c r="A65" s="51" t="s">
        <v>264</v>
      </c>
      <c r="B65" s="45" t="s">
        <v>458</v>
      </c>
      <c r="C65" s="45" t="s">
        <v>458</v>
      </c>
      <c r="D65" s="47">
        <f>'прил.13'!F578</f>
        <v>29038.8</v>
      </c>
      <c r="E65" s="47" t="e">
        <f>'прил.13'!#REF!</f>
        <v>#REF!</v>
      </c>
      <c r="F65" s="47" t="e">
        <f>'прил.13'!#REF!</f>
        <v>#REF!</v>
      </c>
    </row>
    <row r="66" spans="1:6" ht="16.5">
      <c r="A66" s="46" t="s">
        <v>255</v>
      </c>
      <c r="B66" s="45" t="s">
        <v>256</v>
      </c>
      <c r="C66" s="45"/>
      <c r="D66" s="47">
        <f>D67+D69+D70+D71+D68</f>
        <v>1127565.8</v>
      </c>
      <c r="E66" s="47" t="e">
        <f>E67+E69+E70+E71</f>
        <v>#REF!</v>
      </c>
      <c r="F66" s="47" t="e">
        <f>F67+F69+F70+F71</f>
        <v>#REF!</v>
      </c>
    </row>
    <row r="67" spans="1:6" ht="16.5">
      <c r="A67" s="46" t="s">
        <v>221</v>
      </c>
      <c r="B67" s="45" t="s">
        <v>256</v>
      </c>
      <c r="C67" s="45" t="s">
        <v>406</v>
      </c>
      <c r="D67" s="47">
        <f>'прил.13'!F611</f>
        <v>14115.6</v>
      </c>
      <c r="E67" s="47" t="e">
        <f>'прил.13'!#REF!</f>
        <v>#REF!</v>
      </c>
      <c r="F67" s="47" t="e">
        <f>'прил.13'!#REF!</f>
        <v>#REF!</v>
      </c>
    </row>
    <row r="68" spans="1:6" ht="16.5">
      <c r="A68" s="46" t="s">
        <v>568</v>
      </c>
      <c r="B68" s="45" t="s">
        <v>256</v>
      </c>
      <c r="C68" s="45" t="s">
        <v>407</v>
      </c>
      <c r="D68" s="47">
        <f>'прил.13'!F615</f>
        <v>98724</v>
      </c>
      <c r="E68" s="47" t="e">
        <f>'прил.13'!#REF!</f>
        <v>#REF!</v>
      </c>
      <c r="F68" s="47" t="e">
        <f>'прил.13'!#REF!</f>
        <v>#REF!</v>
      </c>
    </row>
    <row r="69" spans="1:6" ht="16.5">
      <c r="A69" s="46" t="s">
        <v>209</v>
      </c>
      <c r="B69" s="45" t="s">
        <v>256</v>
      </c>
      <c r="C69" s="45" t="s">
        <v>408</v>
      </c>
      <c r="D69" s="47">
        <f>'прил.13'!F628</f>
        <v>865825.3</v>
      </c>
      <c r="E69" s="47" t="e">
        <f>'прил.13'!#REF!</f>
        <v>#REF!</v>
      </c>
      <c r="F69" s="47" t="e">
        <f>'прил.13'!#REF!</f>
        <v>#REF!</v>
      </c>
    </row>
    <row r="70" spans="1:6" ht="16.5">
      <c r="A70" s="50" t="s">
        <v>364</v>
      </c>
      <c r="B70" s="45" t="s">
        <v>256</v>
      </c>
      <c r="C70" s="45" t="s">
        <v>409</v>
      </c>
      <c r="D70" s="47">
        <f>'прил.13'!F667</f>
        <v>87480.1</v>
      </c>
      <c r="E70" s="47" t="e">
        <f>'прил.13'!#REF!</f>
        <v>#REF!</v>
      </c>
      <c r="F70" s="47" t="e">
        <f>'прил.13'!#REF!</f>
        <v>#REF!</v>
      </c>
    </row>
    <row r="71" spans="1:6" ht="18" customHeight="1">
      <c r="A71" s="46" t="s">
        <v>257</v>
      </c>
      <c r="B71" s="45" t="s">
        <v>256</v>
      </c>
      <c r="C71" s="45" t="s">
        <v>410</v>
      </c>
      <c r="D71" s="47">
        <f>'прил.13'!F673</f>
        <v>61420.8</v>
      </c>
      <c r="E71" s="47" t="e">
        <f>'прил.13'!#REF!</f>
        <v>#REF!</v>
      </c>
      <c r="F71" s="47" t="e">
        <f>'прил.13'!#REF!</f>
        <v>#REF!</v>
      </c>
    </row>
    <row r="72" spans="1:6" ht="18" customHeight="1">
      <c r="A72" s="46" t="s">
        <v>265</v>
      </c>
      <c r="B72" s="45" t="s">
        <v>463</v>
      </c>
      <c r="C72" s="45"/>
      <c r="D72" s="47">
        <f>SUM(D73:D75)</f>
        <v>527848</v>
      </c>
      <c r="E72" s="47" t="e">
        <f>SUM(E73:E75)</f>
        <v>#REF!</v>
      </c>
      <c r="F72" s="47" t="e">
        <f>SUM(F73:F75)</f>
        <v>#REF!</v>
      </c>
    </row>
    <row r="73" spans="1:6" ht="18" customHeight="1">
      <c r="A73" s="46" t="s">
        <v>222</v>
      </c>
      <c r="B73" s="45" t="s">
        <v>463</v>
      </c>
      <c r="C73" s="45" t="s">
        <v>406</v>
      </c>
      <c r="D73" s="47">
        <f>'прил.13'!F710</f>
        <v>218528.3</v>
      </c>
      <c r="E73" s="47" t="e">
        <f>'прил.13'!#REF!</f>
        <v>#REF!</v>
      </c>
      <c r="F73" s="47" t="e">
        <f>'прил.13'!#REF!</f>
        <v>#REF!</v>
      </c>
    </row>
    <row r="74" spans="1:6" ht="18" customHeight="1">
      <c r="A74" s="51" t="s">
        <v>238</v>
      </c>
      <c r="B74" s="45" t="s">
        <v>463</v>
      </c>
      <c r="C74" s="45" t="s">
        <v>408</v>
      </c>
      <c r="D74" s="47">
        <f>'прил.13'!F730</f>
        <v>300000</v>
      </c>
      <c r="E74" s="47" t="e">
        <f>'прил.13'!#REF!</f>
        <v>#REF!</v>
      </c>
      <c r="F74" s="47" t="e">
        <f>'прил.13'!#REF!</f>
        <v>#REF!</v>
      </c>
    </row>
    <row r="75" spans="1:6" ht="18" customHeight="1">
      <c r="A75" s="46" t="s">
        <v>266</v>
      </c>
      <c r="B75" s="45" t="s">
        <v>463</v>
      </c>
      <c r="C75" s="45" t="s">
        <v>460</v>
      </c>
      <c r="D75" s="47">
        <f>'прил.13'!F735</f>
        <v>9319.699999999999</v>
      </c>
      <c r="E75" s="47" t="e">
        <f>'прил.13'!#REF!</f>
        <v>#REF!</v>
      </c>
      <c r="F75" s="47" t="e">
        <f>'прил.13'!#REF!</f>
        <v>#REF!</v>
      </c>
    </row>
    <row r="76" spans="1:6" ht="18" customHeight="1">
      <c r="A76" s="46" t="s">
        <v>267</v>
      </c>
      <c r="B76" s="45" t="s">
        <v>280</v>
      </c>
      <c r="C76" s="45"/>
      <c r="D76" s="47">
        <f>SUM(D77:D77)</f>
        <v>41087.899999999994</v>
      </c>
      <c r="E76" s="47" t="e">
        <f>SUM(E77:E77)</f>
        <v>#REF!</v>
      </c>
      <c r="F76" s="47" t="e">
        <f>SUM(F77:F77)</f>
        <v>#REF!</v>
      </c>
    </row>
    <row r="77" spans="1:6" ht="18" customHeight="1">
      <c r="A77" s="46" t="s">
        <v>294</v>
      </c>
      <c r="B77" s="45" t="s">
        <v>280</v>
      </c>
      <c r="C77" s="45" t="s">
        <v>407</v>
      </c>
      <c r="D77" s="47">
        <f>'прил.13'!F754</f>
        <v>41087.899999999994</v>
      </c>
      <c r="E77" s="47" t="e">
        <f>'прил.13'!#REF!</f>
        <v>#REF!</v>
      </c>
      <c r="F77" s="47" t="e">
        <f>'прил.13'!#REF!</f>
        <v>#REF!</v>
      </c>
    </row>
    <row r="78" spans="1:6" ht="33.75" customHeight="1">
      <c r="A78" s="46" t="s">
        <v>268</v>
      </c>
      <c r="B78" s="45" t="s">
        <v>262</v>
      </c>
      <c r="C78" s="45"/>
      <c r="D78" s="47">
        <f>SUM(D79)</f>
        <v>37414.5</v>
      </c>
      <c r="E78" s="47" t="e">
        <f>SUM(E79)</f>
        <v>#REF!</v>
      </c>
      <c r="F78" s="47" t="e">
        <f>SUM(F79)</f>
        <v>#REF!</v>
      </c>
    </row>
    <row r="79" spans="1:6" ht="16.5" customHeight="1">
      <c r="A79" s="66" t="s">
        <v>68</v>
      </c>
      <c r="B79" s="45" t="s">
        <v>262</v>
      </c>
      <c r="C79" s="45" t="s">
        <v>406</v>
      </c>
      <c r="D79" s="47">
        <f>'прил.13'!F774</f>
        <v>37414.5</v>
      </c>
      <c r="E79" s="47" t="e">
        <f>'прил.13'!#REF!</f>
        <v>#REF!</v>
      </c>
      <c r="F79" s="47" t="e">
        <f>'прил.13'!#REF!</f>
        <v>#REF!</v>
      </c>
    </row>
    <row r="80" spans="1:6" s="17" customFormat="1" ht="21.75" customHeight="1" hidden="1">
      <c r="A80" s="101" t="s">
        <v>66</v>
      </c>
      <c r="B80" s="109"/>
      <c r="C80" s="107"/>
      <c r="D80" s="57">
        <f>D24+D33+D35+D41+D46+D49+D56+D59+D66+D72+D76+D78</f>
        <v>7388113.300000001</v>
      </c>
      <c r="E80" s="57" t="e">
        <f>E24+E33+E35+E41+E46+E49+E56+E59+E66+E72+E76+E78</f>
        <v>#REF!</v>
      </c>
      <c r="F80" s="57" t="e">
        <f>F24+F33+F35+F41+F46+F49+F56+F59+F66+F72+F76+F78</f>
        <v>#REF!</v>
      </c>
    </row>
    <row r="81" spans="1:6" s="17" customFormat="1" ht="16.5" hidden="1">
      <c r="A81" s="111" t="s">
        <v>441</v>
      </c>
      <c r="B81" s="100"/>
      <c r="C81" s="108"/>
      <c r="D81" s="16"/>
      <c r="E81" s="16" t="e">
        <f>'прил.13'!#REF!</f>
        <v>#REF!</v>
      </c>
      <c r="F81" s="16" t="e">
        <f>'прил.13'!#REF!</f>
        <v>#REF!</v>
      </c>
    </row>
    <row r="82" spans="1:6" s="17" customFormat="1" ht="16.5">
      <c r="A82" s="111" t="s">
        <v>65</v>
      </c>
      <c r="B82" s="100"/>
      <c r="C82" s="108"/>
      <c r="D82" s="99">
        <f>D80+D81</f>
        <v>7388113.300000001</v>
      </c>
      <c r="E82" s="16" t="e">
        <f>E80+E81</f>
        <v>#REF!</v>
      </c>
      <c r="F82" s="16" t="e">
        <f>F80+F81</f>
        <v>#REF!</v>
      </c>
    </row>
    <row r="84" spans="4:6" ht="12.75">
      <c r="D84" s="5"/>
      <c r="E84" s="5" t="e">
        <f>E80-'прил.13'!#REF!</f>
        <v>#REF!</v>
      </c>
      <c r="F84" s="5" t="e">
        <f>F80-'прил.13'!#REF!</f>
        <v>#REF!</v>
      </c>
    </row>
  </sheetData>
  <mergeCells count="9">
    <mergeCell ref="E21:E22"/>
    <mergeCell ref="F21:F22"/>
    <mergeCell ref="C5:D5"/>
    <mergeCell ref="A14:D14"/>
    <mergeCell ref="A15:D15"/>
    <mergeCell ref="A21:A22"/>
    <mergeCell ref="B21:B22"/>
    <mergeCell ref="C21:C22"/>
    <mergeCell ref="D21:D22"/>
  </mergeCells>
  <printOptions/>
  <pageMargins left="1.1811023622047245" right="0.3937007874015748" top="0.7874015748031497" bottom="0.3937007874015748" header="0.5118110236220472" footer="0.5118110236220472"/>
  <pageSetup fitToHeight="2" fitToWidth="1" horizontalDpi="600" verticalDpi="600" orientation="portrait" paperSize="9" scale="63" r:id="rId1"/>
  <headerFooter alignWithMargins="0">
    <oddHeader>&amp;C&amp;P</oddHeader>
  </headerFooter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4"/>
  <sheetViews>
    <sheetView view="pageBreakPreview" zoomScale="85" zoomScaleNormal="75" zoomScaleSheetLayoutView="85" workbookViewId="0" topLeftCell="A623">
      <selection activeCell="F779" sqref="F779"/>
    </sheetView>
  </sheetViews>
  <sheetFormatPr defaultColWidth="8.875" defaultRowHeight="12.75"/>
  <cols>
    <col min="1" max="1" width="93.375" style="0" customWidth="1"/>
    <col min="2" max="2" width="11.75390625" style="0" customWidth="1"/>
    <col min="3" max="3" width="9.75390625" style="0" customWidth="1"/>
    <col min="4" max="4" width="15.375" style="0" customWidth="1"/>
    <col min="5" max="5" width="10.625" style="0" customWidth="1"/>
    <col min="6" max="6" width="17.625" style="0" customWidth="1"/>
    <col min="7" max="7" width="10.625" style="0" bestFit="1" customWidth="1"/>
    <col min="8" max="8" width="11.875" style="0" bestFit="1" customWidth="1"/>
    <col min="9" max="9" width="15.875" style="0" customWidth="1"/>
    <col min="10" max="10" width="15.25390625" style="0" customWidth="1"/>
  </cols>
  <sheetData>
    <row r="1" spans="5:18" ht="16.5">
      <c r="E1" s="1" t="s">
        <v>518</v>
      </c>
      <c r="G1" s="86"/>
      <c r="H1" s="86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5:18" ht="16.5">
      <c r="E2" s="1" t="s">
        <v>541</v>
      </c>
      <c r="G2" s="86"/>
      <c r="H2" s="87"/>
      <c r="I2" s="87"/>
      <c r="J2" s="87"/>
      <c r="K2" s="11"/>
      <c r="L2" s="11"/>
      <c r="M2" s="11"/>
      <c r="N2" s="11"/>
      <c r="O2" s="11"/>
      <c r="P2" s="11"/>
      <c r="Q2" s="11"/>
      <c r="R2" s="11"/>
    </row>
    <row r="3" spans="5:18" ht="16.5">
      <c r="E3" s="1" t="s">
        <v>540</v>
      </c>
      <c r="G3" s="86"/>
      <c r="H3" s="87"/>
      <c r="I3" s="87"/>
      <c r="J3" s="87"/>
      <c r="K3" s="11"/>
      <c r="L3" s="11"/>
      <c r="M3" s="11"/>
      <c r="N3" s="11"/>
      <c r="O3" s="11"/>
      <c r="P3" s="11"/>
      <c r="Q3" s="11"/>
      <c r="R3" s="11"/>
    </row>
    <row r="4" spans="5:18" ht="16.5">
      <c r="E4" s="1" t="s">
        <v>583</v>
      </c>
      <c r="G4" s="86"/>
      <c r="H4" s="87"/>
      <c r="I4" s="87"/>
      <c r="J4" s="87"/>
      <c r="K4" s="11"/>
      <c r="L4" s="11"/>
      <c r="M4" s="11"/>
      <c r="N4" s="11"/>
      <c r="O4" s="11"/>
      <c r="P4" s="11"/>
      <c r="Q4" s="11"/>
      <c r="R4" s="11"/>
    </row>
    <row r="5" spans="7:18" ht="18.75" customHeight="1">
      <c r="G5" s="86"/>
      <c r="H5" s="87"/>
      <c r="I5" s="87"/>
      <c r="J5" s="87"/>
      <c r="K5" s="11"/>
      <c r="L5" s="11"/>
      <c r="M5" s="11"/>
      <c r="N5" s="11"/>
      <c r="O5" s="11"/>
      <c r="P5" s="11"/>
      <c r="Q5" s="11"/>
      <c r="R5" s="11"/>
    </row>
    <row r="6" spans="1:18" ht="16.5">
      <c r="A6" s="14"/>
      <c r="B6" s="14"/>
      <c r="C6" s="14"/>
      <c r="D6" s="14"/>
      <c r="E6" s="1"/>
      <c r="F6" s="14"/>
      <c r="G6" s="86"/>
      <c r="H6" s="87"/>
      <c r="I6" s="87"/>
      <c r="J6" s="87"/>
      <c r="K6" s="11"/>
      <c r="L6" s="11"/>
      <c r="M6" s="11"/>
      <c r="N6" s="11"/>
      <c r="O6" s="11"/>
      <c r="P6" s="11"/>
      <c r="Q6" s="11"/>
      <c r="R6" s="11"/>
    </row>
    <row r="7" spans="1:18" ht="24" customHeight="1">
      <c r="A7" s="160" t="s">
        <v>91</v>
      </c>
      <c r="B7" s="160"/>
      <c r="C7" s="160"/>
      <c r="D7" s="160"/>
      <c r="E7" s="160"/>
      <c r="F7" s="160"/>
      <c r="G7" s="86"/>
      <c r="H7" s="87"/>
      <c r="I7" s="87"/>
      <c r="J7" s="87"/>
      <c r="K7" s="11"/>
      <c r="L7" s="11"/>
      <c r="M7" s="11"/>
      <c r="N7" s="11"/>
      <c r="O7" s="11"/>
      <c r="P7" s="11"/>
      <c r="Q7" s="11"/>
      <c r="R7" s="11"/>
    </row>
    <row r="8" spans="1:18" ht="17.25" customHeight="1">
      <c r="A8" s="160" t="s">
        <v>421</v>
      </c>
      <c r="B8" s="160"/>
      <c r="C8" s="160"/>
      <c r="D8" s="160"/>
      <c r="E8" s="160"/>
      <c r="F8" s="160"/>
      <c r="G8" s="86"/>
      <c r="H8" s="87"/>
      <c r="I8" s="87"/>
      <c r="J8" s="87"/>
      <c r="K8" s="11"/>
      <c r="L8" s="11"/>
      <c r="M8" s="11"/>
      <c r="N8" s="11"/>
      <c r="O8" s="11"/>
      <c r="P8" s="11"/>
      <c r="Q8" s="11"/>
      <c r="R8" s="11"/>
    </row>
    <row r="9" spans="1:18" ht="19.5" customHeight="1">
      <c r="A9" s="10"/>
      <c r="B9" s="10"/>
      <c r="C9" s="10"/>
      <c r="D9" s="10"/>
      <c r="E9" s="10"/>
      <c r="F9" s="10"/>
      <c r="G9" s="86"/>
      <c r="H9" s="87"/>
      <c r="I9" s="87"/>
      <c r="J9" s="87"/>
      <c r="K9" s="11"/>
      <c r="L9" s="11"/>
      <c r="M9" s="11"/>
      <c r="N9" s="11"/>
      <c r="O9" s="11"/>
      <c r="P9" s="11"/>
      <c r="Q9" s="11"/>
      <c r="R9" s="11"/>
    </row>
    <row r="10" spans="1:18" ht="16.5">
      <c r="A10" s="13"/>
      <c r="B10" s="13"/>
      <c r="C10" s="13"/>
      <c r="D10" s="13"/>
      <c r="E10" s="13"/>
      <c r="F10" s="15"/>
      <c r="G10" s="86"/>
      <c r="H10" s="87"/>
      <c r="I10" s="87"/>
      <c r="J10" s="87"/>
      <c r="K10" s="11"/>
      <c r="L10" s="11"/>
      <c r="M10" s="11"/>
      <c r="N10" s="11"/>
      <c r="O10" s="11"/>
      <c r="P10" s="11"/>
      <c r="Q10" s="11"/>
      <c r="R10" s="11"/>
    </row>
    <row r="11" spans="1:18" ht="16.5" customHeight="1">
      <c r="A11" s="10" t="s">
        <v>401</v>
      </c>
      <c r="B11" s="10"/>
      <c r="C11" s="10"/>
      <c r="D11" s="10"/>
      <c r="E11" s="10"/>
      <c r="F11" s="31" t="s">
        <v>261</v>
      </c>
      <c r="G11" s="86"/>
      <c r="H11" s="88"/>
      <c r="I11" s="88"/>
      <c r="J11" s="88"/>
      <c r="K11" s="11"/>
      <c r="L11" s="11"/>
      <c r="M11" s="11"/>
      <c r="N11" s="11"/>
      <c r="O11" s="11"/>
      <c r="P11" s="11"/>
      <c r="Q11" s="11"/>
      <c r="R11" s="11"/>
    </row>
    <row r="12" spans="1:18" s="19" customFormat="1" ht="58.5" customHeight="1">
      <c r="A12" s="12" t="s">
        <v>402</v>
      </c>
      <c r="B12" s="12" t="s">
        <v>403</v>
      </c>
      <c r="C12" s="12" t="s">
        <v>466</v>
      </c>
      <c r="D12" s="12" t="s">
        <v>467</v>
      </c>
      <c r="E12" s="12" t="s">
        <v>468</v>
      </c>
      <c r="F12" s="27" t="s">
        <v>123</v>
      </c>
      <c r="G12" s="86"/>
      <c r="H12" s="89"/>
      <c r="I12" s="89"/>
      <c r="J12" s="89"/>
      <c r="K12" s="30"/>
      <c r="L12" s="30"/>
      <c r="M12" s="30"/>
      <c r="N12" s="30"/>
      <c r="O12" s="30"/>
      <c r="P12" s="30"/>
      <c r="Q12" s="30"/>
      <c r="R12" s="30"/>
    </row>
    <row r="13" spans="1:18" ht="16.5">
      <c r="A13" s="115" t="s">
        <v>405</v>
      </c>
      <c r="B13" s="45" t="s">
        <v>406</v>
      </c>
      <c r="C13" s="45"/>
      <c r="D13" s="45"/>
      <c r="E13" s="45"/>
      <c r="F13" s="58">
        <f>F14+F18+F30+F45+F48+F59+F68+F72</f>
        <v>352360.20000000007</v>
      </c>
      <c r="G13" s="86"/>
      <c r="H13" s="88"/>
      <c r="I13" s="88"/>
      <c r="J13" s="88"/>
      <c r="K13" s="11"/>
      <c r="L13" s="11"/>
      <c r="M13" s="11"/>
      <c r="N13" s="11"/>
      <c r="O13" s="11"/>
      <c r="P13" s="11"/>
      <c r="Q13" s="11"/>
      <c r="R13" s="11"/>
    </row>
    <row r="14" spans="1:18" ht="35.25" customHeight="1">
      <c r="A14" s="116" t="s">
        <v>479</v>
      </c>
      <c r="B14" s="45" t="s">
        <v>406</v>
      </c>
      <c r="C14" s="45" t="s">
        <v>407</v>
      </c>
      <c r="D14" s="45"/>
      <c r="E14" s="45"/>
      <c r="F14" s="58">
        <f>F15</f>
        <v>2355.3</v>
      </c>
      <c r="G14" s="86"/>
      <c r="H14" s="88"/>
      <c r="I14" s="88"/>
      <c r="J14" s="88"/>
      <c r="K14" s="11"/>
      <c r="L14" s="11"/>
      <c r="M14" s="11"/>
      <c r="N14" s="11"/>
      <c r="O14" s="11"/>
      <c r="P14" s="11"/>
      <c r="Q14" s="11"/>
      <c r="R14" s="11"/>
    </row>
    <row r="15" spans="1:18" ht="39" customHeight="1">
      <c r="A15" s="117" t="s">
        <v>480</v>
      </c>
      <c r="B15" s="45" t="s">
        <v>406</v>
      </c>
      <c r="C15" s="45" t="s">
        <v>407</v>
      </c>
      <c r="D15" s="45" t="s">
        <v>454</v>
      </c>
      <c r="E15" s="45"/>
      <c r="F15" s="58">
        <f>F16</f>
        <v>2355.3</v>
      </c>
      <c r="G15" s="86"/>
      <c r="H15" s="88"/>
      <c r="I15" s="88"/>
      <c r="J15" s="88"/>
      <c r="K15" s="11"/>
      <c r="L15" s="11"/>
      <c r="M15" s="11"/>
      <c r="N15" s="11"/>
      <c r="O15" s="11"/>
      <c r="P15" s="11"/>
      <c r="Q15" s="11"/>
      <c r="R15" s="11"/>
    </row>
    <row r="16" spans="1:18" ht="16.5">
      <c r="A16" s="117" t="s">
        <v>481</v>
      </c>
      <c r="B16" s="45" t="s">
        <v>406</v>
      </c>
      <c r="C16" s="45" t="s">
        <v>407</v>
      </c>
      <c r="D16" s="45" t="s">
        <v>455</v>
      </c>
      <c r="E16" s="45"/>
      <c r="F16" s="58">
        <f>F17</f>
        <v>2355.3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6.5">
      <c r="A17" s="117" t="s">
        <v>482</v>
      </c>
      <c r="B17" s="45" t="s">
        <v>406</v>
      </c>
      <c r="C17" s="45" t="s">
        <v>407</v>
      </c>
      <c r="D17" s="45" t="s">
        <v>455</v>
      </c>
      <c r="E17" s="45" t="s">
        <v>29</v>
      </c>
      <c r="F17" s="58">
        <f>'прил.15'!H19</f>
        <v>2355.3</v>
      </c>
      <c r="G17" s="86"/>
      <c r="H17" s="88"/>
      <c r="I17" s="88"/>
      <c r="J17" s="88"/>
      <c r="K17" s="11"/>
      <c r="L17" s="11"/>
      <c r="M17" s="11"/>
      <c r="N17" s="11"/>
      <c r="O17" s="11"/>
      <c r="P17" s="11"/>
      <c r="Q17" s="11"/>
      <c r="R17" s="11"/>
    </row>
    <row r="18" spans="1:18" ht="35.25" customHeight="1">
      <c r="A18" s="115" t="s">
        <v>82</v>
      </c>
      <c r="B18" s="59" t="s">
        <v>406</v>
      </c>
      <c r="C18" s="59" t="s">
        <v>408</v>
      </c>
      <c r="D18" s="59"/>
      <c r="E18" s="45"/>
      <c r="F18" s="58">
        <f>F19+F26</f>
        <v>20408.6</v>
      </c>
      <c r="G18" s="86"/>
      <c r="H18" s="88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36" customHeight="1">
      <c r="A19" s="117" t="s">
        <v>480</v>
      </c>
      <c r="B19" s="45" t="s">
        <v>406</v>
      </c>
      <c r="C19" s="45" t="s">
        <v>408</v>
      </c>
      <c r="D19" s="45" t="s">
        <v>454</v>
      </c>
      <c r="E19" s="45"/>
      <c r="F19" s="58">
        <f>F20+F22+F24</f>
        <v>20329.8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8" customHeight="1">
      <c r="A20" s="117" t="s">
        <v>484</v>
      </c>
      <c r="B20" s="45" t="s">
        <v>406</v>
      </c>
      <c r="C20" s="45" t="s">
        <v>408</v>
      </c>
      <c r="D20" s="45" t="s">
        <v>456</v>
      </c>
      <c r="E20" s="45"/>
      <c r="F20" s="58">
        <f>F21</f>
        <v>15363.1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6.5">
      <c r="A21" s="117" t="s">
        <v>482</v>
      </c>
      <c r="B21" s="45" t="s">
        <v>406</v>
      </c>
      <c r="C21" s="45" t="s">
        <v>408</v>
      </c>
      <c r="D21" s="45" t="s">
        <v>456</v>
      </c>
      <c r="E21" s="45" t="s">
        <v>29</v>
      </c>
      <c r="F21" s="58">
        <f>'прил.15'!H197</f>
        <v>15363.1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8" customHeight="1">
      <c r="A22" s="117" t="s">
        <v>83</v>
      </c>
      <c r="B22" s="45" t="s">
        <v>406</v>
      </c>
      <c r="C22" s="45" t="s">
        <v>408</v>
      </c>
      <c r="D22" s="45" t="s">
        <v>187</v>
      </c>
      <c r="E22" s="45"/>
      <c r="F22" s="153">
        <f>F23</f>
        <v>1772.7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7.25" customHeight="1">
      <c r="A23" s="117" t="s">
        <v>482</v>
      </c>
      <c r="B23" s="59" t="s">
        <v>406</v>
      </c>
      <c r="C23" s="59" t="s">
        <v>408</v>
      </c>
      <c r="D23" s="45" t="s">
        <v>187</v>
      </c>
      <c r="E23" s="45" t="s">
        <v>29</v>
      </c>
      <c r="F23" s="58">
        <f>'прил.15'!H199</f>
        <v>1772.7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8.75" customHeight="1">
      <c r="A24" s="117" t="s">
        <v>84</v>
      </c>
      <c r="B24" s="59" t="s">
        <v>406</v>
      </c>
      <c r="C24" s="59" t="s">
        <v>408</v>
      </c>
      <c r="D24" s="45" t="s">
        <v>188</v>
      </c>
      <c r="E24" s="45"/>
      <c r="F24" s="58">
        <f>F25</f>
        <v>3194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6.5" customHeight="1">
      <c r="A25" s="117" t="s">
        <v>482</v>
      </c>
      <c r="B25" s="59" t="s">
        <v>406</v>
      </c>
      <c r="C25" s="59" t="s">
        <v>408</v>
      </c>
      <c r="D25" s="45" t="s">
        <v>188</v>
      </c>
      <c r="E25" s="45" t="s">
        <v>29</v>
      </c>
      <c r="F25" s="58">
        <f>'прил.15'!H201</f>
        <v>3194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6.5" customHeight="1">
      <c r="A26" s="118" t="s">
        <v>156</v>
      </c>
      <c r="B26" s="59" t="s">
        <v>406</v>
      </c>
      <c r="C26" s="59" t="s">
        <v>408</v>
      </c>
      <c r="D26" s="59" t="s">
        <v>166</v>
      </c>
      <c r="E26" s="59"/>
      <c r="F26" s="58">
        <f>F27</f>
        <v>78.8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6.5" customHeight="1">
      <c r="A27" s="118" t="s">
        <v>136</v>
      </c>
      <c r="B27" s="59" t="s">
        <v>406</v>
      </c>
      <c r="C27" s="59" t="s">
        <v>408</v>
      </c>
      <c r="D27" s="59" t="s">
        <v>167</v>
      </c>
      <c r="E27" s="59"/>
      <c r="F27" s="58">
        <f>F28</f>
        <v>78.8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36.75" customHeight="1">
      <c r="A28" s="119" t="s">
        <v>0</v>
      </c>
      <c r="B28" s="59" t="s">
        <v>406</v>
      </c>
      <c r="C28" s="59" t="s">
        <v>408</v>
      </c>
      <c r="D28" s="59" t="s">
        <v>346</v>
      </c>
      <c r="E28" s="59"/>
      <c r="F28" s="58">
        <f>F29</f>
        <v>78.8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6.5" customHeight="1">
      <c r="A29" s="120" t="s">
        <v>482</v>
      </c>
      <c r="B29" s="59" t="s">
        <v>406</v>
      </c>
      <c r="C29" s="59" t="s">
        <v>408</v>
      </c>
      <c r="D29" s="59" t="s">
        <v>346</v>
      </c>
      <c r="E29" s="59" t="s">
        <v>29</v>
      </c>
      <c r="F29" s="58">
        <f>'прил.15'!H205</f>
        <v>78.8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53.25" customHeight="1">
      <c r="A30" s="117" t="s">
        <v>483</v>
      </c>
      <c r="B30" s="45" t="s">
        <v>406</v>
      </c>
      <c r="C30" s="45" t="s">
        <v>409</v>
      </c>
      <c r="D30" s="45"/>
      <c r="E30" s="45"/>
      <c r="F30" s="58">
        <f>F31+F34+F41</f>
        <v>111383.2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33.75" customHeight="1">
      <c r="A31" s="117" t="s">
        <v>480</v>
      </c>
      <c r="B31" s="45" t="s">
        <v>406</v>
      </c>
      <c r="C31" s="45" t="s">
        <v>409</v>
      </c>
      <c r="D31" s="45" t="s">
        <v>454</v>
      </c>
      <c r="E31" s="45"/>
      <c r="F31" s="58">
        <f>F32</f>
        <v>109256.9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6.5">
      <c r="A32" s="117" t="s">
        <v>484</v>
      </c>
      <c r="B32" s="45" t="s">
        <v>406</v>
      </c>
      <c r="C32" s="45" t="s">
        <v>409</v>
      </c>
      <c r="D32" s="45" t="s">
        <v>456</v>
      </c>
      <c r="E32" s="45"/>
      <c r="F32" s="153">
        <f>F33</f>
        <v>109256.9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6.5" customHeight="1">
      <c r="A33" s="117" t="s">
        <v>482</v>
      </c>
      <c r="B33" s="45" t="s">
        <v>406</v>
      </c>
      <c r="C33" s="45" t="s">
        <v>409</v>
      </c>
      <c r="D33" s="45" t="s">
        <v>456</v>
      </c>
      <c r="E33" s="45" t="s">
        <v>29</v>
      </c>
      <c r="F33" s="58">
        <f>'прил.15'!H23</f>
        <v>109256.9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6.5" customHeight="1">
      <c r="A34" s="120" t="s">
        <v>446</v>
      </c>
      <c r="B34" s="59" t="s">
        <v>406</v>
      </c>
      <c r="C34" s="59" t="s">
        <v>409</v>
      </c>
      <c r="D34" s="59" t="s">
        <v>447</v>
      </c>
      <c r="E34" s="59"/>
      <c r="F34" s="58">
        <f>F35+F37+F39</f>
        <v>1631.8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54" customHeight="1">
      <c r="A35" s="120" t="s">
        <v>485</v>
      </c>
      <c r="B35" s="59" t="s">
        <v>406</v>
      </c>
      <c r="C35" s="59" t="s">
        <v>409</v>
      </c>
      <c r="D35" s="59" t="s">
        <v>161</v>
      </c>
      <c r="E35" s="59"/>
      <c r="F35" s="58">
        <f>F36</f>
        <v>1078.6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6.5" customHeight="1">
      <c r="A36" s="117" t="s">
        <v>482</v>
      </c>
      <c r="B36" s="59" t="s">
        <v>406</v>
      </c>
      <c r="C36" s="59" t="s">
        <v>409</v>
      </c>
      <c r="D36" s="59" t="s">
        <v>161</v>
      </c>
      <c r="E36" s="45" t="s">
        <v>29</v>
      </c>
      <c r="F36" s="58">
        <f>'прил.15'!H26</f>
        <v>1078.6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36" customHeight="1">
      <c r="A37" s="121" t="s">
        <v>494</v>
      </c>
      <c r="B37" s="59" t="s">
        <v>406</v>
      </c>
      <c r="C37" s="59" t="s">
        <v>409</v>
      </c>
      <c r="D37" s="59" t="s">
        <v>162</v>
      </c>
      <c r="E37" s="59"/>
      <c r="F37" s="58">
        <f>F38</f>
        <v>552.5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21" customHeight="1">
      <c r="A38" s="117" t="s">
        <v>482</v>
      </c>
      <c r="B38" s="59" t="s">
        <v>406</v>
      </c>
      <c r="C38" s="59" t="s">
        <v>409</v>
      </c>
      <c r="D38" s="59" t="s">
        <v>162</v>
      </c>
      <c r="E38" s="45" t="s">
        <v>29</v>
      </c>
      <c r="F38" s="58">
        <f>'прил.15'!H28</f>
        <v>552.5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70.5" customHeight="1">
      <c r="A39" s="121" t="s">
        <v>344</v>
      </c>
      <c r="B39" s="59" t="s">
        <v>406</v>
      </c>
      <c r="C39" s="59" t="s">
        <v>409</v>
      </c>
      <c r="D39" s="59" t="s">
        <v>163</v>
      </c>
      <c r="E39" s="59"/>
      <c r="F39" s="58">
        <f>F40</f>
        <v>0.7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6.5" customHeight="1">
      <c r="A40" s="117" t="s">
        <v>482</v>
      </c>
      <c r="B40" s="59" t="s">
        <v>406</v>
      </c>
      <c r="C40" s="59" t="s">
        <v>409</v>
      </c>
      <c r="D40" s="59" t="s">
        <v>163</v>
      </c>
      <c r="E40" s="45" t="s">
        <v>29</v>
      </c>
      <c r="F40" s="58">
        <f>'прил.15'!H30</f>
        <v>0.7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6.5" customHeight="1">
      <c r="A41" s="118" t="s">
        <v>156</v>
      </c>
      <c r="B41" s="59" t="s">
        <v>406</v>
      </c>
      <c r="C41" s="59" t="s">
        <v>409</v>
      </c>
      <c r="D41" s="59" t="s">
        <v>166</v>
      </c>
      <c r="E41" s="45"/>
      <c r="F41" s="58">
        <f>'прил.15'!H31</f>
        <v>494.5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6.5" customHeight="1">
      <c r="A42" s="118" t="s">
        <v>136</v>
      </c>
      <c r="B42" s="59" t="s">
        <v>406</v>
      </c>
      <c r="C42" s="59" t="s">
        <v>409</v>
      </c>
      <c r="D42" s="59" t="s">
        <v>167</v>
      </c>
      <c r="E42" s="45"/>
      <c r="F42" s="153">
        <f>'прил.15'!H32</f>
        <v>494.5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38.25" customHeight="1">
      <c r="A43" s="119" t="s">
        <v>0</v>
      </c>
      <c r="B43" s="59" t="s">
        <v>406</v>
      </c>
      <c r="C43" s="59" t="s">
        <v>409</v>
      </c>
      <c r="D43" s="59" t="s">
        <v>346</v>
      </c>
      <c r="E43" s="59"/>
      <c r="F43" s="58">
        <f>'прил.15'!H33</f>
        <v>494.5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6.5" customHeight="1">
      <c r="A44" s="120" t="s">
        <v>482</v>
      </c>
      <c r="B44" s="59" t="s">
        <v>406</v>
      </c>
      <c r="C44" s="59" t="s">
        <v>409</v>
      </c>
      <c r="D44" s="59" t="s">
        <v>346</v>
      </c>
      <c r="E44" s="59" t="s">
        <v>29</v>
      </c>
      <c r="F44" s="58">
        <f>'прил.15'!H34</f>
        <v>494.5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8" customHeight="1">
      <c r="A45" s="117" t="s">
        <v>499</v>
      </c>
      <c r="B45" s="45" t="s">
        <v>406</v>
      </c>
      <c r="C45" s="45" t="s">
        <v>460</v>
      </c>
      <c r="D45" s="45"/>
      <c r="E45" s="45"/>
      <c r="F45" s="58">
        <f>F46</f>
        <v>254.2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37.5" customHeight="1">
      <c r="A46" s="121" t="s">
        <v>345</v>
      </c>
      <c r="B46" s="45" t="s">
        <v>406</v>
      </c>
      <c r="C46" s="45" t="s">
        <v>460</v>
      </c>
      <c r="D46" s="45" t="s">
        <v>145</v>
      </c>
      <c r="E46" s="45"/>
      <c r="F46" s="58">
        <f>F47</f>
        <v>254.2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9.5" customHeight="1">
      <c r="A47" s="117" t="s">
        <v>482</v>
      </c>
      <c r="B47" s="45" t="s">
        <v>406</v>
      </c>
      <c r="C47" s="45" t="s">
        <v>460</v>
      </c>
      <c r="D47" s="45" t="s">
        <v>145</v>
      </c>
      <c r="E47" s="45" t="s">
        <v>29</v>
      </c>
      <c r="F47" s="58">
        <f>'прил.15'!H37</f>
        <v>254.2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41.25" customHeight="1">
      <c r="A48" s="115" t="s">
        <v>44</v>
      </c>
      <c r="B48" s="45" t="s">
        <v>406</v>
      </c>
      <c r="C48" s="45" t="s">
        <v>410</v>
      </c>
      <c r="D48" s="45"/>
      <c r="E48" s="45"/>
      <c r="F48" s="58">
        <f>F49+F52+F55</f>
        <v>31405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31.5" customHeight="1">
      <c r="A49" s="117" t="s">
        <v>480</v>
      </c>
      <c r="B49" s="45" t="s">
        <v>406</v>
      </c>
      <c r="C49" s="45" t="s">
        <v>410</v>
      </c>
      <c r="D49" s="45" t="s">
        <v>454</v>
      </c>
      <c r="E49" s="45"/>
      <c r="F49" s="58">
        <f>F50</f>
        <v>30896.5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6.5">
      <c r="A50" s="117" t="s">
        <v>484</v>
      </c>
      <c r="B50" s="45" t="s">
        <v>406</v>
      </c>
      <c r="C50" s="45" t="s">
        <v>410</v>
      </c>
      <c r="D50" s="45" t="s">
        <v>456</v>
      </c>
      <c r="E50" s="45"/>
      <c r="F50" s="58">
        <f>F51</f>
        <v>30896.5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6.5">
      <c r="A51" s="117" t="s">
        <v>482</v>
      </c>
      <c r="B51" s="45" t="s">
        <v>406</v>
      </c>
      <c r="C51" s="45" t="s">
        <v>410</v>
      </c>
      <c r="D51" s="45" t="s">
        <v>456</v>
      </c>
      <c r="E51" s="45" t="s">
        <v>29</v>
      </c>
      <c r="F51" s="58">
        <f>'прил.15'!H500</f>
        <v>30896.5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6.5">
      <c r="A52" s="120" t="s">
        <v>446</v>
      </c>
      <c r="B52" s="59" t="s">
        <v>406</v>
      </c>
      <c r="C52" s="59" t="s">
        <v>410</v>
      </c>
      <c r="D52" s="59" t="s">
        <v>447</v>
      </c>
      <c r="E52" s="59"/>
      <c r="F52" s="153">
        <f>F53</f>
        <v>277.7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35.25" customHeight="1">
      <c r="A53" s="122" t="s">
        <v>80</v>
      </c>
      <c r="B53" s="59" t="s">
        <v>406</v>
      </c>
      <c r="C53" s="59" t="s">
        <v>410</v>
      </c>
      <c r="D53" s="59" t="s">
        <v>160</v>
      </c>
      <c r="E53" s="59"/>
      <c r="F53" s="58">
        <f>F54</f>
        <v>277.7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6.5">
      <c r="A54" s="117" t="s">
        <v>482</v>
      </c>
      <c r="B54" s="59" t="s">
        <v>406</v>
      </c>
      <c r="C54" s="59" t="s">
        <v>410</v>
      </c>
      <c r="D54" s="59" t="s">
        <v>160</v>
      </c>
      <c r="E54" s="59" t="s">
        <v>29</v>
      </c>
      <c r="F54" s="60">
        <f>'прил.15'!H503</f>
        <v>277.7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6.5">
      <c r="A55" s="118" t="s">
        <v>156</v>
      </c>
      <c r="B55" s="59" t="s">
        <v>406</v>
      </c>
      <c r="C55" s="59" t="s">
        <v>410</v>
      </c>
      <c r="D55" s="59" t="s">
        <v>166</v>
      </c>
      <c r="E55" s="59"/>
      <c r="F55" s="60">
        <f>F56</f>
        <v>230.8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6.5">
      <c r="A56" s="118" t="s">
        <v>136</v>
      </c>
      <c r="B56" s="59" t="s">
        <v>406</v>
      </c>
      <c r="C56" s="59" t="s">
        <v>410</v>
      </c>
      <c r="D56" s="59" t="s">
        <v>167</v>
      </c>
      <c r="E56" s="59"/>
      <c r="F56" s="60">
        <f>F57</f>
        <v>230.8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39.75" customHeight="1">
      <c r="A57" s="119" t="s">
        <v>0</v>
      </c>
      <c r="B57" s="59" t="s">
        <v>406</v>
      </c>
      <c r="C57" s="59" t="s">
        <v>410</v>
      </c>
      <c r="D57" s="59" t="s">
        <v>346</v>
      </c>
      <c r="E57" s="59"/>
      <c r="F57" s="60">
        <f>F58</f>
        <v>230.8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6.5">
      <c r="A58" s="120" t="s">
        <v>482</v>
      </c>
      <c r="B58" s="59" t="s">
        <v>406</v>
      </c>
      <c r="C58" s="59" t="s">
        <v>410</v>
      </c>
      <c r="D58" s="59" t="s">
        <v>346</v>
      </c>
      <c r="E58" s="59" t="s">
        <v>29</v>
      </c>
      <c r="F58" s="60">
        <f>'прил.15'!H507</f>
        <v>230.8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6.5">
      <c r="A59" s="123" t="s">
        <v>331</v>
      </c>
      <c r="B59" s="54" t="s">
        <v>406</v>
      </c>
      <c r="C59" s="45" t="s">
        <v>279</v>
      </c>
      <c r="D59" s="45"/>
      <c r="E59" s="45"/>
      <c r="F59" s="58">
        <f>F60</f>
        <v>5481.8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8" customHeight="1">
      <c r="A60" s="124" t="s">
        <v>330</v>
      </c>
      <c r="B60" s="54" t="s">
        <v>406</v>
      </c>
      <c r="C60" s="45" t="s">
        <v>279</v>
      </c>
      <c r="D60" s="45" t="s">
        <v>443</v>
      </c>
      <c r="E60" s="45"/>
      <c r="F60" s="58">
        <f>F61</f>
        <v>5481.8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21" customHeight="1">
      <c r="A61" s="117" t="s">
        <v>64</v>
      </c>
      <c r="B61" s="54" t="s">
        <v>406</v>
      </c>
      <c r="C61" s="45" t="s">
        <v>279</v>
      </c>
      <c r="D61" s="45" t="s">
        <v>442</v>
      </c>
      <c r="E61" s="45"/>
      <c r="F61" s="58">
        <f>F64+F62</f>
        <v>5481.8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22.5" customHeight="1">
      <c r="A62" s="117" t="s">
        <v>339</v>
      </c>
      <c r="B62" s="69" t="s">
        <v>406</v>
      </c>
      <c r="C62" s="59" t="s">
        <v>279</v>
      </c>
      <c r="D62" s="59" t="s">
        <v>337</v>
      </c>
      <c r="E62" s="59"/>
      <c r="F62" s="153">
        <f>F63</f>
        <v>3500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23.25" customHeight="1">
      <c r="A63" s="115" t="s">
        <v>332</v>
      </c>
      <c r="B63" s="69" t="s">
        <v>406</v>
      </c>
      <c r="C63" s="59" t="s">
        <v>279</v>
      </c>
      <c r="D63" s="59" t="s">
        <v>337</v>
      </c>
      <c r="E63" s="59" t="s">
        <v>289</v>
      </c>
      <c r="F63" s="58">
        <f>'прил.15'!H1034</f>
        <v>3500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8.75" customHeight="1">
      <c r="A64" s="121" t="s">
        <v>333</v>
      </c>
      <c r="B64" s="54" t="s">
        <v>406</v>
      </c>
      <c r="C64" s="45" t="s">
        <v>279</v>
      </c>
      <c r="D64" s="45" t="s">
        <v>329</v>
      </c>
      <c r="E64" s="45"/>
      <c r="F64" s="58">
        <f>F65+F66+F67</f>
        <v>1981.8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6.5">
      <c r="A65" s="115" t="s">
        <v>332</v>
      </c>
      <c r="B65" s="54" t="s">
        <v>406</v>
      </c>
      <c r="C65" s="45" t="s">
        <v>279</v>
      </c>
      <c r="D65" s="45" t="s">
        <v>334</v>
      </c>
      <c r="E65" s="45" t="s">
        <v>289</v>
      </c>
      <c r="F65" s="58">
        <f>'прил.15'!H42+'прил.15'!H812</f>
        <v>947.5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6.5">
      <c r="A66" s="125" t="s">
        <v>111</v>
      </c>
      <c r="B66" s="54" t="s">
        <v>406</v>
      </c>
      <c r="C66" s="45" t="s">
        <v>279</v>
      </c>
      <c r="D66" s="45" t="s">
        <v>334</v>
      </c>
      <c r="E66" s="45" t="s">
        <v>11</v>
      </c>
      <c r="F66" s="58">
        <f>'прил.15'!H527+'прил.15'!H632</f>
        <v>654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6.5">
      <c r="A67" s="126" t="s">
        <v>476</v>
      </c>
      <c r="B67" s="54" t="s">
        <v>406</v>
      </c>
      <c r="C67" s="45" t="s">
        <v>279</v>
      </c>
      <c r="D67" s="45" t="s">
        <v>334</v>
      </c>
      <c r="E67" s="45" t="s">
        <v>439</v>
      </c>
      <c r="F67" s="58">
        <f>'прил.15'!H528+'прил.15'!H434</f>
        <v>380.3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6.5">
      <c r="A68" s="115" t="s">
        <v>335</v>
      </c>
      <c r="B68" s="45" t="s">
        <v>406</v>
      </c>
      <c r="C68" s="45" t="s">
        <v>463</v>
      </c>
      <c r="D68" s="45"/>
      <c r="E68" s="45"/>
      <c r="F68" s="58">
        <f>F69</f>
        <v>48899.8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6.5">
      <c r="A69" s="115" t="s">
        <v>335</v>
      </c>
      <c r="B69" s="45" t="s">
        <v>406</v>
      </c>
      <c r="C69" s="45" t="s">
        <v>463</v>
      </c>
      <c r="D69" s="45" t="s">
        <v>144</v>
      </c>
      <c r="E69" s="45"/>
      <c r="F69" s="58">
        <f>F70</f>
        <v>48899.8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s="20" customFormat="1" ht="16.5">
      <c r="A70" s="115" t="s">
        <v>336</v>
      </c>
      <c r="B70" s="45" t="s">
        <v>406</v>
      </c>
      <c r="C70" s="45" t="s">
        <v>463</v>
      </c>
      <c r="D70" s="45" t="s">
        <v>281</v>
      </c>
      <c r="E70" s="45"/>
      <c r="F70" s="58">
        <f>F71</f>
        <v>48899.8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s="21" customFormat="1" ht="16.5">
      <c r="A71" s="115" t="s">
        <v>332</v>
      </c>
      <c r="B71" s="45" t="s">
        <v>406</v>
      </c>
      <c r="C71" s="45" t="s">
        <v>463</v>
      </c>
      <c r="D71" s="45" t="s">
        <v>281</v>
      </c>
      <c r="E71" s="45" t="s">
        <v>289</v>
      </c>
      <c r="F71" s="58">
        <f>'прил.15'!H511</f>
        <v>48899.8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6.5">
      <c r="A72" s="115" t="s">
        <v>495</v>
      </c>
      <c r="B72" s="45" t="s">
        <v>406</v>
      </c>
      <c r="C72" s="45" t="s">
        <v>262</v>
      </c>
      <c r="D72" s="45"/>
      <c r="E72" s="45"/>
      <c r="F72" s="153">
        <f>F73+F76+F79+F89+F95+F98+F115</f>
        <v>132172.30000000002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39.75" customHeight="1">
      <c r="A73" s="117" t="s">
        <v>480</v>
      </c>
      <c r="B73" s="45" t="s">
        <v>406</v>
      </c>
      <c r="C73" s="45" t="s">
        <v>262</v>
      </c>
      <c r="D73" s="62" t="s">
        <v>454</v>
      </c>
      <c r="E73" s="63"/>
      <c r="F73" s="58">
        <f>F74</f>
        <v>2925.4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32.25" customHeight="1">
      <c r="A74" s="115" t="s">
        <v>378</v>
      </c>
      <c r="B74" s="45" t="s">
        <v>406</v>
      </c>
      <c r="C74" s="45" t="s">
        <v>262</v>
      </c>
      <c r="D74" s="45" t="s">
        <v>21</v>
      </c>
      <c r="E74" s="45"/>
      <c r="F74" s="58">
        <f>F75</f>
        <v>2925.4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6.5">
      <c r="A75" s="117" t="s">
        <v>482</v>
      </c>
      <c r="B75" s="45" t="s">
        <v>406</v>
      </c>
      <c r="C75" s="45" t="s">
        <v>262</v>
      </c>
      <c r="D75" s="45" t="s">
        <v>21</v>
      </c>
      <c r="E75" s="45" t="s">
        <v>29</v>
      </c>
      <c r="F75" s="58">
        <f>'прил.15'!H816</f>
        <v>2925.4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33.75" customHeight="1">
      <c r="A76" s="121" t="s">
        <v>516</v>
      </c>
      <c r="B76" s="45" t="s">
        <v>406</v>
      </c>
      <c r="C76" s="45" t="s">
        <v>262</v>
      </c>
      <c r="D76" s="45" t="s">
        <v>22</v>
      </c>
      <c r="E76" s="45"/>
      <c r="F76" s="58">
        <f>F77</f>
        <v>9192.8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33.75" customHeight="1">
      <c r="A77" s="123" t="s">
        <v>379</v>
      </c>
      <c r="B77" s="45" t="s">
        <v>406</v>
      </c>
      <c r="C77" s="45" t="s">
        <v>262</v>
      </c>
      <c r="D77" s="45" t="s">
        <v>23</v>
      </c>
      <c r="E77" s="45"/>
      <c r="F77" s="58">
        <f>F78</f>
        <v>9192.8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6.5">
      <c r="A78" s="117" t="s">
        <v>482</v>
      </c>
      <c r="B78" s="45" t="s">
        <v>406</v>
      </c>
      <c r="C78" s="45" t="s">
        <v>262</v>
      </c>
      <c r="D78" s="45" t="s">
        <v>23</v>
      </c>
      <c r="E78" s="45" t="s">
        <v>29</v>
      </c>
      <c r="F78" s="58">
        <f>'прил.15'!H819</f>
        <v>9192.8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21" customHeight="1">
      <c r="A79" s="127" t="s">
        <v>496</v>
      </c>
      <c r="B79" s="45" t="s">
        <v>406</v>
      </c>
      <c r="C79" s="45" t="s">
        <v>262</v>
      </c>
      <c r="D79" s="45" t="s">
        <v>165</v>
      </c>
      <c r="E79" s="45"/>
      <c r="F79" s="58">
        <f>F80+F86+F84</f>
        <v>103642.00000000001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8.75" customHeight="1">
      <c r="A80" s="117" t="s">
        <v>497</v>
      </c>
      <c r="B80" s="45" t="s">
        <v>406</v>
      </c>
      <c r="C80" s="45" t="s">
        <v>262</v>
      </c>
      <c r="D80" s="45" t="s">
        <v>197</v>
      </c>
      <c r="E80" s="45"/>
      <c r="F80" s="58">
        <f>F81+F82+F83</f>
        <v>10909.3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8.75" customHeight="1">
      <c r="A81" s="115" t="s">
        <v>498</v>
      </c>
      <c r="B81" s="45" t="s">
        <v>406</v>
      </c>
      <c r="C81" s="45" t="s">
        <v>262</v>
      </c>
      <c r="D81" s="45" t="s">
        <v>197</v>
      </c>
      <c r="E81" s="45" t="s">
        <v>98</v>
      </c>
      <c r="F81" s="58">
        <f>'прил.15'!H46</f>
        <v>700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6.5">
      <c r="A82" s="117" t="s">
        <v>482</v>
      </c>
      <c r="B82" s="45" t="s">
        <v>406</v>
      </c>
      <c r="C82" s="45" t="s">
        <v>262</v>
      </c>
      <c r="D82" s="45" t="s">
        <v>197</v>
      </c>
      <c r="E82" s="45" t="s">
        <v>29</v>
      </c>
      <c r="F82" s="153">
        <f>'прил.15'!H822+'прил.15'!H47+'прил.15'!H515</f>
        <v>5056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33">
      <c r="A83" s="125" t="s">
        <v>577</v>
      </c>
      <c r="B83" s="59" t="s">
        <v>406</v>
      </c>
      <c r="C83" s="59" t="s">
        <v>262</v>
      </c>
      <c r="D83" s="59" t="s">
        <v>197</v>
      </c>
      <c r="E83" s="59" t="s">
        <v>575</v>
      </c>
      <c r="F83" s="58">
        <f>'прил.15'!H846</f>
        <v>5153.3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6.5">
      <c r="A84" s="125" t="s">
        <v>150</v>
      </c>
      <c r="B84" s="59" t="s">
        <v>406</v>
      </c>
      <c r="C84" s="59" t="s">
        <v>262</v>
      </c>
      <c r="D84" s="59" t="s">
        <v>445</v>
      </c>
      <c r="E84" s="59"/>
      <c r="F84" s="58">
        <f>F85</f>
        <v>1768.1000000000001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6.5">
      <c r="A85" s="125" t="s">
        <v>147</v>
      </c>
      <c r="B85" s="59" t="s">
        <v>406</v>
      </c>
      <c r="C85" s="59" t="s">
        <v>262</v>
      </c>
      <c r="D85" s="59" t="s">
        <v>445</v>
      </c>
      <c r="E85" s="59" t="s">
        <v>8</v>
      </c>
      <c r="F85" s="58">
        <f>'прил.15'!H49</f>
        <v>1768.1000000000001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6.5">
      <c r="A86" s="115" t="s">
        <v>151</v>
      </c>
      <c r="B86" s="45" t="s">
        <v>406</v>
      </c>
      <c r="C86" s="45" t="s">
        <v>262</v>
      </c>
      <c r="D86" s="45" t="s">
        <v>292</v>
      </c>
      <c r="E86" s="45"/>
      <c r="F86" s="58">
        <f>SUM(F87:F88)</f>
        <v>90964.6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6.5">
      <c r="A87" s="121" t="s">
        <v>147</v>
      </c>
      <c r="B87" s="45" t="s">
        <v>406</v>
      </c>
      <c r="C87" s="45" t="s">
        <v>262</v>
      </c>
      <c r="D87" s="45" t="s">
        <v>292</v>
      </c>
      <c r="E87" s="59" t="s">
        <v>8</v>
      </c>
      <c r="F87" s="58">
        <f>'прил.15'!H51</f>
        <v>81078.90000000001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33.75" customHeight="1">
      <c r="A88" s="121" t="s">
        <v>152</v>
      </c>
      <c r="B88" s="45" t="s">
        <v>406</v>
      </c>
      <c r="C88" s="45" t="s">
        <v>262</v>
      </c>
      <c r="D88" s="45" t="s">
        <v>292</v>
      </c>
      <c r="E88" s="59" t="s">
        <v>9</v>
      </c>
      <c r="F88" s="58">
        <f>'прил.15'!H52+'прил.15'!H848</f>
        <v>9885.699999999999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20.25" customHeight="1">
      <c r="A89" s="117" t="s">
        <v>109</v>
      </c>
      <c r="B89" s="45" t="s">
        <v>406</v>
      </c>
      <c r="C89" s="45" t="s">
        <v>262</v>
      </c>
      <c r="D89" s="62" t="s">
        <v>534</v>
      </c>
      <c r="E89" s="45"/>
      <c r="F89" s="58">
        <f>F90+F92</f>
        <v>10682.6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8" customHeight="1">
      <c r="A90" s="115" t="s">
        <v>150</v>
      </c>
      <c r="B90" s="45" t="s">
        <v>406</v>
      </c>
      <c r="C90" s="45" t="s">
        <v>262</v>
      </c>
      <c r="D90" s="62" t="s">
        <v>260</v>
      </c>
      <c r="E90" s="45"/>
      <c r="F90" s="58">
        <f>F91</f>
        <v>2024.2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7.25" customHeight="1">
      <c r="A91" s="125" t="s">
        <v>147</v>
      </c>
      <c r="B91" s="45" t="s">
        <v>406</v>
      </c>
      <c r="C91" s="45" t="s">
        <v>262</v>
      </c>
      <c r="D91" s="62" t="s">
        <v>260</v>
      </c>
      <c r="E91" s="45" t="s">
        <v>8</v>
      </c>
      <c r="F91" s="58">
        <f>'прил.15'!H55</f>
        <v>2024.2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8" customHeight="1">
      <c r="A92" s="115" t="s">
        <v>151</v>
      </c>
      <c r="B92" s="45" t="s">
        <v>406</v>
      </c>
      <c r="C92" s="45" t="s">
        <v>262</v>
      </c>
      <c r="D92" s="45" t="s">
        <v>535</v>
      </c>
      <c r="E92" s="45"/>
      <c r="F92" s="153">
        <f>SUM(F93:F94)</f>
        <v>8658.4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8" customHeight="1">
      <c r="A93" s="121" t="s">
        <v>147</v>
      </c>
      <c r="B93" s="45" t="s">
        <v>406</v>
      </c>
      <c r="C93" s="45" t="s">
        <v>262</v>
      </c>
      <c r="D93" s="45" t="s">
        <v>535</v>
      </c>
      <c r="E93" s="45" t="s">
        <v>8</v>
      </c>
      <c r="F93" s="58">
        <f>'прил.15'!H57</f>
        <v>8546.9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31.5" customHeight="1">
      <c r="A94" s="121" t="s">
        <v>152</v>
      </c>
      <c r="B94" s="45" t="s">
        <v>406</v>
      </c>
      <c r="C94" s="45" t="s">
        <v>262</v>
      </c>
      <c r="D94" s="45" t="s">
        <v>535</v>
      </c>
      <c r="E94" s="76" t="s">
        <v>9</v>
      </c>
      <c r="F94" s="58">
        <f>'прил.15'!H58</f>
        <v>111.5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8.75" customHeight="1">
      <c r="A95" s="128" t="s">
        <v>446</v>
      </c>
      <c r="B95" s="45" t="s">
        <v>406</v>
      </c>
      <c r="C95" s="45" t="s">
        <v>262</v>
      </c>
      <c r="D95" s="45" t="s">
        <v>447</v>
      </c>
      <c r="E95" s="45"/>
      <c r="F95" s="58">
        <f>F96</f>
        <v>838.2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35.25" customHeight="1">
      <c r="A96" s="120" t="s">
        <v>350</v>
      </c>
      <c r="B96" s="45" t="s">
        <v>406</v>
      </c>
      <c r="C96" s="45" t="s">
        <v>262</v>
      </c>
      <c r="D96" s="45" t="s">
        <v>159</v>
      </c>
      <c r="E96" s="45"/>
      <c r="F96" s="58">
        <f>F97</f>
        <v>838.2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.75" customHeight="1">
      <c r="A97" s="121" t="s">
        <v>147</v>
      </c>
      <c r="B97" s="45" t="s">
        <v>406</v>
      </c>
      <c r="C97" s="45" t="s">
        <v>262</v>
      </c>
      <c r="D97" s="45" t="s">
        <v>159</v>
      </c>
      <c r="E97" s="45" t="s">
        <v>8</v>
      </c>
      <c r="F97" s="58">
        <f>'прил.15'!H63</f>
        <v>838.2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.75" customHeight="1">
      <c r="A98" s="118" t="s">
        <v>156</v>
      </c>
      <c r="B98" s="45" t="s">
        <v>406</v>
      </c>
      <c r="C98" s="45" t="s">
        <v>262</v>
      </c>
      <c r="D98" s="45" t="s">
        <v>166</v>
      </c>
      <c r="E98" s="45"/>
      <c r="F98" s="58">
        <f>F99+F112</f>
        <v>4191.3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6.5">
      <c r="A99" s="118" t="s">
        <v>136</v>
      </c>
      <c r="B99" s="45" t="s">
        <v>406</v>
      </c>
      <c r="C99" s="45" t="s">
        <v>262</v>
      </c>
      <c r="D99" s="45" t="s">
        <v>167</v>
      </c>
      <c r="E99" s="45"/>
      <c r="F99" s="58">
        <f>F100+F104+F106+F108+F110+F102</f>
        <v>3468.3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7.25" customHeight="1">
      <c r="A100" s="125" t="s">
        <v>30</v>
      </c>
      <c r="B100" s="45" t="s">
        <v>406</v>
      </c>
      <c r="C100" s="45" t="s">
        <v>262</v>
      </c>
      <c r="D100" s="45" t="s">
        <v>172</v>
      </c>
      <c r="E100" s="45"/>
      <c r="F100" s="58">
        <f>F101</f>
        <v>1874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6.5">
      <c r="A101" s="120" t="s">
        <v>482</v>
      </c>
      <c r="B101" s="45" t="s">
        <v>406</v>
      </c>
      <c r="C101" s="45" t="s">
        <v>262</v>
      </c>
      <c r="D101" s="45" t="s">
        <v>172</v>
      </c>
      <c r="E101" s="45" t="s">
        <v>29</v>
      </c>
      <c r="F101" s="58">
        <f>'прил.15'!H67</f>
        <v>1874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6.5">
      <c r="A102" s="125" t="s">
        <v>399</v>
      </c>
      <c r="B102" s="59" t="s">
        <v>406</v>
      </c>
      <c r="C102" s="59" t="s">
        <v>262</v>
      </c>
      <c r="D102" s="59" t="s">
        <v>169</v>
      </c>
      <c r="E102" s="59"/>
      <c r="F102" s="153">
        <f>F103</f>
        <v>270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6.5">
      <c r="A103" s="120" t="s">
        <v>482</v>
      </c>
      <c r="B103" s="59" t="s">
        <v>406</v>
      </c>
      <c r="C103" s="59" t="s">
        <v>262</v>
      </c>
      <c r="D103" s="59" t="s">
        <v>169</v>
      </c>
      <c r="E103" s="59" t="s">
        <v>29</v>
      </c>
      <c r="F103" s="58">
        <f>'прил.15'!H69</f>
        <v>270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33">
      <c r="A104" s="120" t="s">
        <v>500</v>
      </c>
      <c r="B104" s="45" t="s">
        <v>406</v>
      </c>
      <c r="C104" s="45" t="s">
        <v>262</v>
      </c>
      <c r="D104" s="45" t="s">
        <v>174</v>
      </c>
      <c r="E104" s="45"/>
      <c r="F104" s="58">
        <f>F105</f>
        <v>107.6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8" customHeight="1">
      <c r="A105" s="120" t="s">
        <v>482</v>
      </c>
      <c r="B105" s="45" t="s">
        <v>406</v>
      </c>
      <c r="C105" s="45" t="s">
        <v>262</v>
      </c>
      <c r="D105" s="45" t="s">
        <v>174</v>
      </c>
      <c r="E105" s="45" t="s">
        <v>29</v>
      </c>
      <c r="F105" s="58">
        <f>'прил.15'!H71</f>
        <v>107.6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42.75" customHeight="1">
      <c r="A106" s="119" t="s">
        <v>0</v>
      </c>
      <c r="B106" s="59" t="s">
        <v>406</v>
      </c>
      <c r="C106" s="59" t="s">
        <v>262</v>
      </c>
      <c r="D106" s="59" t="s">
        <v>346</v>
      </c>
      <c r="E106" s="59"/>
      <c r="F106" s="58">
        <f>F107</f>
        <v>99.5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8" customHeight="1">
      <c r="A107" s="125" t="s">
        <v>147</v>
      </c>
      <c r="B107" s="59" t="s">
        <v>406</v>
      </c>
      <c r="C107" s="59" t="s">
        <v>262</v>
      </c>
      <c r="D107" s="59" t="s">
        <v>346</v>
      </c>
      <c r="E107" s="59" t="s">
        <v>8</v>
      </c>
      <c r="F107" s="58">
        <f>'прил.15'!H73</f>
        <v>99.5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56.25" customHeight="1">
      <c r="A108" s="125" t="s">
        <v>360</v>
      </c>
      <c r="B108" s="59" t="s">
        <v>406</v>
      </c>
      <c r="C108" s="59" t="s">
        <v>262</v>
      </c>
      <c r="D108" s="59" t="s">
        <v>148</v>
      </c>
      <c r="E108" s="59"/>
      <c r="F108" s="58">
        <f>F109</f>
        <v>755.3000000000001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8" customHeight="1">
      <c r="A109" s="125" t="s">
        <v>147</v>
      </c>
      <c r="B109" s="59" t="s">
        <v>406</v>
      </c>
      <c r="C109" s="59" t="s">
        <v>262</v>
      </c>
      <c r="D109" s="59" t="s">
        <v>148</v>
      </c>
      <c r="E109" s="59" t="s">
        <v>8</v>
      </c>
      <c r="F109" s="58">
        <f>'прил.15'!H75</f>
        <v>755.3000000000001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8" customHeight="1">
      <c r="A110" s="125" t="s">
        <v>351</v>
      </c>
      <c r="B110" s="59" t="s">
        <v>406</v>
      </c>
      <c r="C110" s="59" t="s">
        <v>262</v>
      </c>
      <c r="D110" s="59" t="s">
        <v>149</v>
      </c>
      <c r="E110" s="59"/>
      <c r="F110" s="58">
        <f>F111</f>
        <v>361.9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8" customHeight="1">
      <c r="A111" s="125" t="s">
        <v>147</v>
      </c>
      <c r="B111" s="59" t="s">
        <v>406</v>
      </c>
      <c r="C111" s="59" t="s">
        <v>262</v>
      </c>
      <c r="D111" s="59" t="s">
        <v>149</v>
      </c>
      <c r="E111" s="59" t="s">
        <v>8</v>
      </c>
      <c r="F111" s="58">
        <f>'прил.15'!H77</f>
        <v>361.9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8" customHeight="1">
      <c r="A112" s="120" t="s">
        <v>134</v>
      </c>
      <c r="B112" s="59" t="s">
        <v>406</v>
      </c>
      <c r="C112" s="59" t="s">
        <v>262</v>
      </c>
      <c r="D112" s="59" t="s">
        <v>288</v>
      </c>
      <c r="E112" s="59"/>
      <c r="F112" s="153">
        <f>F113</f>
        <v>723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31.5" customHeight="1">
      <c r="A113" s="120" t="s">
        <v>501</v>
      </c>
      <c r="B113" s="59" t="s">
        <v>406</v>
      </c>
      <c r="C113" s="59" t="s">
        <v>262</v>
      </c>
      <c r="D113" s="59" t="s">
        <v>502</v>
      </c>
      <c r="E113" s="59"/>
      <c r="F113" s="58">
        <f>F114</f>
        <v>723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8" customHeight="1">
      <c r="A114" s="120" t="s">
        <v>482</v>
      </c>
      <c r="B114" s="59" t="s">
        <v>406</v>
      </c>
      <c r="C114" s="59" t="s">
        <v>262</v>
      </c>
      <c r="D114" s="59" t="s">
        <v>502</v>
      </c>
      <c r="E114" s="59" t="s">
        <v>29</v>
      </c>
      <c r="F114" s="58">
        <f>'прил.15'!H80</f>
        <v>723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8" customHeight="1">
      <c r="A115" s="120" t="s">
        <v>153</v>
      </c>
      <c r="B115" s="59" t="s">
        <v>406</v>
      </c>
      <c r="C115" s="59" t="s">
        <v>262</v>
      </c>
      <c r="D115" s="59" t="s">
        <v>154</v>
      </c>
      <c r="E115" s="59"/>
      <c r="F115" s="58">
        <f>F116+F117</f>
        <v>700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8" customHeight="1">
      <c r="A116" s="125" t="s">
        <v>147</v>
      </c>
      <c r="B116" s="59" t="s">
        <v>406</v>
      </c>
      <c r="C116" s="59" t="s">
        <v>262</v>
      </c>
      <c r="D116" s="59" t="s">
        <v>154</v>
      </c>
      <c r="E116" s="59" t="s">
        <v>8</v>
      </c>
      <c r="F116" s="58">
        <f>'прил.15'!H82</f>
        <v>656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33.75" customHeight="1">
      <c r="A117" s="121" t="s">
        <v>475</v>
      </c>
      <c r="B117" s="59" t="s">
        <v>406</v>
      </c>
      <c r="C117" s="59" t="s">
        <v>262</v>
      </c>
      <c r="D117" s="59" t="s">
        <v>154</v>
      </c>
      <c r="E117" s="59" t="s">
        <v>9</v>
      </c>
      <c r="F117" s="58">
        <f>'прил.15'!H83</f>
        <v>44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23.25" customHeight="1">
      <c r="A118" s="115" t="s">
        <v>27</v>
      </c>
      <c r="B118" s="45" t="s">
        <v>408</v>
      </c>
      <c r="C118" s="45"/>
      <c r="D118" s="45"/>
      <c r="E118" s="45"/>
      <c r="F118" s="58">
        <f>F119</f>
        <v>63771.5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33.75" customHeight="1">
      <c r="A119" s="115" t="s">
        <v>61</v>
      </c>
      <c r="B119" s="45" t="s">
        <v>408</v>
      </c>
      <c r="C119" s="45" t="s">
        <v>458</v>
      </c>
      <c r="D119" s="45"/>
      <c r="E119" s="45"/>
      <c r="F119" s="58">
        <f>F120+F126+F136</f>
        <v>63771.5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6.5">
      <c r="A120" s="115" t="s">
        <v>155</v>
      </c>
      <c r="B120" s="45" t="s">
        <v>408</v>
      </c>
      <c r="C120" s="45" t="s">
        <v>458</v>
      </c>
      <c r="D120" s="45" t="s">
        <v>190</v>
      </c>
      <c r="E120" s="45"/>
      <c r="F120" s="58">
        <f>F121+F123</f>
        <v>60208.7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6.5">
      <c r="A121" s="115" t="s">
        <v>150</v>
      </c>
      <c r="B121" s="45" t="s">
        <v>408</v>
      </c>
      <c r="C121" s="45" t="s">
        <v>458</v>
      </c>
      <c r="D121" s="45" t="s">
        <v>259</v>
      </c>
      <c r="E121" s="45"/>
      <c r="F121" s="58">
        <f>F122</f>
        <v>565.3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6.5">
      <c r="A122" s="125" t="s">
        <v>147</v>
      </c>
      <c r="B122" s="45" t="s">
        <v>408</v>
      </c>
      <c r="C122" s="45" t="s">
        <v>458</v>
      </c>
      <c r="D122" s="45" t="s">
        <v>259</v>
      </c>
      <c r="E122" s="45" t="s">
        <v>8</v>
      </c>
      <c r="F122" s="154">
        <f>'прил.15'!H88</f>
        <v>565.3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6.5">
      <c r="A123" s="115" t="s">
        <v>151</v>
      </c>
      <c r="B123" s="45" t="s">
        <v>408</v>
      </c>
      <c r="C123" s="45" t="s">
        <v>458</v>
      </c>
      <c r="D123" s="45" t="s">
        <v>189</v>
      </c>
      <c r="E123" s="45"/>
      <c r="F123" s="58">
        <f>SUM(F124:F125)</f>
        <v>59643.399999999994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6.5">
      <c r="A124" s="125" t="s">
        <v>147</v>
      </c>
      <c r="B124" s="45" t="s">
        <v>408</v>
      </c>
      <c r="C124" s="45" t="s">
        <v>458</v>
      </c>
      <c r="D124" s="45" t="s">
        <v>189</v>
      </c>
      <c r="E124" s="45" t="s">
        <v>8</v>
      </c>
      <c r="F124" s="58">
        <f>'прил.15'!H90</f>
        <v>54862.799999999996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33.75" customHeight="1">
      <c r="A125" s="121" t="s">
        <v>475</v>
      </c>
      <c r="B125" s="45" t="s">
        <v>408</v>
      </c>
      <c r="C125" s="45" t="s">
        <v>458</v>
      </c>
      <c r="D125" s="45" t="s">
        <v>189</v>
      </c>
      <c r="E125" s="45" t="s">
        <v>9</v>
      </c>
      <c r="F125" s="58">
        <f>'прил.15'!H91</f>
        <v>4780.6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9.5" customHeight="1">
      <c r="A126" s="115" t="s">
        <v>156</v>
      </c>
      <c r="B126" s="45" t="s">
        <v>408</v>
      </c>
      <c r="C126" s="45" t="s">
        <v>458</v>
      </c>
      <c r="D126" s="54" t="s">
        <v>166</v>
      </c>
      <c r="E126" s="45"/>
      <c r="F126" s="58">
        <f>F127</f>
        <v>1486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9.5" customHeight="1">
      <c r="A127" s="115" t="s">
        <v>136</v>
      </c>
      <c r="B127" s="45" t="s">
        <v>408</v>
      </c>
      <c r="C127" s="45" t="s">
        <v>458</v>
      </c>
      <c r="D127" s="45" t="s">
        <v>167</v>
      </c>
      <c r="E127" s="45"/>
      <c r="F127" s="58">
        <f>F128+F130+F132+F134</f>
        <v>1486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9.5" customHeight="1">
      <c r="A128" s="115" t="s">
        <v>478</v>
      </c>
      <c r="B128" s="45" t="s">
        <v>408</v>
      </c>
      <c r="C128" s="45" t="s">
        <v>458</v>
      </c>
      <c r="D128" s="45" t="s">
        <v>172</v>
      </c>
      <c r="E128" s="45"/>
      <c r="F128" s="58">
        <f>F129</f>
        <v>236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8" customHeight="1">
      <c r="A129" s="117" t="s">
        <v>482</v>
      </c>
      <c r="B129" s="45" t="s">
        <v>408</v>
      </c>
      <c r="C129" s="45" t="s">
        <v>458</v>
      </c>
      <c r="D129" s="45" t="s">
        <v>172</v>
      </c>
      <c r="E129" s="45" t="s">
        <v>29</v>
      </c>
      <c r="F129" s="58">
        <f>'прил.15'!H95</f>
        <v>236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48.75" customHeight="1">
      <c r="A130" s="119" t="s">
        <v>0</v>
      </c>
      <c r="B130" s="59" t="s">
        <v>408</v>
      </c>
      <c r="C130" s="59" t="s">
        <v>458</v>
      </c>
      <c r="D130" s="59" t="s">
        <v>346</v>
      </c>
      <c r="E130" s="59"/>
      <c r="F130" s="58">
        <f>F131</f>
        <v>250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9.5" customHeight="1">
      <c r="A131" s="125" t="s">
        <v>147</v>
      </c>
      <c r="B131" s="59" t="s">
        <v>408</v>
      </c>
      <c r="C131" s="59" t="s">
        <v>458</v>
      </c>
      <c r="D131" s="59" t="s">
        <v>346</v>
      </c>
      <c r="E131" s="59" t="s">
        <v>8</v>
      </c>
      <c r="F131" s="58">
        <f>'прил.15'!H97</f>
        <v>250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51.75" customHeight="1">
      <c r="A132" s="125" t="s">
        <v>360</v>
      </c>
      <c r="B132" s="59" t="s">
        <v>408</v>
      </c>
      <c r="C132" s="59" t="s">
        <v>458</v>
      </c>
      <c r="D132" s="59" t="s">
        <v>148</v>
      </c>
      <c r="E132" s="59"/>
      <c r="F132" s="153">
        <f>F133</f>
        <v>1000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8" customHeight="1">
      <c r="A133" s="125" t="s">
        <v>147</v>
      </c>
      <c r="B133" s="59" t="s">
        <v>408</v>
      </c>
      <c r="C133" s="59" t="s">
        <v>458</v>
      </c>
      <c r="D133" s="59" t="s">
        <v>148</v>
      </c>
      <c r="E133" s="59" t="s">
        <v>8</v>
      </c>
      <c r="F133" s="58">
        <f>'прил.15'!H99</f>
        <v>1000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8" customHeight="1" hidden="1">
      <c r="A134" s="125" t="s">
        <v>351</v>
      </c>
      <c r="B134" s="59" t="s">
        <v>408</v>
      </c>
      <c r="C134" s="59" t="s">
        <v>458</v>
      </c>
      <c r="D134" s="59" t="s">
        <v>149</v>
      </c>
      <c r="E134" s="59"/>
      <c r="F134" s="58">
        <f>F135</f>
        <v>0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8" customHeight="1" hidden="1">
      <c r="A135" s="125" t="s">
        <v>147</v>
      </c>
      <c r="B135" s="59" t="s">
        <v>408</v>
      </c>
      <c r="C135" s="59" t="s">
        <v>458</v>
      </c>
      <c r="D135" s="59" t="s">
        <v>149</v>
      </c>
      <c r="E135" s="59" t="s">
        <v>8</v>
      </c>
      <c r="F135" s="58">
        <f>'прил.15'!H101</f>
        <v>0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8" customHeight="1">
      <c r="A136" s="120" t="s">
        <v>153</v>
      </c>
      <c r="B136" s="59" t="s">
        <v>408</v>
      </c>
      <c r="C136" s="59" t="s">
        <v>458</v>
      </c>
      <c r="D136" s="59" t="s">
        <v>154</v>
      </c>
      <c r="E136" s="59"/>
      <c r="F136" s="58">
        <f>F137</f>
        <v>2076.8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8" customHeight="1">
      <c r="A137" s="125" t="s">
        <v>147</v>
      </c>
      <c r="B137" s="59" t="s">
        <v>408</v>
      </c>
      <c r="C137" s="59" t="s">
        <v>458</v>
      </c>
      <c r="D137" s="59" t="s">
        <v>154</v>
      </c>
      <c r="E137" s="59" t="s">
        <v>8</v>
      </c>
      <c r="F137" s="58">
        <f>'прил.15'!H103</f>
        <v>2076.8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6.5">
      <c r="A138" s="115" t="s">
        <v>459</v>
      </c>
      <c r="B138" s="45" t="s">
        <v>409</v>
      </c>
      <c r="C138" s="45"/>
      <c r="D138" s="45"/>
      <c r="E138" s="45"/>
      <c r="F138" s="58">
        <f>F139+F184+F196+F143+F147</f>
        <v>1137730.5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7.25" customHeight="1">
      <c r="A139" s="128" t="s">
        <v>352</v>
      </c>
      <c r="B139" s="45" t="s">
        <v>409</v>
      </c>
      <c r="C139" s="45" t="s">
        <v>406</v>
      </c>
      <c r="D139" s="64"/>
      <c r="E139" s="45"/>
      <c r="F139" s="58">
        <f>F140</f>
        <v>1399.8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7.25" customHeight="1">
      <c r="A140" s="128" t="s">
        <v>353</v>
      </c>
      <c r="B140" s="45" t="s">
        <v>409</v>
      </c>
      <c r="C140" s="45" t="s">
        <v>406</v>
      </c>
      <c r="D140" s="64" t="s">
        <v>397</v>
      </c>
      <c r="E140" s="45"/>
      <c r="F140" s="58">
        <f>F141</f>
        <v>1399.8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33.75" customHeight="1">
      <c r="A141" s="128" t="s">
        <v>354</v>
      </c>
      <c r="B141" s="45" t="s">
        <v>409</v>
      </c>
      <c r="C141" s="45" t="s">
        <v>406</v>
      </c>
      <c r="D141" s="64" t="s">
        <v>398</v>
      </c>
      <c r="E141" s="45"/>
      <c r="F141" s="58">
        <f>F142</f>
        <v>1399.8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32.25" customHeight="1">
      <c r="A142" s="121" t="s">
        <v>477</v>
      </c>
      <c r="B142" s="45" t="s">
        <v>409</v>
      </c>
      <c r="C142" s="45" t="s">
        <v>406</v>
      </c>
      <c r="D142" s="64" t="s">
        <v>398</v>
      </c>
      <c r="E142" s="45" t="s">
        <v>12</v>
      </c>
      <c r="F142" s="58">
        <f>'прил.15'!H108</f>
        <v>1399.8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8" customHeight="1">
      <c r="A143" s="129" t="s">
        <v>387</v>
      </c>
      <c r="B143" s="59" t="s">
        <v>409</v>
      </c>
      <c r="C143" s="59" t="s">
        <v>461</v>
      </c>
      <c r="D143" s="59"/>
      <c r="E143" s="59"/>
      <c r="F143" s="65">
        <f>F144</f>
        <v>1500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22.5" customHeight="1">
      <c r="A144" s="121" t="s">
        <v>355</v>
      </c>
      <c r="B144" s="59" t="s">
        <v>409</v>
      </c>
      <c r="C144" s="59" t="s">
        <v>461</v>
      </c>
      <c r="D144" s="59" t="s">
        <v>388</v>
      </c>
      <c r="E144" s="59"/>
      <c r="F144" s="154">
        <f>F145</f>
        <v>1500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7.25" customHeight="1">
      <c r="A145" s="121" t="s">
        <v>390</v>
      </c>
      <c r="B145" s="59" t="s">
        <v>409</v>
      </c>
      <c r="C145" s="59" t="s">
        <v>461</v>
      </c>
      <c r="D145" s="59" t="s">
        <v>389</v>
      </c>
      <c r="E145" s="59"/>
      <c r="F145" s="65">
        <f>F146</f>
        <v>1500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8.75" customHeight="1">
      <c r="A146" s="130" t="s">
        <v>391</v>
      </c>
      <c r="B146" s="59" t="s">
        <v>409</v>
      </c>
      <c r="C146" s="59" t="s">
        <v>461</v>
      </c>
      <c r="D146" s="59" t="s">
        <v>389</v>
      </c>
      <c r="E146" s="59" t="s">
        <v>128</v>
      </c>
      <c r="F146" s="65">
        <f>'прил.15'!H112</f>
        <v>1500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8.75" customHeight="1">
      <c r="A147" s="131" t="s">
        <v>210</v>
      </c>
      <c r="B147" s="59" t="s">
        <v>409</v>
      </c>
      <c r="C147" s="59" t="s">
        <v>458</v>
      </c>
      <c r="D147" s="59"/>
      <c r="E147" s="59"/>
      <c r="F147" s="65">
        <f>F164+F180+F148+F169</f>
        <v>911251.6000000001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33" customHeight="1">
      <c r="A148" s="121" t="s">
        <v>192</v>
      </c>
      <c r="B148" s="59" t="s">
        <v>409</v>
      </c>
      <c r="C148" s="59" t="s">
        <v>458</v>
      </c>
      <c r="D148" s="59" t="s">
        <v>193</v>
      </c>
      <c r="E148" s="59"/>
      <c r="F148" s="65">
        <f>F149</f>
        <v>100202.20000000001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8.75" customHeight="1">
      <c r="A149" s="121" t="s">
        <v>566</v>
      </c>
      <c r="B149" s="59" t="s">
        <v>409</v>
      </c>
      <c r="C149" s="59" t="s">
        <v>458</v>
      </c>
      <c r="D149" s="59" t="s">
        <v>412</v>
      </c>
      <c r="E149" s="59"/>
      <c r="F149" s="65">
        <f>F150+F152+F154+F156+F162+F158+F160</f>
        <v>100202.20000000001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8.75" customHeight="1">
      <c r="A150" s="121" t="s">
        <v>4</v>
      </c>
      <c r="B150" s="59" t="s">
        <v>409</v>
      </c>
      <c r="C150" s="59" t="s">
        <v>458</v>
      </c>
      <c r="D150" s="59" t="s">
        <v>414</v>
      </c>
      <c r="E150" s="59"/>
      <c r="F150" s="65">
        <f>F151</f>
        <v>59930.6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8.75" customHeight="1">
      <c r="A151" s="132" t="s">
        <v>5</v>
      </c>
      <c r="B151" s="59" t="s">
        <v>409</v>
      </c>
      <c r="C151" s="59" t="s">
        <v>458</v>
      </c>
      <c r="D151" s="59" t="s">
        <v>414</v>
      </c>
      <c r="E151" s="59" t="s">
        <v>565</v>
      </c>
      <c r="F151" s="65">
        <f>'прил.15'!H906</f>
        <v>59930.6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8.75" customHeight="1">
      <c r="A152" s="121" t="s">
        <v>572</v>
      </c>
      <c r="B152" s="59" t="s">
        <v>409</v>
      </c>
      <c r="C152" s="59" t="s">
        <v>458</v>
      </c>
      <c r="D152" s="59" t="s">
        <v>416</v>
      </c>
      <c r="E152" s="59"/>
      <c r="F152" s="65">
        <f>F153</f>
        <v>10000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8.75" customHeight="1">
      <c r="A153" s="132" t="s">
        <v>5</v>
      </c>
      <c r="B153" s="59" t="s">
        <v>409</v>
      </c>
      <c r="C153" s="59" t="s">
        <v>458</v>
      </c>
      <c r="D153" s="59" t="s">
        <v>416</v>
      </c>
      <c r="E153" s="59" t="s">
        <v>565</v>
      </c>
      <c r="F153" s="65">
        <f>'прил.15'!H908</f>
        <v>10000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8.75" customHeight="1">
      <c r="A154" s="132" t="s">
        <v>492</v>
      </c>
      <c r="B154" s="59" t="s">
        <v>409</v>
      </c>
      <c r="C154" s="59" t="s">
        <v>458</v>
      </c>
      <c r="D154" s="59" t="s">
        <v>418</v>
      </c>
      <c r="E154" s="59"/>
      <c r="F154" s="154">
        <f>F155</f>
        <v>10000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8.75" customHeight="1">
      <c r="A155" s="132" t="s">
        <v>5</v>
      </c>
      <c r="B155" s="59" t="s">
        <v>409</v>
      </c>
      <c r="C155" s="59" t="s">
        <v>458</v>
      </c>
      <c r="D155" s="59" t="s">
        <v>418</v>
      </c>
      <c r="E155" s="59" t="s">
        <v>565</v>
      </c>
      <c r="F155" s="65">
        <f>'прил.15'!H910</f>
        <v>10000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8.75" customHeight="1">
      <c r="A156" s="132" t="s">
        <v>493</v>
      </c>
      <c r="B156" s="59" t="s">
        <v>409</v>
      </c>
      <c r="C156" s="59" t="s">
        <v>458</v>
      </c>
      <c r="D156" s="59" t="s">
        <v>419</v>
      </c>
      <c r="E156" s="59"/>
      <c r="F156" s="65">
        <f>F157</f>
        <v>4493.8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8.75" customHeight="1">
      <c r="A157" s="132" t="s">
        <v>5</v>
      </c>
      <c r="B157" s="59" t="s">
        <v>409</v>
      </c>
      <c r="C157" s="59" t="s">
        <v>458</v>
      </c>
      <c r="D157" s="59" t="s">
        <v>419</v>
      </c>
      <c r="E157" s="59" t="s">
        <v>565</v>
      </c>
      <c r="F157" s="65">
        <f>'прил.15'!H912</f>
        <v>4493.8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23.25" customHeight="1">
      <c r="A158" s="132" t="s">
        <v>229</v>
      </c>
      <c r="B158" s="59" t="s">
        <v>409</v>
      </c>
      <c r="C158" s="59" t="s">
        <v>458</v>
      </c>
      <c r="D158" s="59" t="s">
        <v>227</v>
      </c>
      <c r="E158" s="59"/>
      <c r="F158" s="65">
        <f>F159</f>
        <v>12000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8.75" customHeight="1">
      <c r="A159" s="132" t="s">
        <v>5</v>
      </c>
      <c r="B159" s="59" t="s">
        <v>409</v>
      </c>
      <c r="C159" s="59" t="s">
        <v>458</v>
      </c>
      <c r="D159" s="59" t="s">
        <v>227</v>
      </c>
      <c r="E159" s="59" t="s">
        <v>565</v>
      </c>
      <c r="F159" s="65">
        <f>'прил.15'!H914</f>
        <v>12000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32.25" customHeight="1">
      <c r="A160" s="132" t="s">
        <v>230</v>
      </c>
      <c r="B160" s="59" t="s">
        <v>409</v>
      </c>
      <c r="C160" s="59" t="s">
        <v>458</v>
      </c>
      <c r="D160" s="59" t="s">
        <v>228</v>
      </c>
      <c r="E160" s="59"/>
      <c r="F160" s="65">
        <f>F161</f>
        <v>3777.8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8.75" customHeight="1">
      <c r="A161" s="132" t="s">
        <v>5</v>
      </c>
      <c r="B161" s="59" t="s">
        <v>409</v>
      </c>
      <c r="C161" s="59" t="s">
        <v>458</v>
      </c>
      <c r="D161" s="59" t="s">
        <v>228</v>
      </c>
      <c r="E161" s="59" t="s">
        <v>565</v>
      </c>
      <c r="F161" s="65">
        <f>'прил.15'!H916</f>
        <v>3777.8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32.25" customHeight="1" hidden="1">
      <c r="A162" s="132" t="s">
        <v>491</v>
      </c>
      <c r="B162" s="59" t="s">
        <v>409</v>
      </c>
      <c r="C162" s="59" t="s">
        <v>458</v>
      </c>
      <c r="D162" s="59" t="s">
        <v>490</v>
      </c>
      <c r="E162" s="59"/>
      <c r="F162" s="65">
        <f>F163</f>
        <v>0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8.75" customHeight="1" hidden="1">
      <c r="A163" s="132" t="s">
        <v>5</v>
      </c>
      <c r="B163" s="59" t="s">
        <v>409</v>
      </c>
      <c r="C163" s="59" t="s">
        <v>458</v>
      </c>
      <c r="D163" s="59" t="s">
        <v>490</v>
      </c>
      <c r="E163" s="59" t="s">
        <v>565</v>
      </c>
      <c r="F163" s="65">
        <f>'прил.15'!H918</f>
        <v>0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8.75" customHeight="1">
      <c r="A164" s="131" t="s">
        <v>212</v>
      </c>
      <c r="B164" s="59" t="s">
        <v>409</v>
      </c>
      <c r="C164" s="59" t="s">
        <v>458</v>
      </c>
      <c r="D164" s="59" t="s">
        <v>211</v>
      </c>
      <c r="E164" s="59"/>
      <c r="F164" s="65">
        <f>F165</f>
        <v>357449.4</v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9.5" customHeight="1">
      <c r="A165" s="131" t="s">
        <v>214</v>
      </c>
      <c r="B165" s="59" t="s">
        <v>409</v>
      </c>
      <c r="C165" s="59" t="s">
        <v>458</v>
      </c>
      <c r="D165" s="59" t="s">
        <v>213</v>
      </c>
      <c r="E165" s="59"/>
      <c r="F165" s="65">
        <f>F166</f>
        <v>357449.4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8.75" customHeight="1">
      <c r="A166" s="131" t="s">
        <v>543</v>
      </c>
      <c r="B166" s="59" t="s">
        <v>409</v>
      </c>
      <c r="C166" s="59" t="s">
        <v>458</v>
      </c>
      <c r="D166" s="59" t="s">
        <v>542</v>
      </c>
      <c r="E166" s="59"/>
      <c r="F166" s="154">
        <f>F167+F168</f>
        <v>357449.4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8.75" customHeight="1">
      <c r="A167" s="121" t="s">
        <v>482</v>
      </c>
      <c r="B167" s="59" t="s">
        <v>409</v>
      </c>
      <c r="C167" s="59" t="s">
        <v>458</v>
      </c>
      <c r="D167" s="59" t="s">
        <v>542</v>
      </c>
      <c r="E167" s="59" t="s">
        <v>29</v>
      </c>
      <c r="F167" s="65">
        <f>'прил.15'!H217</f>
        <v>333179.4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34.5" customHeight="1">
      <c r="A168" s="125" t="s">
        <v>577</v>
      </c>
      <c r="B168" s="59" t="s">
        <v>409</v>
      </c>
      <c r="C168" s="59" t="s">
        <v>458</v>
      </c>
      <c r="D168" s="59" t="s">
        <v>542</v>
      </c>
      <c r="E168" s="59" t="s">
        <v>575</v>
      </c>
      <c r="F168" s="65">
        <f>'прил.15'!H854</f>
        <v>24270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24.75" customHeight="1">
      <c r="A169" s="125" t="s">
        <v>136</v>
      </c>
      <c r="B169" s="59" t="s">
        <v>409</v>
      </c>
      <c r="C169" s="59" t="s">
        <v>458</v>
      </c>
      <c r="D169" s="59" t="s">
        <v>185</v>
      </c>
      <c r="E169" s="59"/>
      <c r="F169" s="65">
        <f>F170+F173</f>
        <v>420000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31.5" customHeight="1">
      <c r="A170" s="129" t="s">
        <v>327</v>
      </c>
      <c r="B170" s="69" t="s">
        <v>409</v>
      </c>
      <c r="C170" s="59" t="s">
        <v>458</v>
      </c>
      <c r="D170" s="59" t="s">
        <v>33</v>
      </c>
      <c r="E170" s="59"/>
      <c r="F170" s="65">
        <f>F171</f>
        <v>210000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34.5" customHeight="1">
      <c r="A171" s="125" t="s">
        <v>325</v>
      </c>
      <c r="B171" s="69" t="s">
        <v>409</v>
      </c>
      <c r="C171" s="59" t="s">
        <v>458</v>
      </c>
      <c r="D171" s="59" t="s">
        <v>326</v>
      </c>
      <c r="E171" s="59"/>
      <c r="F171" s="65">
        <f>F172</f>
        <v>210000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22.5" customHeight="1">
      <c r="A172" s="132" t="s">
        <v>5</v>
      </c>
      <c r="B172" s="69" t="s">
        <v>409</v>
      </c>
      <c r="C172" s="59" t="s">
        <v>458</v>
      </c>
      <c r="D172" s="59" t="s">
        <v>326</v>
      </c>
      <c r="E172" s="59" t="s">
        <v>565</v>
      </c>
      <c r="F172" s="65">
        <f>'прил.15'!H922</f>
        <v>210000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33" customHeight="1">
      <c r="A173" s="129" t="s">
        <v>301</v>
      </c>
      <c r="B173" s="69" t="s">
        <v>409</v>
      </c>
      <c r="C173" s="59" t="s">
        <v>458</v>
      </c>
      <c r="D173" s="59" t="s">
        <v>302</v>
      </c>
      <c r="E173" s="59"/>
      <c r="F173" s="65">
        <f>F174+F176+F178</f>
        <v>210000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51.75" customHeight="1">
      <c r="A174" s="132" t="s">
        <v>306</v>
      </c>
      <c r="B174" s="69" t="s">
        <v>409</v>
      </c>
      <c r="C174" s="59" t="s">
        <v>458</v>
      </c>
      <c r="D174" s="59" t="s">
        <v>303</v>
      </c>
      <c r="E174" s="59"/>
      <c r="F174" s="65">
        <f>F175</f>
        <v>68000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22.5" customHeight="1">
      <c r="A175" s="132" t="s">
        <v>5</v>
      </c>
      <c r="B175" s="69" t="s">
        <v>409</v>
      </c>
      <c r="C175" s="59" t="s">
        <v>458</v>
      </c>
      <c r="D175" s="59" t="s">
        <v>303</v>
      </c>
      <c r="E175" s="59" t="s">
        <v>565</v>
      </c>
      <c r="F175" s="65">
        <f>'прил.15'!H925</f>
        <v>68000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36" customHeight="1">
      <c r="A176" s="132" t="s">
        <v>307</v>
      </c>
      <c r="B176" s="69" t="s">
        <v>409</v>
      </c>
      <c r="C176" s="59" t="s">
        <v>458</v>
      </c>
      <c r="D176" s="59" t="s">
        <v>304</v>
      </c>
      <c r="E176" s="59"/>
      <c r="F176" s="154">
        <f>F177</f>
        <v>108000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22.5" customHeight="1">
      <c r="A177" s="132" t="s">
        <v>5</v>
      </c>
      <c r="B177" s="69" t="s">
        <v>409</v>
      </c>
      <c r="C177" s="59" t="s">
        <v>458</v>
      </c>
      <c r="D177" s="59" t="s">
        <v>304</v>
      </c>
      <c r="E177" s="59" t="s">
        <v>565</v>
      </c>
      <c r="F177" s="65">
        <f>'прил.15'!H927</f>
        <v>108000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32.25" customHeight="1">
      <c r="A178" s="132" t="s">
        <v>308</v>
      </c>
      <c r="B178" s="69" t="s">
        <v>409</v>
      </c>
      <c r="C178" s="59" t="s">
        <v>458</v>
      </c>
      <c r="D178" s="59" t="s">
        <v>305</v>
      </c>
      <c r="E178" s="59"/>
      <c r="F178" s="65">
        <f>F179</f>
        <v>34000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22.5" customHeight="1">
      <c r="A179" s="132" t="s">
        <v>5</v>
      </c>
      <c r="B179" s="69" t="s">
        <v>409</v>
      </c>
      <c r="C179" s="59" t="s">
        <v>458</v>
      </c>
      <c r="D179" s="59" t="s">
        <v>305</v>
      </c>
      <c r="E179" s="59" t="s">
        <v>565</v>
      </c>
      <c r="F179" s="65">
        <f>'прил.15'!H929</f>
        <v>34000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7.25" customHeight="1">
      <c r="A180" s="125" t="s">
        <v>156</v>
      </c>
      <c r="B180" s="59" t="s">
        <v>409</v>
      </c>
      <c r="C180" s="59" t="s">
        <v>458</v>
      </c>
      <c r="D180" s="59" t="s">
        <v>166</v>
      </c>
      <c r="E180" s="59"/>
      <c r="F180" s="65">
        <f>F181</f>
        <v>33600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9.5" customHeight="1">
      <c r="A181" s="125" t="s">
        <v>134</v>
      </c>
      <c r="B181" s="59" t="s">
        <v>409</v>
      </c>
      <c r="C181" s="59" t="s">
        <v>458</v>
      </c>
      <c r="D181" s="59" t="s">
        <v>288</v>
      </c>
      <c r="E181" s="59"/>
      <c r="F181" s="65">
        <f>F182</f>
        <v>33600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22.5" customHeight="1">
      <c r="A182" s="121" t="s">
        <v>567</v>
      </c>
      <c r="B182" s="59" t="s">
        <v>409</v>
      </c>
      <c r="C182" s="59" t="s">
        <v>458</v>
      </c>
      <c r="D182" s="59" t="s">
        <v>544</v>
      </c>
      <c r="E182" s="59"/>
      <c r="F182" s="65">
        <f>F183</f>
        <v>33600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9.5" customHeight="1">
      <c r="A183" s="120" t="s">
        <v>482</v>
      </c>
      <c r="B183" s="59" t="s">
        <v>409</v>
      </c>
      <c r="C183" s="59" t="s">
        <v>458</v>
      </c>
      <c r="D183" s="59" t="s">
        <v>544</v>
      </c>
      <c r="E183" s="59" t="s">
        <v>29</v>
      </c>
      <c r="F183" s="65">
        <f>'прил.15'!H221</f>
        <v>33600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6.5">
      <c r="A184" s="115" t="s">
        <v>473</v>
      </c>
      <c r="B184" s="45" t="s">
        <v>409</v>
      </c>
      <c r="C184" s="45" t="s">
        <v>256</v>
      </c>
      <c r="D184" s="45"/>
      <c r="E184" s="45"/>
      <c r="F184" s="58">
        <f>F185+F190</f>
        <v>58438.9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s="20" customFormat="1" ht="16.5">
      <c r="A185" s="115" t="s">
        <v>474</v>
      </c>
      <c r="B185" s="45" t="s">
        <v>409</v>
      </c>
      <c r="C185" s="45" t="s">
        <v>256</v>
      </c>
      <c r="D185" s="45" t="s">
        <v>24</v>
      </c>
      <c r="E185" s="45"/>
      <c r="F185" s="58">
        <f>F186</f>
        <v>58349.4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s="22" customFormat="1" ht="18" customHeight="1">
      <c r="A186" s="115" t="s">
        <v>151</v>
      </c>
      <c r="B186" s="45" t="s">
        <v>409</v>
      </c>
      <c r="C186" s="45" t="s">
        <v>256</v>
      </c>
      <c r="D186" s="45" t="s">
        <v>25</v>
      </c>
      <c r="E186" s="45"/>
      <c r="F186" s="153">
        <f>F188+F189+F187</f>
        <v>58349.4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s="21" customFormat="1" ht="35.25" customHeight="1">
      <c r="A187" s="125" t="s">
        <v>577</v>
      </c>
      <c r="B187" s="59" t="s">
        <v>409</v>
      </c>
      <c r="C187" s="59" t="s">
        <v>256</v>
      </c>
      <c r="D187" s="59" t="s">
        <v>25</v>
      </c>
      <c r="E187" s="59" t="s">
        <v>575</v>
      </c>
      <c r="F187" s="155">
        <f>'прил.15'!H858</f>
        <v>1300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s="21" customFormat="1" ht="36" customHeight="1">
      <c r="A188" s="126" t="s">
        <v>477</v>
      </c>
      <c r="B188" s="45" t="s">
        <v>409</v>
      </c>
      <c r="C188" s="45" t="s">
        <v>256</v>
      </c>
      <c r="D188" s="45" t="s">
        <v>25</v>
      </c>
      <c r="E188" s="45" t="s">
        <v>12</v>
      </c>
      <c r="F188" s="58">
        <f>'прил.15'!H116</f>
        <v>44776.4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6" s="11" customFormat="1" ht="18.75" customHeight="1">
      <c r="A189" s="125" t="s">
        <v>476</v>
      </c>
      <c r="B189" s="59" t="s">
        <v>409</v>
      </c>
      <c r="C189" s="59" t="s">
        <v>256</v>
      </c>
      <c r="D189" s="59" t="s">
        <v>25</v>
      </c>
      <c r="E189" s="59" t="s">
        <v>439</v>
      </c>
      <c r="F189" s="58">
        <f>'прил.15'!H117</f>
        <v>12273</v>
      </c>
    </row>
    <row r="190" spans="1:6" s="11" customFormat="1" ht="18.75" customHeight="1">
      <c r="A190" s="118" t="s">
        <v>156</v>
      </c>
      <c r="B190" s="59" t="s">
        <v>409</v>
      </c>
      <c r="C190" s="59" t="s">
        <v>256</v>
      </c>
      <c r="D190" s="59" t="s">
        <v>166</v>
      </c>
      <c r="E190" s="59"/>
      <c r="F190" s="58">
        <f>F191</f>
        <v>89.5</v>
      </c>
    </row>
    <row r="191" spans="1:6" s="11" customFormat="1" ht="18.75" customHeight="1">
      <c r="A191" s="118" t="s">
        <v>136</v>
      </c>
      <c r="B191" s="59" t="s">
        <v>409</v>
      </c>
      <c r="C191" s="59" t="s">
        <v>256</v>
      </c>
      <c r="D191" s="59" t="s">
        <v>167</v>
      </c>
      <c r="E191" s="59"/>
      <c r="F191" s="58">
        <f>F192+F194</f>
        <v>89.5</v>
      </c>
    </row>
    <row r="192" spans="1:6" s="11" customFormat="1" ht="49.5" customHeight="1">
      <c r="A192" s="119" t="s">
        <v>0</v>
      </c>
      <c r="B192" s="59" t="s">
        <v>409</v>
      </c>
      <c r="C192" s="59" t="s">
        <v>256</v>
      </c>
      <c r="D192" s="59" t="s">
        <v>346</v>
      </c>
      <c r="E192" s="59"/>
      <c r="F192" s="58">
        <f>F193</f>
        <v>9.5</v>
      </c>
    </row>
    <row r="193" spans="1:6" s="11" customFormat="1" ht="18.75" customHeight="1">
      <c r="A193" s="125" t="s">
        <v>476</v>
      </c>
      <c r="B193" s="59" t="s">
        <v>409</v>
      </c>
      <c r="C193" s="59" t="s">
        <v>256</v>
      </c>
      <c r="D193" s="59" t="s">
        <v>346</v>
      </c>
      <c r="E193" s="59" t="s">
        <v>439</v>
      </c>
      <c r="F193" s="58">
        <f>'прил.15'!H121</f>
        <v>9.5</v>
      </c>
    </row>
    <row r="194" spans="1:6" s="11" customFormat="1" ht="49.5" customHeight="1">
      <c r="A194" s="125" t="s">
        <v>360</v>
      </c>
      <c r="B194" s="59" t="s">
        <v>409</v>
      </c>
      <c r="C194" s="59" t="s">
        <v>256</v>
      </c>
      <c r="D194" s="59" t="s">
        <v>148</v>
      </c>
      <c r="E194" s="59"/>
      <c r="F194" s="58">
        <f>F195</f>
        <v>80</v>
      </c>
    </row>
    <row r="195" spans="1:6" s="11" customFormat="1" ht="18.75" customHeight="1">
      <c r="A195" s="125" t="s">
        <v>476</v>
      </c>
      <c r="B195" s="59" t="s">
        <v>409</v>
      </c>
      <c r="C195" s="59" t="s">
        <v>256</v>
      </c>
      <c r="D195" s="59" t="s">
        <v>148</v>
      </c>
      <c r="E195" s="59" t="s">
        <v>439</v>
      </c>
      <c r="F195" s="58">
        <f>'прил.15'!H123</f>
        <v>80</v>
      </c>
    </row>
    <row r="196" spans="1:18" ht="18" customHeight="1">
      <c r="A196" s="115" t="s">
        <v>462</v>
      </c>
      <c r="B196" s="45" t="s">
        <v>409</v>
      </c>
      <c r="C196" s="45" t="s">
        <v>280</v>
      </c>
      <c r="D196" s="45"/>
      <c r="E196" s="45"/>
      <c r="F196" s="153">
        <f>F197+F200+F211+F207</f>
        <v>165140.19999999998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37.5" customHeight="1">
      <c r="A197" s="117" t="s">
        <v>480</v>
      </c>
      <c r="B197" s="45" t="s">
        <v>409</v>
      </c>
      <c r="C197" s="45" t="s">
        <v>280</v>
      </c>
      <c r="D197" s="45" t="s">
        <v>454</v>
      </c>
      <c r="E197" s="45"/>
      <c r="F197" s="58">
        <f>F198</f>
        <v>55752.9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6.5">
      <c r="A198" s="117" t="s">
        <v>484</v>
      </c>
      <c r="B198" s="45" t="s">
        <v>409</v>
      </c>
      <c r="C198" s="45" t="s">
        <v>280</v>
      </c>
      <c r="D198" s="45" t="s">
        <v>456</v>
      </c>
      <c r="E198" s="45"/>
      <c r="F198" s="58">
        <f>F199</f>
        <v>55752.9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6.5">
      <c r="A199" s="117" t="s">
        <v>482</v>
      </c>
      <c r="B199" s="45" t="s">
        <v>409</v>
      </c>
      <c r="C199" s="45" t="s">
        <v>280</v>
      </c>
      <c r="D199" s="45" t="s">
        <v>456</v>
      </c>
      <c r="E199" s="45" t="s">
        <v>29</v>
      </c>
      <c r="F199" s="58">
        <f>'прил.15'!H281+'прил.15'!H827+'прил.15'!H1026</f>
        <v>55752.9</v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8" customHeight="1">
      <c r="A200" s="115" t="s">
        <v>556</v>
      </c>
      <c r="B200" s="45" t="s">
        <v>409</v>
      </c>
      <c r="C200" s="45" t="s">
        <v>280</v>
      </c>
      <c r="D200" s="45" t="s">
        <v>233</v>
      </c>
      <c r="E200" s="45"/>
      <c r="F200" s="58">
        <f>F201+F203</f>
        <v>86141.79999999999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6.5">
      <c r="A201" s="123" t="s">
        <v>42</v>
      </c>
      <c r="B201" s="45" t="s">
        <v>409</v>
      </c>
      <c r="C201" s="45" t="s">
        <v>280</v>
      </c>
      <c r="D201" s="45" t="s">
        <v>241</v>
      </c>
      <c r="E201" s="45"/>
      <c r="F201" s="58">
        <f>F202</f>
        <v>30431.4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8" customHeight="1">
      <c r="A202" s="117" t="s">
        <v>482</v>
      </c>
      <c r="B202" s="45" t="s">
        <v>409</v>
      </c>
      <c r="C202" s="45" t="s">
        <v>280</v>
      </c>
      <c r="D202" s="45" t="s">
        <v>241</v>
      </c>
      <c r="E202" s="45" t="s">
        <v>29</v>
      </c>
      <c r="F202" s="58">
        <f>'прил.15'!H830+'прил.15'!H284</f>
        <v>30431.4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8" customHeight="1">
      <c r="A203" s="125" t="s">
        <v>151</v>
      </c>
      <c r="B203" s="59" t="s">
        <v>409</v>
      </c>
      <c r="C203" s="59" t="s">
        <v>280</v>
      </c>
      <c r="D203" s="59" t="s">
        <v>90</v>
      </c>
      <c r="E203" s="59"/>
      <c r="F203" s="58">
        <f>SUM(F204:F206)</f>
        <v>55710.399999999994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8" customHeight="1">
      <c r="A204" s="125" t="s">
        <v>147</v>
      </c>
      <c r="B204" s="59" t="s">
        <v>409</v>
      </c>
      <c r="C204" s="59" t="s">
        <v>280</v>
      </c>
      <c r="D204" s="59" t="s">
        <v>90</v>
      </c>
      <c r="E204" s="59" t="s">
        <v>8</v>
      </c>
      <c r="F204" s="58">
        <f>'прил.15'!H832</f>
        <v>44628.7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30" customHeight="1">
      <c r="A205" s="121" t="s">
        <v>152</v>
      </c>
      <c r="B205" s="59" t="s">
        <v>409</v>
      </c>
      <c r="C205" s="59" t="s">
        <v>280</v>
      </c>
      <c r="D205" s="59" t="s">
        <v>90</v>
      </c>
      <c r="E205" s="59" t="s">
        <v>9</v>
      </c>
      <c r="F205" s="58">
        <f>'прил.15'!H833</f>
        <v>1081.7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33.75" customHeight="1">
      <c r="A206" s="125" t="s">
        <v>577</v>
      </c>
      <c r="B206" s="59" t="s">
        <v>409</v>
      </c>
      <c r="C206" s="59" t="s">
        <v>280</v>
      </c>
      <c r="D206" s="59" t="s">
        <v>90</v>
      </c>
      <c r="E206" s="59" t="s">
        <v>575</v>
      </c>
      <c r="F206" s="153">
        <f>'прил.15'!H862</f>
        <v>10000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8.75" customHeight="1">
      <c r="A207" s="120" t="s">
        <v>136</v>
      </c>
      <c r="B207" s="59" t="s">
        <v>409</v>
      </c>
      <c r="C207" s="59" t="s">
        <v>280</v>
      </c>
      <c r="D207" s="59" t="s">
        <v>185</v>
      </c>
      <c r="E207" s="59"/>
      <c r="F207" s="58">
        <f>F208</f>
        <v>640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33.75" customHeight="1">
      <c r="A208" s="129" t="s">
        <v>487</v>
      </c>
      <c r="B208" s="59" t="s">
        <v>409</v>
      </c>
      <c r="C208" s="59" t="s">
        <v>280</v>
      </c>
      <c r="D208" s="59" t="s">
        <v>489</v>
      </c>
      <c r="E208" s="59"/>
      <c r="F208" s="58">
        <f>F209</f>
        <v>640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8" customHeight="1">
      <c r="A209" s="120" t="s">
        <v>488</v>
      </c>
      <c r="B209" s="59" t="s">
        <v>409</v>
      </c>
      <c r="C209" s="59" t="s">
        <v>280</v>
      </c>
      <c r="D209" s="59" t="s">
        <v>486</v>
      </c>
      <c r="E209" s="59"/>
      <c r="F209" s="58">
        <f>F210</f>
        <v>640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9.5" customHeight="1">
      <c r="A210" s="117" t="s">
        <v>482</v>
      </c>
      <c r="B210" s="59" t="s">
        <v>409</v>
      </c>
      <c r="C210" s="59" t="s">
        <v>280</v>
      </c>
      <c r="D210" s="59" t="s">
        <v>486</v>
      </c>
      <c r="E210" s="59" t="s">
        <v>29</v>
      </c>
      <c r="F210" s="58">
        <f>'прил.15'!H288</f>
        <v>640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8" customHeight="1">
      <c r="A211" s="115" t="s">
        <v>156</v>
      </c>
      <c r="B211" s="45" t="s">
        <v>409</v>
      </c>
      <c r="C211" s="45" t="s">
        <v>280</v>
      </c>
      <c r="D211" s="45" t="s">
        <v>166</v>
      </c>
      <c r="E211" s="45"/>
      <c r="F211" s="58">
        <f>F212</f>
        <v>22605.5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8" customHeight="1">
      <c r="A212" s="115" t="s">
        <v>136</v>
      </c>
      <c r="B212" s="45" t="s">
        <v>409</v>
      </c>
      <c r="C212" s="45" t="s">
        <v>280</v>
      </c>
      <c r="D212" s="45" t="s">
        <v>167</v>
      </c>
      <c r="E212" s="45"/>
      <c r="F212" s="58">
        <f>F213+F217+F219+F222</f>
        <v>22605.5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36" customHeight="1">
      <c r="A213" s="117" t="s">
        <v>385</v>
      </c>
      <c r="B213" s="45" t="s">
        <v>409</v>
      </c>
      <c r="C213" s="45" t="s">
        <v>280</v>
      </c>
      <c r="D213" s="45" t="s">
        <v>175</v>
      </c>
      <c r="E213" s="45"/>
      <c r="F213" s="58">
        <f>F214+F215+F216</f>
        <v>6788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6.5" customHeight="1">
      <c r="A214" s="132" t="s">
        <v>386</v>
      </c>
      <c r="B214" s="59" t="s">
        <v>409</v>
      </c>
      <c r="C214" s="59" t="s">
        <v>280</v>
      </c>
      <c r="D214" s="59" t="s">
        <v>175</v>
      </c>
      <c r="E214" s="59" t="s">
        <v>128</v>
      </c>
      <c r="F214" s="58">
        <f>'прил.15'!H128</f>
        <v>3000</v>
      </c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21.75" customHeight="1">
      <c r="A215" s="125" t="s">
        <v>332</v>
      </c>
      <c r="B215" s="59" t="s">
        <v>409</v>
      </c>
      <c r="C215" s="59" t="s">
        <v>280</v>
      </c>
      <c r="D215" s="59" t="s">
        <v>175</v>
      </c>
      <c r="E215" s="59" t="s">
        <v>289</v>
      </c>
      <c r="F215" s="58">
        <f>'прил.15'!H129</f>
        <v>635.5</v>
      </c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6.5">
      <c r="A216" s="115" t="s">
        <v>498</v>
      </c>
      <c r="B216" s="45" t="s">
        <v>409</v>
      </c>
      <c r="C216" s="45" t="s">
        <v>280</v>
      </c>
      <c r="D216" s="45" t="s">
        <v>175</v>
      </c>
      <c r="E216" s="45" t="s">
        <v>98</v>
      </c>
      <c r="F216" s="153">
        <f>'прил.15'!H130</f>
        <v>3152.5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6.5">
      <c r="A217" s="115" t="s">
        <v>394</v>
      </c>
      <c r="B217" s="45" t="s">
        <v>409</v>
      </c>
      <c r="C217" s="45" t="s">
        <v>280</v>
      </c>
      <c r="D217" s="61" t="s">
        <v>176</v>
      </c>
      <c r="E217" s="45"/>
      <c r="F217" s="58">
        <f>F218</f>
        <v>12375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6.5">
      <c r="A218" s="115" t="s">
        <v>498</v>
      </c>
      <c r="B218" s="45" t="s">
        <v>409</v>
      </c>
      <c r="C218" s="45" t="s">
        <v>280</v>
      </c>
      <c r="D218" s="61" t="s">
        <v>176</v>
      </c>
      <c r="E218" s="45" t="s">
        <v>98</v>
      </c>
      <c r="F218" s="58">
        <f>'прил.15'!H132</f>
        <v>12375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34.5" customHeight="1">
      <c r="A219" s="119" t="s">
        <v>0</v>
      </c>
      <c r="B219" s="59" t="s">
        <v>409</v>
      </c>
      <c r="C219" s="59" t="s">
        <v>280</v>
      </c>
      <c r="D219" s="59" t="s">
        <v>346</v>
      </c>
      <c r="E219" s="59"/>
      <c r="F219" s="58">
        <f>F220+F221</f>
        <v>407.5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6.5">
      <c r="A220" s="120" t="s">
        <v>482</v>
      </c>
      <c r="B220" s="59" t="s">
        <v>409</v>
      </c>
      <c r="C220" s="59" t="s">
        <v>280</v>
      </c>
      <c r="D220" s="59" t="s">
        <v>346</v>
      </c>
      <c r="E220" s="59" t="s">
        <v>29</v>
      </c>
      <c r="F220" s="58">
        <f>'прил.15'!H292+'прил.15'!H837</f>
        <v>398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6.5">
      <c r="A221" s="125" t="s">
        <v>147</v>
      </c>
      <c r="B221" s="59" t="s">
        <v>409</v>
      </c>
      <c r="C221" s="59" t="s">
        <v>280</v>
      </c>
      <c r="D221" s="59" t="s">
        <v>346</v>
      </c>
      <c r="E221" s="59" t="s">
        <v>8</v>
      </c>
      <c r="F221" s="58">
        <f>'прил.15'!H838</f>
        <v>9.5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6.5">
      <c r="A222" s="125" t="s">
        <v>351</v>
      </c>
      <c r="B222" s="59" t="s">
        <v>409</v>
      </c>
      <c r="C222" s="59" t="s">
        <v>280</v>
      </c>
      <c r="D222" s="59" t="s">
        <v>149</v>
      </c>
      <c r="E222" s="59"/>
      <c r="F222" s="58">
        <f>F223</f>
        <v>3035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6.5">
      <c r="A223" s="125" t="s">
        <v>147</v>
      </c>
      <c r="B223" s="59" t="s">
        <v>409</v>
      </c>
      <c r="C223" s="59" t="s">
        <v>280</v>
      </c>
      <c r="D223" s="59" t="s">
        <v>149</v>
      </c>
      <c r="E223" s="59" t="s">
        <v>8</v>
      </c>
      <c r="F223" s="58">
        <f>'прил.15'!H840</f>
        <v>3035</v>
      </c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s="20" customFormat="1" ht="16.5">
      <c r="A224" s="115" t="s">
        <v>464</v>
      </c>
      <c r="B224" s="45" t="s">
        <v>460</v>
      </c>
      <c r="C224" s="45"/>
      <c r="D224" s="45"/>
      <c r="E224" s="45"/>
      <c r="F224" s="58">
        <f>F225+F245+F262+F289</f>
        <v>633828.6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s="21" customFormat="1" ht="16.5">
      <c r="A225" s="115" t="s">
        <v>465</v>
      </c>
      <c r="B225" s="45" t="s">
        <v>460</v>
      </c>
      <c r="C225" s="45" t="s">
        <v>406</v>
      </c>
      <c r="D225" s="45"/>
      <c r="E225" s="45"/>
      <c r="F225" s="58">
        <f>F226+F232+F241</f>
        <v>193103.1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33">
      <c r="A226" s="121" t="s">
        <v>192</v>
      </c>
      <c r="B226" s="45" t="s">
        <v>460</v>
      </c>
      <c r="C226" s="45" t="s">
        <v>406</v>
      </c>
      <c r="D226" s="45" t="s">
        <v>193</v>
      </c>
      <c r="E226" s="45"/>
      <c r="F226" s="153">
        <f>F227</f>
        <v>94284.3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.75" customHeight="1">
      <c r="A227" s="117" t="s">
        <v>566</v>
      </c>
      <c r="B227" s="45" t="s">
        <v>460</v>
      </c>
      <c r="C227" s="45" t="s">
        <v>406</v>
      </c>
      <c r="D227" s="45" t="s">
        <v>412</v>
      </c>
      <c r="E227" s="45"/>
      <c r="F227" s="58">
        <f>F228+F230</f>
        <v>94284.3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.75" customHeight="1">
      <c r="A228" s="117" t="s">
        <v>4</v>
      </c>
      <c r="B228" s="45" t="s">
        <v>460</v>
      </c>
      <c r="C228" s="45" t="s">
        <v>406</v>
      </c>
      <c r="D228" s="45" t="s">
        <v>414</v>
      </c>
      <c r="E228" s="45"/>
      <c r="F228" s="58">
        <f>F229</f>
        <v>14284.3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.75" customHeight="1">
      <c r="A229" s="132" t="s">
        <v>5</v>
      </c>
      <c r="B229" s="45" t="s">
        <v>460</v>
      </c>
      <c r="C229" s="45" t="s">
        <v>406</v>
      </c>
      <c r="D229" s="45" t="s">
        <v>414</v>
      </c>
      <c r="E229" s="45" t="s">
        <v>565</v>
      </c>
      <c r="F229" s="58">
        <f>'прил.15'!H935</f>
        <v>14284.3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.75" customHeight="1">
      <c r="A230" s="121" t="s">
        <v>311</v>
      </c>
      <c r="B230" s="59" t="s">
        <v>460</v>
      </c>
      <c r="C230" s="59" t="s">
        <v>406</v>
      </c>
      <c r="D230" s="59" t="s">
        <v>415</v>
      </c>
      <c r="E230" s="45"/>
      <c r="F230" s="58">
        <f>F231</f>
        <v>80000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.75" customHeight="1">
      <c r="A231" s="132" t="s">
        <v>5</v>
      </c>
      <c r="B231" s="59" t="s">
        <v>460</v>
      </c>
      <c r="C231" s="59" t="s">
        <v>406</v>
      </c>
      <c r="D231" s="59" t="s">
        <v>415</v>
      </c>
      <c r="E231" s="45" t="s">
        <v>565</v>
      </c>
      <c r="F231" s="58">
        <f>'прил.15'!H937</f>
        <v>80000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6.5">
      <c r="A232" s="115" t="s">
        <v>546</v>
      </c>
      <c r="B232" s="45" t="s">
        <v>460</v>
      </c>
      <c r="C232" s="45" t="s">
        <v>406</v>
      </c>
      <c r="D232" s="45" t="s">
        <v>195</v>
      </c>
      <c r="E232" s="45"/>
      <c r="F232" s="58">
        <f>F233+F237+F239</f>
        <v>98618.8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6.5">
      <c r="A233" s="115" t="s">
        <v>547</v>
      </c>
      <c r="B233" s="45" t="s">
        <v>460</v>
      </c>
      <c r="C233" s="45" t="s">
        <v>406</v>
      </c>
      <c r="D233" s="45" t="s">
        <v>194</v>
      </c>
      <c r="E233" s="45"/>
      <c r="F233" s="58">
        <f>F234+F235+F236</f>
        <v>85118.8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6.5">
      <c r="A234" s="123" t="s">
        <v>386</v>
      </c>
      <c r="B234" s="45" t="s">
        <v>460</v>
      </c>
      <c r="C234" s="45" t="s">
        <v>406</v>
      </c>
      <c r="D234" s="45" t="s">
        <v>194</v>
      </c>
      <c r="E234" s="45" t="s">
        <v>128</v>
      </c>
      <c r="F234" s="58">
        <f>'прил.15'!H226</f>
        <v>77580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6.5">
      <c r="A235" s="117" t="s">
        <v>482</v>
      </c>
      <c r="B235" s="45" t="s">
        <v>460</v>
      </c>
      <c r="C235" s="45" t="s">
        <v>406</v>
      </c>
      <c r="D235" s="45" t="s">
        <v>194</v>
      </c>
      <c r="E235" s="45" t="s">
        <v>29</v>
      </c>
      <c r="F235" s="58">
        <f>'прил.15'!H227</f>
        <v>5538.8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33">
      <c r="A236" s="125" t="s">
        <v>577</v>
      </c>
      <c r="B236" s="45" t="s">
        <v>460</v>
      </c>
      <c r="C236" s="45" t="s">
        <v>406</v>
      </c>
      <c r="D236" s="45" t="s">
        <v>194</v>
      </c>
      <c r="E236" s="45" t="s">
        <v>575</v>
      </c>
      <c r="F236" s="153">
        <f>'прил.15'!H867</f>
        <v>2000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38.25" customHeight="1">
      <c r="A237" s="115" t="s">
        <v>548</v>
      </c>
      <c r="B237" s="45" t="s">
        <v>460</v>
      </c>
      <c r="C237" s="45" t="s">
        <v>406</v>
      </c>
      <c r="D237" s="45" t="s">
        <v>196</v>
      </c>
      <c r="E237" s="45"/>
      <c r="F237" s="58">
        <f>F238</f>
        <v>3500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6.5">
      <c r="A238" s="123" t="s">
        <v>386</v>
      </c>
      <c r="B238" s="45" t="s">
        <v>460</v>
      </c>
      <c r="C238" s="45" t="s">
        <v>406</v>
      </c>
      <c r="D238" s="45" t="s">
        <v>196</v>
      </c>
      <c r="E238" s="45" t="s">
        <v>128</v>
      </c>
      <c r="F238" s="58">
        <f>'прил.15'!H229</f>
        <v>3500</v>
      </c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36" customHeight="1">
      <c r="A239" s="125" t="s">
        <v>545</v>
      </c>
      <c r="B239" s="45" t="s">
        <v>460</v>
      </c>
      <c r="C239" s="45" t="s">
        <v>406</v>
      </c>
      <c r="D239" s="45" t="s">
        <v>234</v>
      </c>
      <c r="E239" s="45"/>
      <c r="F239" s="58">
        <f>F240</f>
        <v>10000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6.5" customHeight="1">
      <c r="A240" s="123" t="s">
        <v>386</v>
      </c>
      <c r="B240" s="45" t="s">
        <v>460</v>
      </c>
      <c r="C240" s="45" t="s">
        <v>406</v>
      </c>
      <c r="D240" s="45" t="s">
        <v>234</v>
      </c>
      <c r="E240" s="45" t="s">
        <v>128</v>
      </c>
      <c r="F240" s="58">
        <f>'прил.15'!H231</f>
        <v>10000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6.5" customHeight="1">
      <c r="A241" s="125" t="s">
        <v>156</v>
      </c>
      <c r="B241" s="59" t="s">
        <v>460</v>
      </c>
      <c r="C241" s="59" t="s">
        <v>406</v>
      </c>
      <c r="D241" s="59" t="s">
        <v>166</v>
      </c>
      <c r="E241" s="59"/>
      <c r="F241" s="58">
        <f>F242</f>
        <v>200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.75" customHeight="1">
      <c r="A242" s="118" t="s">
        <v>136</v>
      </c>
      <c r="B242" s="59" t="s">
        <v>460</v>
      </c>
      <c r="C242" s="59" t="s">
        <v>406</v>
      </c>
      <c r="D242" s="59" t="s">
        <v>167</v>
      </c>
      <c r="E242" s="59"/>
      <c r="F242" s="58">
        <f>F243</f>
        <v>200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7.25" customHeight="1">
      <c r="A243" s="133" t="s">
        <v>170</v>
      </c>
      <c r="B243" s="59" t="s">
        <v>460</v>
      </c>
      <c r="C243" s="59" t="s">
        <v>406</v>
      </c>
      <c r="D243" s="59" t="s">
        <v>171</v>
      </c>
      <c r="E243" s="59"/>
      <c r="F243" s="58">
        <f>F244</f>
        <v>200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.75" customHeight="1">
      <c r="A244" s="125" t="s">
        <v>332</v>
      </c>
      <c r="B244" s="59" t="s">
        <v>460</v>
      </c>
      <c r="C244" s="59" t="s">
        <v>406</v>
      </c>
      <c r="D244" s="59" t="s">
        <v>171</v>
      </c>
      <c r="E244" s="59" t="s">
        <v>289</v>
      </c>
      <c r="F244" s="58">
        <f>'прил.15'!H235</f>
        <v>200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6.5">
      <c r="A245" s="132" t="s">
        <v>524</v>
      </c>
      <c r="B245" s="59" t="s">
        <v>460</v>
      </c>
      <c r="C245" s="59" t="s">
        <v>407</v>
      </c>
      <c r="D245" s="59"/>
      <c r="E245" s="59"/>
      <c r="F245" s="58">
        <f>F246+F256</f>
        <v>8800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33">
      <c r="A246" s="121" t="s">
        <v>192</v>
      </c>
      <c r="B246" s="45" t="s">
        <v>460</v>
      </c>
      <c r="C246" s="45" t="s">
        <v>407</v>
      </c>
      <c r="D246" s="45" t="s">
        <v>193</v>
      </c>
      <c r="E246" s="45"/>
      <c r="F246" s="153">
        <f>F247</f>
        <v>8800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6.5">
      <c r="A247" s="121" t="s">
        <v>566</v>
      </c>
      <c r="B247" s="45" t="s">
        <v>460</v>
      </c>
      <c r="C247" s="45" t="s">
        <v>407</v>
      </c>
      <c r="D247" s="45" t="s">
        <v>412</v>
      </c>
      <c r="E247" s="45"/>
      <c r="F247" s="58">
        <f>F248+F250+F252+F254</f>
        <v>8800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32.25" customHeight="1">
      <c r="A248" s="121" t="s">
        <v>313</v>
      </c>
      <c r="B248" s="45" t="s">
        <v>460</v>
      </c>
      <c r="C248" s="45" t="s">
        <v>407</v>
      </c>
      <c r="D248" s="45" t="s">
        <v>125</v>
      </c>
      <c r="E248" s="45"/>
      <c r="F248" s="60">
        <f>F249</f>
        <v>3000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6.5">
      <c r="A249" s="132" t="s">
        <v>5</v>
      </c>
      <c r="B249" s="45" t="s">
        <v>460</v>
      </c>
      <c r="C249" s="45" t="s">
        <v>407</v>
      </c>
      <c r="D249" s="45" t="s">
        <v>125</v>
      </c>
      <c r="E249" s="45" t="s">
        <v>565</v>
      </c>
      <c r="F249" s="60">
        <f>'прил.15'!H942</f>
        <v>3000</v>
      </c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6.5">
      <c r="A250" s="132" t="s">
        <v>314</v>
      </c>
      <c r="B250" s="45" t="s">
        <v>460</v>
      </c>
      <c r="C250" s="45" t="s">
        <v>407</v>
      </c>
      <c r="D250" s="45" t="s">
        <v>126</v>
      </c>
      <c r="E250" s="45"/>
      <c r="F250" s="60">
        <f>F251</f>
        <v>1000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6.5">
      <c r="A251" s="132" t="s">
        <v>5</v>
      </c>
      <c r="B251" s="45" t="s">
        <v>460</v>
      </c>
      <c r="C251" s="45" t="s">
        <v>407</v>
      </c>
      <c r="D251" s="45" t="s">
        <v>126</v>
      </c>
      <c r="E251" s="45" t="s">
        <v>565</v>
      </c>
      <c r="F251" s="60">
        <f>'прил.15'!H944</f>
        <v>1000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6.5">
      <c r="A252" s="132" t="s">
        <v>315</v>
      </c>
      <c r="B252" s="45" t="s">
        <v>460</v>
      </c>
      <c r="C252" s="45" t="s">
        <v>407</v>
      </c>
      <c r="D252" s="45" t="s">
        <v>312</v>
      </c>
      <c r="E252" s="45"/>
      <c r="F252" s="60">
        <f>F253</f>
        <v>3800</v>
      </c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6.5">
      <c r="A253" s="132" t="s">
        <v>5</v>
      </c>
      <c r="B253" s="45" t="s">
        <v>460</v>
      </c>
      <c r="C253" s="45" t="s">
        <v>407</v>
      </c>
      <c r="D253" s="45" t="s">
        <v>312</v>
      </c>
      <c r="E253" s="45" t="s">
        <v>565</v>
      </c>
      <c r="F253" s="60">
        <f>'прил.15'!H946</f>
        <v>3800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s="20" customFormat="1" ht="33">
      <c r="A254" s="132" t="s">
        <v>316</v>
      </c>
      <c r="B254" s="45" t="s">
        <v>460</v>
      </c>
      <c r="C254" s="45" t="s">
        <v>407</v>
      </c>
      <c r="D254" s="45" t="s">
        <v>139</v>
      </c>
      <c r="E254" s="45"/>
      <c r="F254" s="60">
        <f>F255</f>
        <v>1000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s="21" customFormat="1" ht="16.5">
      <c r="A255" s="132" t="s">
        <v>5</v>
      </c>
      <c r="B255" s="45" t="s">
        <v>460</v>
      </c>
      <c r="C255" s="45" t="s">
        <v>407</v>
      </c>
      <c r="D255" s="45" t="s">
        <v>139</v>
      </c>
      <c r="E255" s="45" t="s">
        <v>565</v>
      </c>
      <c r="F255" s="60">
        <f>'прил.15'!H948</f>
        <v>1000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6" s="11" customFormat="1" ht="16.5" hidden="1">
      <c r="A256" s="125" t="s">
        <v>136</v>
      </c>
      <c r="B256" s="59" t="s">
        <v>460</v>
      </c>
      <c r="C256" s="59" t="s">
        <v>407</v>
      </c>
      <c r="D256" s="59" t="s">
        <v>185</v>
      </c>
      <c r="E256" s="59"/>
      <c r="F256" s="60">
        <f>F257</f>
        <v>0</v>
      </c>
    </row>
    <row r="257" spans="1:6" s="11" customFormat="1" ht="37.5" hidden="1">
      <c r="A257" s="137" t="s">
        <v>102</v>
      </c>
      <c r="B257" s="59" t="s">
        <v>460</v>
      </c>
      <c r="C257" s="59" t="s">
        <v>407</v>
      </c>
      <c r="D257" s="59" t="s">
        <v>99</v>
      </c>
      <c r="E257" s="59"/>
      <c r="F257" s="60">
        <f>F258+F260</f>
        <v>0</v>
      </c>
    </row>
    <row r="258" spans="1:6" s="11" customFormat="1" ht="33" hidden="1">
      <c r="A258" s="125" t="s">
        <v>103</v>
      </c>
      <c r="B258" s="59" t="s">
        <v>460</v>
      </c>
      <c r="C258" s="59" t="s">
        <v>407</v>
      </c>
      <c r="D258" s="59" t="s">
        <v>100</v>
      </c>
      <c r="E258" s="59"/>
      <c r="F258" s="60">
        <f>F259</f>
        <v>0</v>
      </c>
    </row>
    <row r="259" spans="1:6" s="11" customFormat="1" ht="16.5" hidden="1">
      <c r="A259" s="132" t="s">
        <v>5</v>
      </c>
      <c r="B259" s="59" t="s">
        <v>460</v>
      </c>
      <c r="C259" s="59" t="s">
        <v>407</v>
      </c>
      <c r="D259" s="59" t="s">
        <v>100</v>
      </c>
      <c r="E259" s="59" t="s">
        <v>565</v>
      </c>
      <c r="F259" s="60">
        <f>'прил.15'!H952</f>
        <v>0</v>
      </c>
    </row>
    <row r="260" spans="1:6" s="11" customFormat="1" ht="33" hidden="1">
      <c r="A260" s="132" t="s">
        <v>104</v>
      </c>
      <c r="B260" s="59" t="s">
        <v>460</v>
      </c>
      <c r="C260" s="59" t="s">
        <v>407</v>
      </c>
      <c r="D260" s="59" t="s">
        <v>101</v>
      </c>
      <c r="E260" s="59"/>
      <c r="F260" s="60">
        <f>F261</f>
        <v>0</v>
      </c>
    </row>
    <row r="261" spans="1:6" s="11" customFormat="1" ht="16.5" hidden="1">
      <c r="A261" s="132" t="s">
        <v>5</v>
      </c>
      <c r="B261" s="59" t="s">
        <v>460</v>
      </c>
      <c r="C261" s="59" t="s">
        <v>407</v>
      </c>
      <c r="D261" s="59" t="s">
        <v>101</v>
      </c>
      <c r="E261" s="59" t="s">
        <v>565</v>
      </c>
      <c r="F261" s="60">
        <f>'прил.15'!H954</f>
        <v>0</v>
      </c>
    </row>
    <row r="262" spans="1:18" ht="16.5">
      <c r="A262" s="132" t="s">
        <v>523</v>
      </c>
      <c r="B262" s="45" t="s">
        <v>460</v>
      </c>
      <c r="C262" s="45" t="s">
        <v>408</v>
      </c>
      <c r="D262" s="45"/>
      <c r="E262" s="45"/>
      <c r="F262" s="153">
        <f>F263+F275+F282+F269</f>
        <v>409333.8</v>
      </c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33">
      <c r="A263" s="117" t="s">
        <v>192</v>
      </c>
      <c r="B263" s="45" t="s">
        <v>460</v>
      </c>
      <c r="C263" s="45" t="s">
        <v>408</v>
      </c>
      <c r="D263" s="45" t="s">
        <v>193</v>
      </c>
      <c r="E263" s="45"/>
      <c r="F263" s="58">
        <f>F264</f>
        <v>203979.7</v>
      </c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s="25" customFormat="1" ht="16.5">
      <c r="A264" s="117" t="s">
        <v>566</v>
      </c>
      <c r="B264" s="45" t="s">
        <v>460</v>
      </c>
      <c r="C264" s="45" t="s">
        <v>408</v>
      </c>
      <c r="D264" s="45" t="s">
        <v>412</v>
      </c>
      <c r="E264" s="45"/>
      <c r="F264" s="60">
        <f>F265+F267</f>
        <v>203979.7</v>
      </c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s="25" customFormat="1" ht="16.5">
      <c r="A265" s="117" t="s">
        <v>4</v>
      </c>
      <c r="B265" s="45" t="s">
        <v>460</v>
      </c>
      <c r="C265" s="45" t="s">
        <v>408</v>
      </c>
      <c r="D265" s="45" t="s">
        <v>414</v>
      </c>
      <c r="E265" s="45"/>
      <c r="F265" s="60">
        <f>F266</f>
        <v>202868.6</v>
      </c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6.5">
      <c r="A266" s="123" t="s">
        <v>5</v>
      </c>
      <c r="B266" s="45" t="s">
        <v>460</v>
      </c>
      <c r="C266" s="45" t="s">
        <v>408</v>
      </c>
      <c r="D266" s="45" t="s">
        <v>414</v>
      </c>
      <c r="E266" s="45" t="s">
        <v>565</v>
      </c>
      <c r="F266" s="60">
        <f>'прил.15'!H959</f>
        <v>202868.6</v>
      </c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20.25" customHeight="1">
      <c r="A267" s="125" t="s">
        <v>231</v>
      </c>
      <c r="B267" s="59" t="s">
        <v>460</v>
      </c>
      <c r="C267" s="59" t="s">
        <v>408</v>
      </c>
      <c r="D267" s="59" t="s">
        <v>232</v>
      </c>
      <c r="E267" s="59"/>
      <c r="F267" s="60">
        <f>F268</f>
        <v>1111.1</v>
      </c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6.5">
      <c r="A268" s="132" t="s">
        <v>5</v>
      </c>
      <c r="B268" s="59" t="s">
        <v>460</v>
      </c>
      <c r="C268" s="59" t="s">
        <v>408</v>
      </c>
      <c r="D268" s="59" t="s">
        <v>232</v>
      </c>
      <c r="E268" s="59" t="s">
        <v>565</v>
      </c>
      <c r="F268" s="60">
        <f>'прил.15'!H961</f>
        <v>1111.1</v>
      </c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6.5">
      <c r="A269" s="115" t="s">
        <v>136</v>
      </c>
      <c r="B269" s="45" t="s">
        <v>460</v>
      </c>
      <c r="C269" s="45" t="s">
        <v>408</v>
      </c>
      <c r="D269" s="45" t="s">
        <v>185</v>
      </c>
      <c r="E269" s="45"/>
      <c r="F269" s="58">
        <f>F270+F272</f>
        <v>10101.2</v>
      </c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33">
      <c r="A270" s="120" t="s">
        <v>551</v>
      </c>
      <c r="B270" s="59" t="s">
        <v>460</v>
      </c>
      <c r="C270" s="59" t="s">
        <v>408</v>
      </c>
      <c r="D270" s="59" t="s">
        <v>240</v>
      </c>
      <c r="E270" s="59"/>
      <c r="F270" s="58">
        <f>F271</f>
        <v>101.2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6.5">
      <c r="A271" s="125" t="s">
        <v>332</v>
      </c>
      <c r="B271" s="59" t="s">
        <v>460</v>
      </c>
      <c r="C271" s="59" t="s">
        <v>408</v>
      </c>
      <c r="D271" s="59" t="s">
        <v>240</v>
      </c>
      <c r="E271" s="59" t="s">
        <v>289</v>
      </c>
      <c r="F271" s="58">
        <f>'прил.15'!H239</f>
        <v>101.2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33">
      <c r="A272" s="129" t="s">
        <v>301</v>
      </c>
      <c r="B272" s="69" t="s">
        <v>460</v>
      </c>
      <c r="C272" s="59" t="s">
        <v>408</v>
      </c>
      <c r="D272" s="59" t="s">
        <v>302</v>
      </c>
      <c r="E272" s="59"/>
      <c r="F272" s="153">
        <f>F273</f>
        <v>10000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33">
      <c r="A273" s="125" t="s">
        <v>310</v>
      </c>
      <c r="B273" s="69" t="s">
        <v>460</v>
      </c>
      <c r="C273" s="59" t="s">
        <v>408</v>
      </c>
      <c r="D273" s="59" t="s">
        <v>309</v>
      </c>
      <c r="E273" s="59"/>
      <c r="F273" s="58">
        <f>F274</f>
        <v>10000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6.5">
      <c r="A274" s="132" t="s">
        <v>5</v>
      </c>
      <c r="B274" s="69" t="s">
        <v>460</v>
      </c>
      <c r="C274" s="59" t="s">
        <v>408</v>
      </c>
      <c r="D274" s="59" t="s">
        <v>309</v>
      </c>
      <c r="E274" s="59" t="s">
        <v>565</v>
      </c>
      <c r="F274" s="58">
        <f>'прил.15'!H965</f>
        <v>10000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6.5">
      <c r="A275" s="115" t="s">
        <v>549</v>
      </c>
      <c r="B275" s="45" t="s">
        <v>460</v>
      </c>
      <c r="C275" s="45" t="s">
        <v>408</v>
      </c>
      <c r="D275" s="45" t="s">
        <v>198</v>
      </c>
      <c r="E275" s="45"/>
      <c r="F275" s="58">
        <f>F276+F279</f>
        <v>145163.5</v>
      </c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6.5">
      <c r="A276" s="115" t="s">
        <v>550</v>
      </c>
      <c r="B276" s="45" t="s">
        <v>460</v>
      </c>
      <c r="C276" s="45" t="s">
        <v>408</v>
      </c>
      <c r="D276" s="45" t="s">
        <v>199</v>
      </c>
      <c r="E276" s="45"/>
      <c r="F276" s="58">
        <f>SUM(F277:F278)</f>
        <v>60811.6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6.5">
      <c r="A277" s="123" t="s">
        <v>386</v>
      </c>
      <c r="B277" s="45" t="s">
        <v>460</v>
      </c>
      <c r="C277" s="45" t="s">
        <v>408</v>
      </c>
      <c r="D277" s="45" t="s">
        <v>199</v>
      </c>
      <c r="E277" s="45" t="s">
        <v>128</v>
      </c>
      <c r="F277" s="58">
        <f>'прил.15'!H242</f>
        <v>29856</v>
      </c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6.5">
      <c r="A278" s="117" t="s">
        <v>482</v>
      </c>
      <c r="B278" s="45" t="s">
        <v>460</v>
      </c>
      <c r="C278" s="45" t="s">
        <v>408</v>
      </c>
      <c r="D278" s="45" t="s">
        <v>199</v>
      </c>
      <c r="E278" s="45" t="s">
        <v>29</v>
      </c>
      <c r="F278" s="58">
        <f>'прил.15'!H243</f>
        <v>30955.6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20.25" customHeight="1">
      <c r="A279" s="132" t="s">
        <v>140</v>
      </c>
      <c r="B279" s="45" t="s">
        <v>460</v>
      </c>
      <c r="C279" s="45" t="s">
        <v>408</v>
      </c>
      <c r="D279" s="45" t="s">
        <v>200</v>
      </c>
      <c r="E279" s="45"/>
      <c r="F279" s="58">
        <f>F280+F281</f>
        <v>84351.90000000001</v>
      </c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9.5" customHeight="1">
      <c r="A280" s="123" t="s">
        <v>386</v>
      </c>
      <c r="B280" s="45" t="s">
        <v>460</v>
      </c>
      <c r="C280" s="45" t="s">
        <v>408</v>
      </c>
      <c r="D280" s="45" t="s">
        <v>200</v>
      </c>
      <c r="E280" s="45" t="s">
        <v>128</v>
      </c>
      <c r="F280" s="58">
        <f>'прил.15'!H245</f>
        <v>2618.3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9.5" customHeight="1">
      <c r="A281" s="117" t="s">
        <v>482</v>
      </c>
      <c r="B281" s="45" t="s">
        <v>460</v>
      </c>
      <c r="C281" s="45" t="s">
        <v>408</v>
      </c>
      <c r="D281" s="45" t="s">
        <v>200</v>
      </c>
      <c r="E281" s="45" t="s">
        <v>29</v>
      </c>
      <c r="F281" s="65">
        <f>'прил.15'!H246</f>
        <v>81733.6</v>
      </c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9.5" customHeight="1">
      <c r="A282" s="118" t="s">
        <v>156</v>
      </c>
      <c r="B282" s="59" t="s">
        <v>460</v>
      </c>
      <c r="C282" s="59" t="s">
        <v>408</v>
      </c>
      <c r="D282" s="59" t="s">
        <v>166</v>
      </c>
      <c r="E282" s="59"/>
      <c r="F282" s="154">
        <f>F283+F286</f>
        <v>50089.399999999994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9.5" customHeight="1">
      <c r="A283" s="118" t="s">
        <v>136</v>
      </c>
      <c r="B283" s="59" t="s">
        <v>460</v>
      </c>
      <c r="C283" s="59" t="s">
        <v>408</v>
      </c>
      <c r="D283" s="59" t="s">
        <v>167</v>
      </c>
      <c r="E283" s="59"/>
      <c r="F283" s="65">
        <f>F284</f>
        <v>11.2</v>
      </c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9.5" customHeight="1">
      <c r="A284" s="133" t="s">
        <v>170</v>
      </c>
      <c r="B284" s="59" t="s">
        <v>460</v>
      </c>
      <c r="C284" s="59" t="s">
        <v>408</v>
      </c>
      <c r="D284" s="59" t="s">
        <v>171</v>
      </c>
      <c r="E284" s="59"/>
      <c r="F284" s="65">
        <f>F285</f>
        <v>11.2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9.5" customHeight="1">
      <c r="A285" s="125" t="s">
        <v>332</v>
      </c>
      <c r="B285" s="59" t="s">
        <v>460</v>
      </c>
      <c r="C285" s="59" t="s">
        <v>408</v>
      </c>
      <c r="D285" s="59" t="s">
        <v>171</v>
      </c>
      <c r="E285" s="59" t="s">
        <v>289</v>
      </c>
      <c r="F285" s="65">
        <f>'прил.15'!H250</f>
        <v>11.2</v>
      </c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20.25" customHeight="1">
      <c r="A286" s="125" t="s">
        <v>134</v>
      </c>
      <c r="B286" s="59" t="s">
        <v>460</v>
      </c>
      <c r="C286" s="59" t="s">
        <v>408</v>
      </c>
      <c r="D286" s="59" t="s">
        <v>288</v>
      </c>
      <c r="E286" s="59"/>
      <c r="F286" s="65">
        <f>F287</f>
        <v>50078.2</v>
      </c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8.75" customHeight="1">
      <c r="A287" s="121" t="s">
        <v>567</v>
      </c>
      <c r="B287" s="59" t="s">
        <v>460</v>
      </c>
      <c r="C287" s="59" t="s">
        <v>408</v>
      </c>
      <c r="D287" s="59" t="s">
        <v>544</v>
      </c>
      <c r="E287" s="59"/>
      <c r="F287" s="65">
        <f>F288</f>
        <v>50078.2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9.5" customHeight="1">
      <c r="A288" s="120" t="s">
        <v>482</v>
      </c>
      <c r="B288" s="59" t="s">
        <v>460</v>
      </c>
      <c r="C288" s="59" t="s">
        <v>408</v>
      </c>
      <c r="D288" s="59" t="s">
        <v>544</v>
      </c>
      <c r="E288" s="59" t="s">
        <v>29</v>
      </c>
      <c r="F288" s="65">
        <f>'прил.15'!H253</f>
        <v>50078.2</v>
      </c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6.5">
      <c r="A289" s="115" t="s">
        <v>40</v>
      </c>
      <c r="B289" s="45" t="s">
        <v>460</v>
      </c>
      <c r="C289" s="45" t="s">
        <v>460</v>
      </c>
      <c r="D289" s="45"/>
      <c r="E289" s="45"/>
      <c r="F289" s="58">
        <f>F290+F296+F293</f>
        <v>22591.7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31.5" customHeight="1">
      <c r="A290" s="117" t="s">
        <v>480</v>
      </c>
      <c r="B290" s="45" t="s">
        <v>460</v>
      </c>
      <c r="C290" s="45" t="s">
        <v>460</v>
      </c>
      <c r="D290" s="45" t="s">
        <v>454</v>
      </c>
      <c r="E290" s="45"/>
      <c r="F290" s="58">
        <f>F291</f>
        <v>19299.5</v>
      </c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6.5">
      <c r="A291" s="117" t="s">
        <v>484</v>
      </c>
      <c r="B291" s="45" t="s">
        <v>460</v>
      </c>
      <c r="C291" s="45" t="s">
        <v>460</v>
      </c>
      <c r="D291" s="45" t="s">
        <v>456</v>
      </c>
      <c r="E291" s="45"/>
      <c r="F291" s="58">
        <f>F292</f>
        <v>19299.5</v>
      </c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6.5">
      <c r="A292" s="117" t="s">
        <v>482</v>
      </c>
      <c r="B292" s="45" t="s">
        <v>460</v>
      </c>
      <c r="C292" s="45" t="s">
        <v>460</v>
      </c>
      <c r="D292" s="45" t="s">
        <v>456</v>
      </c>
      <c r="E292" s="45" t="s">
        <v>29</v>
      </c>
      <c r="F292" s="156">
        <f>'прил.15'!H257</f>
        <v>19299.5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6.5">
      <c r="A293" s="120" t="s">
        <v>57</v>
      </c>
      <c r="B293" s="59" t="s">
        <v>460</v>
      </c>
      <c r="C293" s="59" t="s">
        <v>460</v>
      </c>
      <c r="D293" s="59" t="s">
        <v>58</v>
      </c>
      <c r="E293" s="59"/>
      <c r="F293" s="58">
        <f>F295</f>
        <v>3100</v>
      </c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6.5">
      <c r="A294" s="120" t="s">
        <v>63</v>
      </c>
      <c r="B294" s="59" t="s">
        <v>460</v>
      </c>
      <c r="C294" s="59" t="s">
        <v>460</v>
      </c>
      <c r="D294" s="59" t="s">
        <v>62</v>
      </c>
      <c r="E294" s="59"/>
      <c r="F294" s="58">
        <f>F295</f>
        <v>3100</v>
      </c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6.5">
      <c r="A295" s="125" t="s">
        <v>332</v>
      </c>
      <c r="B295" s="59" t="s">
        <v>460</v>
      </c>
      <c r="C295" s="59" t="s">
        <v>460</v>
      </c>
      <c r="D295" s="59" t="s">
        <v>62</v>
      </c>
      <c r="E295" s="59" t="s">
        <v>289</v>
      </c>
      <c r="F295" s="58">
        <f>'прил.15'!H259</f>
        <v>3100</v>
      </c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6.5">
      <c r="A296" s="118" t="s">
        <v>156</v>
      </c>
      <c r="B296" s="59" t="s">
        <v>460</v>
      </c>
      <c r="C296" s="59" t="s">
        <v>460</v>
      </c>
      <c r="D296" s="59" t="s">
        <v>166</v>
      </c>
      <c r="E296" s="59"/>
      <c r="F296" s="58">
        <f>F297</f>
        <v>192.2</v>
      </c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16.5">
      <c r="A297" s="118" t="s">
        <v>136</v>
      </c>
      <c r="B297" s="59" t="s">
        <v>460</v>
      </c>
      <c r="C297" s="59" t="s">
        <v>460</v>
      </c>
      <c r="D297" s="59" t="s">
        <v>167</v>
      </c>
      <c r="E297" s="59"/>
      <c r="F297" s="58">
        <f>F298</f>
        <v>192.2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48.75" customHeight="1">
      <c r="A298" s="119" t="s">
        <v>0</v>
      </c>
      <c r="B298" s="59" t="s">
        <v>460</v>
      </c>
      <c r="C298" s="59" t="s">
        <v>460</v>
      </c>
      <c r="D298" s="59" t="s">
        <v>346</v>
      </c>
      <c r="E298" s="59"/>
      <c r="F298" s="58">
        <f>F299</f>
        <v>192.2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ht="16.5">
      <c r="A299" s="120" t="s">
        <v>482</v>
      </c>
      <c r="B299" s="59" t="s">
        <v>460</v>
      </c>
      <c r="C299" s="59" t="s">
        <v>460</v>
      </c>
      <c r="D299" s="59" t="s">
        <v>346</v>
      </c>
      <c r="E299" s="59" t="s">
        <v>29</v>
      </c>
      <c r="F299" s="58">
        <f>'прил.15'!H263</f>
        <v>192.2</v>
      </c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ht="16.5">
      <c r="A300" s="115" t="s">
        <v>525</v>
      </c>
      <c r="B300" s="45" t="s">
        <v>410</v>
      </c>
      <c r="C300" s="45"/>
      <c r="D300" s="45"/>
      <c r="E300" s="45"/>
      <c r="F300" s="58">
        <f>F305+F301</f>
        <v>17100.399999999998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ht="16.5">
      <c r="A301" s="138" t="s">
        <v>20</v>
      </c>
      <c r="B301" s="45" t="s">
        <v>410</v>
      </c>
      <c r="C301" s="45" t="s">
        <v>408</v>
      </c>
      <c r="D301" s="45"/>
      <c r="E301" s="45"/>
      <c r="F301" s="58">
        <f>F302</f>
        <v>1972.6</v>
      </c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ht="16.5">
      <c r="A302" s="138" t="s">
        <v>446</v>
      </c>
      <c r="B302" s="45" t="s">
        <v>410</v>
      </c>
      <c r="C302" s="45" t="s">
        <v>408</v>
      </c>
      <c r="D302" s="45" t="s">
        <v>447</v>
      </c>
      <c r="E302" s="45"/>
      <c r="F302" s="153">
        <f>F303</f>
        <v>1972.6</v>
      </c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ht="37.5" customHeight="1">
      <c r="A303" s="139" t="s">
        <v>384</v>
      </c>
      <c r="B303" s="45" t="s">
        <v>410</v>
      </c>
      <c r="C303" s="45" t="s">
        <v>408</v>
      </c>
      <c r="D303" s="45" t="s">
        <v>19</v>
      </c>
      <c r="E303" s="45"/>
      <c r="F303" s="58">
        <f>F304</f>
        <v>1972.6</v>
      </c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ht="16.5">
      <c r="A304" s="140" t="s">
        <v>81</v>
      </c>
      <c r="B304" s="45" t="s">
        <v>410</v>
      </c>
      <c r="C304" s="45" t="s">
        <v>408</v>
      </c>
      <c r="D304" s="45" t="s">
        <v>19</v>
      </c>
      <c r="E304" s="45" t="s">
        <v>29</v>
      </c>
      <c r="F304" s="58">
        <f>'прил.15'!H1010</f>
        <v>1972.6</v>
      </c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ht="22.5" customHeight="1">
      <c r="A305" s="115" t="s">
        <v>526</v>
      </c>
      <c r="B305" s="45" t="s">
        <v>410</v>
      </c>
      <c r="C305" s="45" t="s">
        <v>460</v>
      </c>
      <c r="D305" s="45"/>
      <c r="E305" s="45"/>
      <c r="F305" s="58">
        <f>F306+F309</f>
        <v>15127.8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ht="35.25" customHeight="1">
      <c r="A306" s="117" t="s">
        <v>480</v>
      </c>
      <c r="B306" s="45" t="s">
        <v>410</v>
      </c>
      <c r="C306" s="45" t="s">
        <v>460</v>
      </c>
      <c r="D306" s="45" t="s">
        <v>454</v>
      </c>
      <c r="E306" s="45"/>
      <c r="F306" s="58">
        <f>F307</f>
        <v>9502.8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ht="16.5">
      <c r="A307" s="117" t="s">
        <v>484</v>
      </c>
      <c r="B307" s="45" t="s">
        <v>410</v>
      </c>
      <c r="C307" s="45" t="s">
        <v>460</v>
      </c>
      <c r="D307" s="45" t="s">
        <v>456</v>
      </c>
      <c r="E307" s="45"/>
      <c r="F307" s="58">
        <f>F308</f>
        <v>9502.8</v>
      </c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ht="16.5">
      <c r="A308" s="117" t="s">
        <v>482</v>
      </c>
      <c r="B308" s="45" t="s">
        <v>410</v>
      </c>
      <c r="C308" s="45" t="s">
        <v>460</v>
      </c>
      <c r="D308" s="45" t="s">
        <v>456</v>
      </c>
      <c r="E308" s="45" t="s">
        <v>29</v>
      </c>
      <c r="F308" s="58">
        <f>'прил.15'!H1014</f>
        <v>9502.8</v>
      </c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ht="16.5">
      <c r="A309" s="115" t="s">
        <v>156</v>
      </c>
      <c r="B309" s="45" t="s">
        <v>410</v>
      </c>
      <c r="C309" s="45" t="s">
        <v>460</v>
      </c>
      <c r="D309" s="45" t="s">
        <v>166</v>
      </c>
      <c r="E309" s="45"/>
      <c r="F309" s="58">
        <f>F310</f>
        <v>5625</v>
      </c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ht="16.5">
      <c r="A310" s="115" t="s">
        <v>136</v>
      </c>
      <c r="B310" s="45" t="s">
        <v>410</v>
      </c>
      <c r="C310" s="45" t="s">
        <v>460</v>
      </c>
      <c r="D310" s="45" t="s">
        <v>167</v>
      </c>
      <c r="E310" s="45"/>
      <c r="F310" s="58">
        <f>F311+F314</f>
        <v>5625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ht="18" customHeight="1">
      <c r="A311" s="115" t="s">
        <v>399</v>
      </c>
      <c r="B311" s="45" t="s">
        <v>410</v>
      </c>
      <c r="C311" s="45" t="s">
        <v>460</v>
      </c>
      <c r="D311" s="45" t="s">
        <v>169</v>
      </c>
      <c r="E311" s="45"/>
      <c r="F311" s="58">
        <f>F313+F312</f>
        <v>5552.6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ht="18" customHeight="1">
      <c r="A312" s="132" t="s">
        <v>386</v>
      </c>
      <c r="B312" s="45" t="s">
        <v>410</v>
      </c>
      <c r="C312" s="45" t="s">
        <v>460</v>
      </c>
      <c r="D312" s="45" t="s">
        <v>169</v>
      </c>
      <c r="E312" s="45" t="s">
        <v>128</v>
      </c>
      <c r="F312" s="153">
        <f>'прил.15'!H269</f>
        <v>200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ht="16.5">
      <c r="A313" s="117" t="s">
        <v>89</v>
      </c>
      <c r="B313" s="45" t="s">
        <v>410</v>
      </c>
      <c r="C313" s="45" t="s">
        <v>460</v>
      </c>
      <c r="D313" s="45" t="s">
        <v>169</v>
      </c>
      <c r="E313" s="45" t="s">
        <v>249</v>
      </c>
      <c r="F313" s="58">
        <f>'прил.15'!H1018</f>
        <v>5352.6</v>
      </c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ht="51.75" customHeight="1">
      <c r="A314" s="119" t="s">
        <v>0</v>
      </c>
      <c r="B314" s="59" t="s">
        <v>410</v>
      </c>
      <c r="C314" s="59" t="s">
        <v>460</v>
      </c>
      <c r="D314" s="59" t="s">
        <v>346</v>
      </c>
      <c r="E314" s="59"/>
      <c r="F314" s="58">
        <f>F315</f>
        <v>72.4</v>
      </c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ht="16.5">
      <c r="A315" s="120" t="s">
        <v>482</v>
      </c>
      <c r="B315" s="59" t="s">
        <v>410</v>
      </c>
      <c r="C315" s="59" t="s">
        <v>460</v>
      </c>
      <c r="D315" s="59" t="s">
        <v>346</v>
      </c>
      <c r="E315" s="59" t="s">
        <v>29</v>
      </c>
      <c r="F315" s="58">
        <f>'прил.15'!H1020</f>
        <v>72.4</v>
      </c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ht="16.5">
      <c r="A316" s="125" t="s">
        <v>527</v>
      </c>
      <c r="B316" s="59" t="s">
        <v>279</v>
      </c>
      <c r="C316" s="59"/>
      <c r="D316" s="59"/>
      <c r="E316" s="59"/>
      <c r="F316" s="60">
        <f>F317+F333+F377+F413</f>
        <v>2641967.8</v>
      </c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</row>
    <row r="317" spans="1:18" ht="16.5">
      <c r="A317" s="115" t="s">
        <v>558</v>
      </c>
      <c r="B317" s="45" t="s">
        <v>279</v>
      </c>
      <c r="C317" s="45" t="s">
        <v>406</v>
      </c>
      <c r="D317" s="67"/>
      <c r="E317" s="67"/>
      <c r="F317" s="60">
        <f>F318+F323+F329</f>
        <v>970563.6000000001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ht="16.5">
      <c r="A318" s="115" t="s">
        <v>559</v>
      </c>
      <c r="B318" s="45" t="s">
        <v>279</v>
      </c>
      <c r="C318" s="45" t="s">
        <v>406</v>
      </c>
      <c r="D318" s="45" t="s">
        <v>242</v>
      </c>
      <c r="E318" s="67"/>
      <c r="F318" s="60">
        <f>F319</f>
        <v>963816.3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s="20" customFormat="1" ht="18" customHeight="1">
      <c r="A319" s="115" t="s">
        <v>151</v>
      </c>
      <c r="B319" s="45" t="s">
        <v>279</v>
      </c>
      <c r="C319" s="45" t="s">
        <v>406</v>
      </c>
      <c r="D319" s="45" t="s">
        <v>243</v>
      </c>
      <c r="E319" s="67"/>
      <c r="F319" s="58">
        <f>F320+F321+F322</f>
        <v>963816.3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6" s="11" customFormat="1" ht="33.75" customHeight="1">
      <c r="A320" s="125" t="s">
        <v>577</v>
      </c>
      <c r="B320" s="59" t="s">
        <v>279</v>
      </c>
      <c r="C320" s="59" t="s">
        <v>406</v>
      </c>
      <c r="D320" s="59" t="s">
        <v>243</v>
      </c>
      <c r="E320" s="59" t="s">
        <v>575</v>
      </c>
      <c r="F320" s="58">
        <f>'прил.15'!H878</f>
        <v>5901.5</v>
      </c>
    </row>
    <row r="321" spans="1:18" s="21" customFormat="1" ht="36" customHeight="1">
      <c r="A321" s="125" t="s">
        <v>112</v>
      </c>
      <c r="B321" s="45" t="s">
        <v>279</v>
      </c>
      <c r="C321" s="45" t="s">
        <v>406</v>
      </c>
      <c r="D321" s="45" t="s">
        <v>243</v>
      </c>
      <c r="E321" s="45" t="s">
        <v>10</v>
      </c>
      <c r="F321" s="58">
        <f>'прил.15'!H303</f>
        <v>31459</v>
      </c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6" s="11" customFormat="1" ht="36.75" customHeight="1">
      <c r="A322" s="121" t="s">
        <v>477</v>
      </c>
      <c r="B322" s="45" t="s">
        <v>279</v>
      </c>
      <c r="C322" s="45" t="s">
        <v>406</v>
      </c>
      <c r="D322" s="45" t="s">
        <v>243</v>
      </c>
      <c r="E322" s="59" t="s">
        <v>12</v>
      </c>
      <c r="F322" s="153">
        <f>'прил.15'!H304</f>
        <v>926455.8</v>
      </c>
    </row>
    <row r="323" spans="1:18" ht="16.5" customHeight="1">
      <c r="A323" s="132" t="s">
        <v>528</v>
      </c>
      <c r="B323" s="59" t="s">
        <v>279</v>
      </c>
      <c r="C323" s="59" t="s">
        <v>406</v>
      </c>
      <c r="D323" s="59" t="s">
        <v>217</v>
      </c>
      <c r="E323" s="59"/>
      <c r="F323" s="58">
        <f>F324</f>
        <v>3348.5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ht="16.5" customHeight="1">
      <c r="A324" s="132" t="s">
        <v>437</v>
      </c>
      <c r="B324" s="59" t="s">
        <v>279</v>
      </c>
      <c r="C324" s="59" t="s">
        <v>406</v>
      </c>
      <c r="D324" s="59" t="s">
        <v>434</v>
      </c>
      <c r="E324" s="59"/>
      <c r="F324" s="58">
        <f>F325+F327</f>
        <v>3348.5</v>
      </c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ht="41.25" customHeight="1">
      <c r="A325" s="141" t="s">
        <v>108</v>
      </c>
      <c r="B325" s="59" t="s">
        <v>279</v>
      </c>
      <c r="C325" s="59" t="s">
        <v>406</v>
      </c>
      <c r="D325" s="59" t="s">
        <v>107</v>
      </c>
      <c r="E325" s="59"/>
      <c r="F325" s="58">
        <f>F326</f>
        <v>3250.8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ht="16.5" customHeight="1">
      <c r="A326" s="121" t="s">
        <v>340</v>
      </c>
      <c r="B326" s="59" t="s">
        <v>279</v>
      </c>
      <c r="C326" s="59" t="s">
        <v>406</v>
      </c>
      <c r="D326" s="59" t="s">
        <v>107</v>
      </c>
      <c r="E326" s="59" t="s">
        <v>469</v>
      </c>
      <c r="F326" s="58">
        <f>'прил.15'!H308</f>
        <v>3250.8</v>
      </c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ht="51" customHeight="1">
      <c r="A327" s="121" t="s">
        <v>270</v>
      </c>
      <c r="B327" s="59" t="s">
        <v>279</v>
      </c>
      <c r="C327" s="59" t="s">
        <v>406</v>
      </c>
      <c r="D327" s="59" t="s">
        <v>269</v>
      </c>
      <c r="E327" s="59"/>
      <c r="F327" s="58">
        <f>F328</f>
        <v>97.7</v>
      </c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ht="16.5" customHeight="1">
      <c r="A328" s="121" t="s">
        <v>340</v>
      </c>
      <c r="B328" s="59" t="s">
        <v>279</v>
      </c>
      <c r="C328" s="59" t="s">
        <v>406</v>
      </c>
      <c r="D328" s="59" t="s">
        <v>269</v>
      </c>
      <c r="E328" s="59" t="s">
        <v>469</v>
      </c>
      <c r="F328" s="58">
        <f>'прил.15'!H310</f>
        <v>97.7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ht="16.5" customHeight="1">
      <c r="A329" s="129" t="s">
        <v>446</v>
      </c>
      <c r="B329" s="59" t="s">
        <v>279</v>
      </c>
      <c r="C329" s="59" t="s">
        <v>406</v>
      </c>
      <c r="D329" s="59" t="s">
        <v>447</v>
      </c>
      <c r="E329" s="59"/>
      <c r="F329" s="58">
        <f>F330</f>
        <v>3398.8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ht="18.75" customHeight="1">
      <c r="A330" s="129" t="s">
        <v>45</v>
      </c>
      <c r="B330" s="59" t="s">
        <v>279</v>
      </c>
      <c r="C330" s="59" t="s">
        <v>406</v>
      </c>
      <c r="D330" s="59" t="s">
        <v>450</v>
      </c>
      <c r="E330" s="59"/>
      <c r="F330" s="58">
        <f>F331</f>
        <v>3398.8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ht="70.5" customHeight="1">
      <c r="A331" s="129" t="s">
        <v>47</v>
      </c>
      <c r="B331" s="59" t="s">
        <v>279</v>
      </c>
      <c r="C331" s="59" t="s">
        <v>406</v>
      </c>
      <c r="D331" s="59" t="s">
        <v>46</v>
      </c>
      <c r="E331" s="59"/>
      <c r="F331" s="58">
        <f>F332</f>
        <v>3398.8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ht="33.75" customHeight="1">
      <c r="A332" s="121" t="s">
        <v>477</v>
      </c>
      <c r="B332" s="59" t="s">
        <v>279</v>
      </c>
      <c r="C332" s="59" t="s">
        <v>406</v>
      </c>
      <c r="D332" s="59" t="s">
        <v>46</v>
      </c>
      <c r="E332" s="59" t="s">
        <v>12</v>
      </c>
      <c r="F332" s="153">
        <f>'прил.15'!H314</f>
        <v>3398.8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s="20" customFormat="1" ht="17.25" customHeight="1">
      <c r="A333" s="115" t="s">
        <v>521</v>
      </c>
      <c r="B333" s="45" t="s">
        <v>279</v>
      </c>
      <c r="C333" s="45" t="s">
        <v>407</v>
      </c>
      <c r="D333" s="45"/>
      <c r="E333" s="45"/>
      <c r="F333" s="58">
        <f>F334+F345+F369+F352+F357</f>
        <v>1380192.2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s="21" customFormat="1" ht="17.25" customHeight="1">
      <c r="A334" s="115" t="s">
        <v>560</v>
      </c>
      <c r="B334" s="45" t="s">
        <v>279</v>
      </c>
      <c r="C334" s="45" t="s">
        <v>407</v>
      </c>
      <c r="D334" s="45" t="s">
        <v>244</v>
      </c>
      <c r="E334" s="45"/>
      <c r="F334" s="58">
        <f>F335+F342</f>
        <v>859951.2000000001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ht="20.25" customHeight="1">
      <c r="A335" s="115" t="s">
        <v>151</v>
      </c>
      <c r="B335" s="45" t="s">
        <v>279</v>
      </c>
      <c r="C335" s="45" t="s">
        <v>407</v>
      </c>
      <c r="D335" s="45" t="s">
        <v>245</v>
      </c>
      <c r="E335" s="45"/>
      <c r="F335" s="58">
        <f>F336+F337+F338+F339+F340+F341</f>
        <v>203002.90000000002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ht="35.25" customHeight="1">
      <c r="A336" s="125" t="s">
        <v>577</v>
      </c>
      <c r="B336" s="59" t="s">
        <v>279</v>
      </c>
      <c r="C336" s="59" t="s">
        <v>407</v>
      </c>
      <c r="D336" s="59" t="s">
        <v>245</v>
      </c>
      <c r="E336" s="59" t="s">
        <v>575</v>
      </c>
      <c r="F336" s="58">
        <f>'прил.15'!H882</f>
        <v>46689.9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ht="36.75" customHeight="1">
      <c r="A337" s="121" t="s">
        <v>361</v>
      </c>
      <c r="B337" s="59" t="s">
        <v>279</v>
      </c>
      <c r="C337" s="59" t="s">
        <v>407</v>
      </c>
      <c r="D337" s="59" t="s">
        <v>245</v>
      </c>
      <c r="E337" s="59" t="s">
        <v>10</v>
      </c>
      <c r="F337" s="58">
        <f>'прил.15'!H320</f>
        <v>2815.8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ht="17.25" customHeight="1">
      <c r="A338" s="121" t="s">
        <v>111</v>
      </c>
      <c r="B338" s="59" t="s">
        <v>279</v>
      </c>
      <c r="C338" s="59" t="s">
        <v>407</v>
      </c>
      <c r="D338" s="59" t="s">
        <v>245</v>
      </c>
      <c r="E338" s="59" t="s">
        <v>11</v>
      </c>
      <c r="F338" s="58">
        <f>'прил.15'!H321</f>
        <v>48.8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ht="36.75" customHeight="1">
      <c r="A339" s="121" t="s">
        <v>477</v>
      </c>
      <c r="B339" s="59" t="s">
        <v>279</v>
      </c>
      <c r="C339" s="59" t="s">
        <v>407</v>
      </c>
      <c r="D339" s="59" t="s">
        <v>245</v>
      </c>
      <c r="E339" s="59" t="s">
        <v>12</v>
      </c>
      <c r="F339" s="58">
        <f>'прил.15'!H322</f>
        <v>151385.2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ht="21" customHeight="1">
      <c r="A340" s="121" t="s">
        <v>476</v>
      </c>
      <c r="B340" s="59" t="s">
        <v>279</v>
      </c>
      <c r="C340" s="59" t="s">
        <v>407</v>
      </c>
      <c r="D340" s="59" t="s">
        <v>245</v>
      </c>
      <c r="E340" s="59" t="s">
        <v>439</v>
      </c>
      <c r="F340" s="58">
        <f>'прил.15'!H323</f>
        <v>1951.2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ht="23.25" customHeight="1">
      <c r="A341" s="121" t="s">
        <v>272</v>
      </c>
      <c r="B341" s="59" t="s">
        <v>279</v>
      </c>
      <c r="C341" s="59" t="s">
        <v>407</v>
      </c>
      <c r="D341" s="59" t="s">
        <v>245</v>
      </c>
      <c r="E341" s="59" t="s">
        <v>271</v>
      </c>
      <c r="F341" s="58">
        <f>'прил.15'!H324</f>
        <v>112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ht="21.75" customHeight="1">
      <c r="A342" s="115" t="s">
        <v>67</v>
      </c>
      <c r="B342" s="45" t="s">
        <v>279</v>
      </c>
      <c r="C342" s="45" t="s">
        <v>407</v>
      </c>
      <c r="D342" s="45" t="s">
        <v>245</v>
      </c>
      <c r="E342" s="59"/>
      <c r="F342" s="153">
        <f>F343+F344</f>
        <v>656948.3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ht="38.25" customHeight="1">
      <c r="A343" s="121" t="s">
        <v>2</v>
      </c>
      <c r="B343" s="59" t="s">
        <v>279</v>
      </c>
      <c r="C343" s="59" t="s">
        <v>407</v>
      </c>
      <c r="D343" s="59" t="s">
        <v>245</v>
      </c>
      <c r="E343" s="59" t="s">
        <v>10</v>
      </c>
      <c r="F343" s="58">
        <f>'прил.15'!H326</f>
        <v>15319.9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ht="38.25" customHeight="1">
      <c r="A344" s="121" t="s">
        <v>3</v>
      </c>
      <c r="B344" s="59" t="s">
        <v>279</v>
      </c>
      <c r="C344" s="59" t="s">
        <v>407</v>
      </c>
      <c r="D344" s="59" t="s">
        <v>245</v>
      </c>
      <c r="E344" s="59" t="s">
        <v>12</v>
      </c>
      <c r="F344" s="58">
        <f>'прил.15'!H327</f>
        <v>641628.4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ht="19.5" customHeight="1">
      <c r="A345" s="115" t="s">
        <v>561</v>
      </c>
      <c r="B345" s="45" t="s">
        <v>279</v>
      </c>
      <c r="C345" s="45" t="s">
        <v>407</v>
      </c>
      <c r="D345" s="45" t="s">
        <v>247</v>
      </c>
      <c r="E345" s="45"/>
      <c r="F345" s="58">
        <f>F346</f>
        <v>242966.30000000002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ht="16.5" customHeight="1">
      <c r="A346" s="115" t="s">
        <v>151</v>
      </c>
      <c r="B346" s="45" t="s">
        <v>279</v>
      </c>
      <c r="C346" s="45" t="s">
        <v>407</v>
      </c>
      <c r="D346" s="45" t="s">
        <v>248</v>
      </c>
      <c r="E346" s="45"/>
      <c r="F346" s="58">
        <f>F348+F349+F350+F351+F347</f>
        <v>242966.30000000002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ht="34.5" customHeight="1">
      <c r="A347" s="125" t="s">
        <v>577</v>
      </c>
      <c r="B347" s="45" t="s">
        <v>279</v>
      </c>
      <c r="C347" s="45" t="s">
        <v>407</v>
      </c>
      <c r="D347" s="45" t="s">
        <v>248</v>
      </c>
      <c r="E347" s="45" t="s">
        <v>575</v>
      </c>
      <c r="F347" s="58">
        <f>'прил.15'!H885</f>
        <v>6778.7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ht="37.5" customHeight="1">
      <c r="A348" s="125" t="s">
        <v>112</v>
      </c>
      <c r="B348" s="45" t="s">
        <v>279</v>
      </c>
      <c r="C348" s="45" t="s">
        <v>407</v>
      </c>
      <c r="D348" s="45" t="s">
        <v>248</v>
      </c>
      <c r="E348" s="45" t="s">
        <v>10</v>
      </c>
      <c r="F348" s="58">
        <f>'прил.15'!H637</f>
        <v>16409.2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ht="17.25" customHeight="1">
      <c r="A349" s="125" t="s">
        <v>111</v>
      </c>
      <c r="B349" s="45" t="s">
        <v>279</v>
      </c>
      <c r="C349" s="45" t="s">
        <v>407</v>
      </c>
      <c r="D349" s="45" t="s">
        <v>248</v>
      </c>
      <c r="E349" s="45" t="s">
        <v>11</v>
      </c>
      <c r="F349" s="58">
        <f>'прил.15'!H638</f>
        <v>1174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ht="34.5" customHeight="1">
      <c r="A350" s="126" t="s">
        <v>477</v>
      </c>
      <c r="B350" s="45" t="s">
        <v>279</v>
      </c>
      <c r="C350" s="45" t="s">
        <v>407</v>
      </c>
      <c r="D350" s="45" t="s">
        <v>248</v>
      </c>
      <c r="E350" s="45" t="s">
        <v>12</v>
      </c>
      <c r="F350" s="58">
        <f>'прил.15'!H533+'прил.15'!H639+'прил.15'!H330</f>
        <v>214790.4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ht="20.25" customHeight="1">
      <c r="A351" s="126" t="s">
        <v>476</v>
      </c>
      <c r="B351" s="45" t="s">
        <v>279</v>
      </c>
      <c r="C351" s="45" t="s">
        <v>407</v>
      </c>
      <c r="D351" s="45" t="s">
        <v>248</v>
      </c>
      <c r="E351" s="45" t="s">
        <v>439</v>
      </c>
      <c r="F351" s="58">
        <f>'прил.15'!H640+'прил.15'!H331</f>
        <v>3814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ht="15.75" customHeight="1">
      <c r="A352" s="129" t="s">
        <v>48</v>
      </c>
      <c r="B352" s="59" t="s">
        <v>279</v>
      </c>
      <c r="C352" s="59" t="s">
        <v>407</v>
      </c>
      <c r="D352" s="59" t="s">
        <v>251</v>
      </c>
      <c r="E352" s="59"/>
      <c r="F352" s="153">
        <f>F353</f>
        <v>51135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ht="34.5" customHeight="1">
      <c r="A353" s="129" t="s">
        <v>49</v>
      </c>
      <c r="B353" s="59" t="s">
        <v>279</v>
      </c>
      <c r="C353" s="59" t="s">
        <v>407</v>
      </c>
      <c r="D353" s="59" t="s">
        <v>250</v>
      </c>
      <c r="E353" s="59"/>
      <c r="F353" s="58">
        <f>F354</f>
        <v>51135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ht="20.25" customHeight="1">
      <c r="A354" s="129" t="s">
        <v>50</v>
      </c>
      <c r="B354" s="59" t="s">
        <v>279</v>
      </c>
      <c r="C354" s="59" t="s">
        <v>407</v>
      </c>
      <c r="D354" s="59" t="s">
        <v>252</v>
      </c>
      <c r="E354" s="59"/>
      <c r="F354" s="58">
        <f>F355+F356</f>
        <v>51135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ht="33" customHeight="1">
      <c r="A355" s="121" t="s">
        <v>361</v>
      </c>
      <c r="B355" s="59" t="s">
        <v>279</v>
      </c>
      <c r="C355" s="59" t="s">
        <v>407</v>
      </c>
      <c r="D355" s="59" t="s">
        <v>252</v>
      </c>
      <c r="E355" s="59" t="s">
        <v>10</v>
      </c>
      <c r="F355" s="58">
        <f>'прил.15'!H335</f>
        <v>139.3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ht="35.25" customHeight="1">
      <c r="A356" s="121" t="s">
        <v>477</v>
      </c>
      <c r="B356" s="59" t="s">
        <v>279</v>
      </c>
      <c r="C356" s="59" t="s">
        <v>407</v>
      </c>
      <c r="D356" s="59" t="s">
        <v>252</v>
      </c>
      <c r="E356" s="59" t="s">
        <v>12</v>
      </c>
      <c r="F356" s="58">
        <f>'прил.15'!H336</f>
        <v>50995.7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ht="20.25" customHeight="1">
      <c r="A357" s="132" t="s">
        <v>528</v>
      </c>
      <c r="B357" s="59" t="s">
        <v>279</v>
      </c>
      <c r="C357" s="59" t="s">
        <v>407</v>
      </c>
      <c r="D357" s="59" t="s">
        <v>217</v>
      </c>
      <c r="E357" s="59"/>
      <c r="F357" s="58">
        <f>F358</f>
        <v>3459.8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ht="20.25" customHeight="1">
      <c r="A358" s="132" t="s">
        <v>437</v>
      </c>
      <c r="B358" s="59" t="s">
        <v>279</v>
      </c>
      <c r="C358" s="59" t="s">
        <v>407</v>
      </c>
      <c r="D358" s="59" t="s">
        <v>434</v>
      </c>
      <c r="E358" s="59"/>
      <c r="F358" s="58">
        <f>F359+F361+F363</f>
        <v>3459.8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ht="34.5" customHeight="1">
      <c r="A359" s="141" t="s">
        <v>108</v>
      </c>
      <c r="B359" s="59" t="s">
        <v>279</v>
      </c>
      <c r="C359" s="59" t="s">
        <v>407</v>
      </c>
      <c r="D359" s="59" t="s">
        <v>107</v>
      </c>
      <c r="E359" s="59"/>
      <c r="F359" s="58">
        <f>F360</f>
        <v>3199.2000000000003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ht="20.25" customHeight="1">
      <c r="A360" s="121" t="s">
        <v>340</v>
      </c>
      <c r="B360" s="59" t="s">
        <v>279</v>
      </c>
      <c r="C360" s="59" t="s">
        <v>407</v>
      </c>
      <c r="D360" s="59" t="s">
        <v>107</v>
      </c>
      <c r="E360" s="59" t="s">
        <v>469</v>
      </c>
      <c r="F360" s="58">
        <f>'прил.15'!H537+'прил.15'!H644+'прил.15'!H340</f>
        <v>3199.2000000000003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ht="50.25" customHeight="1">
      <c r="A361" s="121" t="s">
        <v>270</v>
      </c>
      <c r="B361" s="59" t="s">
        <v>279</v>
      </c>
      <c r="C361" s="59" t="s">
        <v>407</v>
      </c>
      <c r="D361" s="59" t="s">
        <v>269</v>
      </c>
      <c r="E361" s="59"/>
      <c r="F361" s="58">
        <f>F362</f>
        <v>228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ht="20.25" customHeight="1">
      <c r="A362" s="121" t="s">
        <v>340</v>
      </c>
      <c r="B362" s="59" t="s">
        <v>279</v>
      </c>
      <c r="C362" s="59" t="s">
        <v>407</v>
      </c>
      <c r="D362" s="59" t="s">
        <v>269</v>
      </c>
      <c r="E362" s="59" t="s">
        <v>469</v>
      </c>
      <c r="F362" s="153">
        <f>'прил.15'!H342</f>
        <v>228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ht="36.75" customHeight="1">
      <c r="A363" s="141" t="s">
        <v>274</v>
      </c>
      <c r="B363" s="59" t="s">
        <v>279</v>
      </c>
      <c r="C363" s="59" t="s">
        <v>407</v>
      </c>
      <c r="D363" s="59" t="s">
        <v>273</v>
      </c>
      <c r="E363" s="59"/>
      <c r="F363" s="58">
        <f>F364</f>
        <v>32.6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ht="20.25" customHeight="1">
      <c r="A364" s="121" t="s">
        <v>340</v>
      </c>
      <c r="B364" s="59" t="s">
        <v>279</v>
      </c>
      <c r="C364" s="59" t="s">
        <v>407</v>
      </c>
      <c r="D364" s="59" t="s">
        <v>273</v>
      </c>
      <c r="E364" s="59" t="s">
        <v>469</v>
      </c>
      <c r="F364" s="58">
        <f>'прил.15'!H344</f>
        <v>32.6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ht="20.25" customHeight="1" hidden="1">
      <c r="A365" s="125" t="s">
        <v>136</v>
      </c>
      <c r="B365" s="59" t="s">
        <v>279</v>
      </c>
      <c r="C365" s="59" t="s">
        <v>407</v>
      </c>
      <c r="D365" s="59" t="s">
        <v>185</v>
      </c>
      <c r="E365" s="59"/>
      <c r="F365" s="58">
        <f>F366</f>
        <v>0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ht="62.25" customHeight="1" hidden="1">
      <c r="A366" s="129" t="s">
        <v>327</v>
      </c>
      <c r="B366" s="59" t="s">
        <v>279</v>
      </c>
      <c r="C366" s="59" t="s">
        <v>407</v>
      </c>
      <c r="D366" s="59" t="s">
        <v>33</v>
      </c>
      <c r="E366" s="59"/>
      <c r="F366" s="58">
        <f>F367</f>
        <v>0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ht="75" customHeight="1" hidden="1">
      <c r="A367" s="121" t="s">
        <v>470</v>
      </c>
      <c r="B367" s="59" t="s">
        <v>279</v>
      </c>
      <c r="C367" s="59" t="s">
        <v>407</v>
      </c>
      <c r="D367" s="59" t="s">
        <v>328</v>
      </c>
      <c r="E367" s="59"/>
      <c r="F367" s="58">
        <f>F368</f>
        <v>0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ht="20.25" customHeight="1" hidden="1">
      <c r="A368" s="132" t="s">
        <v>5</v>
      </c>
      <c r="B368" s="59" t="s">
        <v>279</v>
      </c>
      <c r="C368" s="59" t="s">
        <v>407</v>
      </c>
      <c r="D368" s="59" t="s">
        <v>328</v>
      </c>
      <c r="E368" s="59" t="s">
        <v>565</v>
      </c>
      <c r="F368" s="58">
        <f>'прил.15'!H889</f>
        <v>0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ht="19.5" customHeight="1">
      <c r="A369" s="117" t="s">
        <v>446</v>
      </c>
      <c r="B369" s="45" t="s">
        <v>279</v>
      </c>
      <c r="C369" s="45" t="s">
        <v>407</v>
      </c>
      <c r="D369" s="45" t="s">
        <v>447</v>
      </c>
      <c r="E369" s="45"/>
      <c r="F369" s="58">
        <f>F370</f>
        <v>222679.90000000002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ht="21.75" customHeight="1">
      <c r="A370" s="117" t="s">
        <v>451</v>
      </c>
      <c r="B370" s="45" t="s">
        <v>279</v>
      </c>
      <c r="C370" s="45" t="s">
        <v>407</v>
      </c>
      <c r="D370" s="45" t="s">
        <v>450</v>
      </c>
      <c r="E370" s="45"/>
      <c r="F370" s="58">
        <f>F371+F374</f>
        <v>222679.90000000002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ht="118.5" customHeight="1">
      <c r="A371" s="117" t="s">
        <v>555</v>
      </c>
      <c r="B371" s="45" t="s">
        <v>279</v>
      </c>
      <c r="C371" s="45" t="s">
        <v>407</v>
      </c>
      <c r="D371" s="45" t="s">
        <v>452</v>
      </c>
      <c r="E371" s="45"/>
      <c r="F371" s="58">
        <f>SUM(F372:F373)</f>
        <v>118454.6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ht="22.5" customHeight="1">
      <c r="A372" s="121" t="s">
        <v>340</v>
      </c>
      <c r="B372" s="45" t="s">
        <v>279</v>
      </c>
      <c r="C372" s="45" t="s">
        <v>407</v>
      </c>
      <c r="D372" s="45" t="s">
        <v>452</v>
      </c>
      <c r="E372" s="45" t="s">
        <v>469</v>
      </c>
      <c r="F372" s="58">
        <f>'прил.15'!H348</f>
        <v>2036.5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ht="38.25" customHeight="1">
      <c r="A373" s="121" t="s">
        <v>477</v>
      </c>
      <c r="B373" s="45" t="s">
        <v>279</v>
      </c>
      <c r="C373" s="45" t="s">
        <v>407</v>
      </c>
      <c r="D373" s="45" t="s">
        <v>452</v>
      </c>
      <c r="E373" s="45" t="s">
        <v>12</v>
      </c>
      <c r="F373" s="58">
        <f>'прил.15'!H349</f>
        <v>116418.1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ht="84" customHeight="1">
      <c r="A374" s="142" t="s">
        <v>51</v>
      </c>
      <c r="B374" s="45" t="s">
        <v>279</v>
      </c>
      <c r="C374" s="45" t="s">
        <v>407</v>
      </c>
      <c r="D374" s="45" t="s">
        <v>253</v>
      </c>
      <c r="E374" s="45"/>
      <c r="F374" s="58">
        <f>F376+F375</f>
        <v>104225.3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ht="25.5" customHeight="1">
      <c r="A375" s="121" t="s">
        <v>340</v>
      </c>
      <c r="B375" s="45" t="s">
        <v>279</v>
      </c>
      <c r="C375" s="45" t="s">
        <v>407</v>
      </c>
      <c r="D375" s="45" t="s">
        <v>253</v>
      </c>
      <c r="E375" s="45" t="s">
        <v>469</v>
      </c>
      <c r="F375" s="58">
        <f>'прил.15'!H351</f>
        <v>249.6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ht="38.25" customHeight="1">
      <c r="A376" s="121" t="s">
        <v>477</v>
      </c>
      <c r="B376" s="45" t="s">
        <v>279</v>
      </c>
      <c r="C376" s="45" t="s">
        <v>407</v>
      </c>
      <c r="D376" s="45" t="s">
        <v>253</v>
      </c>
      <c r="E376" s="45" t="s">
        <v>12</v>
      </c>
      <c r="F376" s="153">
        <f>'прил.15'!H352</f>
        <v>103975.7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ht="18.75" customHeight="1">
      <c r="A377" s="115" t="s">
        <v>317</v>
      </c>
      <c r="B377" s="45" t="s">
        <v>279</v>
      </c>
      <c r="C377" s="45" t="s">
        <v>279</v>
      </c>
      <c r="D377" s="45"/>
      <c r="E377" s="45"/>
      <c r="F377" s="58">
        <f>F378+F382+F392+F395+F403+F388</f>
        <v>94624.1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ht="33.75" customHeight="1">
      <c r="A378" s="117" t="s">
        <v>192</v>
      </c>
      <c r="B378" s="45" t="s">
        <v>279</v>
      </c>
      <c r="C378" s="45" t="s">
        <v>279</v>
      </c>
      <c r="D378" s="45" t="s">
        <v>193</v>
      </c>
      <c r="E378" s="45"/>
      <c r="F378" s="58">
        <f>F379</f>
        <v>300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ht="18.75" customHeight="1">
      <c r="A379" s="121" t="s">
        <v>566</v>
      </c>
      <c r="B379" s="59" t="s">
        <v>279</v>
      </c>
      <c r="C379" s="59" t="s">
        <v>279</v>
      </c>
      <c r="D379" s="59" t="s">
        <v>412</v>
      </c>
      <c r="E379" s="59"/>
      <c r="F379" s="58">
        <f>F380</f>
        <v>300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ht="18.75" customHeight="1">
      <c r="A380" s="121" t="s">
        <v>4</v>
      </c>
      <c r="B380" s="59" t="s">
        <v>279</v>
      </c>
      <c r="C380" s="59" t="s">
        <v>279</v>
      </c>
      <c r="D380" s="59" t="s">
        <v>414</v>
      </c>
      <c r="E380" s="59"/>
      <c r="F380" s="58">
        <f>F381</f>
        <v>300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ht="18.75" customHeight="1">
      <c r="A381" s="132" t="s">
        <v>5</v>
      </c>
      <c r="B381" s="59" t="s">
        <v>279</v>
      </c>
      <c r="C381" s="59" t="s">
        <v>279</v>
      </c>
      <c r="D381" s="59" t="s">
        <v>414</v>
      </c>
      <c r="E381" s="59" t="s">
        <v>565</v>
      </c>
      <c r="F381" s="58">
        <f>'прил.15'!H970</f>
        <v>300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ht="19.5" customHeight="1">
      <c r="A382" s="115" t="s">
        <v>356</v>
      </c>
      <c r="B382" s="45" t="s">
        <v>279</v>
      </c>
      <c r="C382" s="45" t="s">
        <v>279</v>
      </c>
      <c r="D382" s="45" t="s">
        <v>178</v>
      </c>
      <c r="E382" s="45"/>
      <c r="F382" s="58">
        <f>F383+F385</f>
        <v>7313.1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ht="17.25" customHeight="1">
      <c r="A383" s="115" t="s">
        <v>357</v>
      </c>
      <c r="B383" s="45" t="s">
        <v>279</v>
      </c>
      <c r="C383" s="45" t="s">
        <v>279</v>
      </c>
      <c r="D383" s="45" t="s">
        <v>177</v>
      </c>
      <c r="E383" s="45"/>
      <c r="F383" s="58">
        <f>F384</f>
        <v>844.8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ht="36.75" customHeight="1">
      <c r="A384" s="125" t="s">
        <v>477</v>
      </c>
      <c r="B384" s="45" t="s">
        <v>279</v>
      </c>
      <c r="C384" s="45" t="s">
        <v>279</v>
      </c>
      <c r="D384" s="45" t="s">
        <v>177</v>
      </c>
      <c r="E384" s="45" t="s">
        <v>12</v>
      </c>
      <c r="F384" s="58">
        <f>'прил.15'!H137</f>
        <v>844.8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ht="18.75" customHeight="1">
      <c r="A385" s="117" t="s">
        <v>151</v>
      </c>
      <c r="B385" s="45" t="s">
        <v>279</v>
      </c>
      <c r="C385" s="45" t="s">
        <v>279</v>
      </c>
      <c r="D385" s="45" t="s">
        <v>400</v>
      </c>
      <c r="E385" s="45"/>
      <c r="F385" s="58">
        <f>F386+F387</f>
        <v>6468.3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ht="39.75" customHeight="1">
      <c r="A386" s="125" t="s">
        <v>477</v>
      </c>
      <c r="B386" s="45" t="s">
        <v>279</v>
      </c>
      <c r="C386" s="45" t="s">
        <v>279</v>
      </c>
      <c r="D386" s="45" t="s">
        <v>400</v>
      </c>
      <c r="E386" s="45" t="s">
        <v>12</v>
      </c>
      <c r="F386" s="153">
        <f>'прил.15'!H139</f>
        <v>6339.3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ht="20.25" customHeight="1">
      <c r="A387" s="125" t="s">
        <v>476</v>
      </c>
      <c r="B387" s="45" t="s">
        <v>279</v>
      </c>
      <c r="C387" s="45" t="s">
        <v>279</v>
      </c>
      <c r="D387" s="45" t="s">
        <v>400</v>
      </c>
      <c r="E387" s="45" t="s">
        <v>439</v>
      </c>
      <c r="F387" s="58">
        <f>'прил.15'!H140</f>
        <v>129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ht="18" customHeight="1">
      <c r="A388" s="117" t="s">
        <v>358</v>
      </c>
      <c r="B388" s="45" t="s">
        <v>279</v>
      </c>
      <c r="C388" s="45" t="s">
        <v>279</v>
      </c>
      <c r="D388" s="45" t="s">
        <v>258</v>
      </c>
      <c r="E388" s="45"/>
      <c r="F388" s="58">
        <f>F389</f>
        <v>39804.8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ht="16.5" customHeight="1">
      <c r="A389" s="118" t="s">
        <v>1</v>
      </c>
      <c r="B389" s="45" t="s">
        <v>279</v>
      </c>
      <c r="C389" s="45" t="s">
        <v>279</v>
      </c>
      <c r="D389" s="45" t="s">
        <v>282</v>
      </c>
      <c r="E389" s="45"/>
      <c r="F389" s="58">
        <f>F390+F391</f>
        <v>39804.8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ht="16.5" customHeight="1">
      <c r="A390" s="118" t="s">
        <v>391</v>
      </c>
      <c r="B390" s="59" t="s">
        <v>279</v>
      </c>
      <c r="C390" s="59" t="s">
        <v>279</v>
      </c>
      <c r="D390" s="59" t="s">
        <v>282</v>
      </c>
      <c r="E390" s="59" t="s">
        <v>128</v>
      </c>
      <c r="F390" s="58">
        <f>'прил.15'!H715</f>
        <v>33000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s="21" customFormat="1" ht="18" customHeight="1">
      <c r="A391" s="132" t="s">
        <v>581</v>
      </c>
      <c r="B391" s="45" t="s">
        <v>279</v>
      </c>
      <c r="C391" s="45" t="s">
        <v>279</v>
      </c>
      <c r="D391" s="45" t="s">
        <v>282</v>
      </c>
      <c r="E391" s="45" t="s">
        <v>580</v>
      </c>
      <c r="F391" s="58">
        <f>'прил.15'!H716</f>
        <v>6804.8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ht="15.75" customHeight="1">
      <c r="A392" s="143" t="s">
        <v>136</v>
      </c>
      <c r="B392" s="45" t="s">
        <v>279</v>
      </c>
      <c r="C392" s="45" t="s">
        <v>279</v>
      </c>
      <c r="D392" s="45" t="s">
        <v>185</v>
      </c>
      <c r="E392" s="45"/>
      <c r="F392" s="58">
        <f>F393</f>
        <v>4842.8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ht="50.25" customHeight="1">
      <c r="A393" s="129" t="s">
        <v>105</v>
      </c>
      <c r="B393" s="45" t="s">
        <v>279</v>
      </c>
      <c r="C393" s="45" t="s">
        <v>279</v>
      </c>
      <c r="D393" s="45" t="s">
        <v>449</v>
      </c>
      <c r="E393" s="45"/>
      <c r="F393" s="58">
        <f>F394</f>
        <v>4842.8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ht="18" customHeight="1">
      <c r="A394" s="132" t="s">
        <v>5</v>
      </c>
      <c r="B394" s="59" t="s">
        <v>279</v>
      </c>
      <c r="C394" s="59" t="s">
        <v>279</v>
      </c>
      <c r="D394" s="59" t="s">
        <v>449</v>
      </c>
      <c r="E394" s="59" t="s">
        <v>565</v>
      </c>
      <c r="F394" s="58">
        <f>'прил.15'!H973</f>
        <v>4842.8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ht="18.75" customHeight="1">
      <c r="A395" s="117" t="s">
        <v>446</v>
      </c>
      <c r="B395" s="45" t="s">
        <v>279</v>
      </c>
      <c r="C395" s="45" t="s">
        <v>279</v>
      </c>
      <c r="D395" s="45" t="s">
        <v>447</v>
      </c>
      <c r="E395" s="45"/>
      <c r="F395" s="58">
        <f>F396+F400</f>
        <v>41007.1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ht="18.75" customHeight="1">
      <c r="A396" s="121" t="s">
        <v>451</v>
      </c>
      <c r="B396" s="45" t="s">
        <v>279</v>
      </c>
      <c r="C396" s="45" t="s">
        <v>279</v>
      </c>
      <c r="D396" s="45" t="s">
        <v>450</v>
      </c>
      <c r="E396" s="45"/>
      <c r="F396" s="156">
        <f>F397</f>
        <v>6766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ht="120" customHeight="1">
      <c r="A397" s="117" t="s">
        <v>555</v>
      </c>
      <c r="B397" s="45" t="s">
        <v>279</v>
      </c>
      <c r="C397" s="45" t="s">
        <v>279</v>
      </c>
      <c r="D397" s="45" t="s">
        <v>452</v>
      </c>
      <c r="E397" s="45"/>
      <c r="F397" s="58">
        <f>SUM(F398:F399)</f>
        <v>6766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ht="22.5" customHeight="1">
      <c r="A398" s="121" t="s">
        <v>579</v>
      </c>
      <c r="B398" s="45" t="s">
        <v>279</v>
      </c>
      <c r="C398" s="45" t="s">
        <v>279</v>
      </c>
      <c r="D398" s="45" t="s">
        <v>452</v>
      </c>
      <c r="E398" s="45" t="s">
        <v>580</v>
      </c>
      <c r="F398" s="58">
        <f>'прил.15'!H359</f>
        <v>6766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ht="35.25" customHeight="1" hidden="1">
      <c r="A399" s="121" t="s">
        <v>477</v>
      </c>
      <c r="B399" s="45" t="s">
        <v>279</v>
      </c>
      <c r="C399" s="45" t="s">
        <v>279</v>
      </c>
      <c r="D399" s="45" t="s">
        <v>452</v>
      </c>
      <c r="E399" s="45" t="s">
        <v>12</v>
      </c>
      <c r="F399" s="58">
        <f>'прил.15'!H360</f>
        <v>0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ht="105.75" customHeight="1">
      <c r="A400" s="125" t="s">
        <v>74</v>
      </c>
      <c r="B400" s="59" t="s">
        <v>279</v>
      </c>
      <c r="C400" s="59" t="s">
        <v>279</v>
      </c>
      <c r="D400" s="59" t="s">
        <v>444</v>
      </c>
      <c r="E400" s="59"/>
      <c r="F400" s="58">
        <f>SUM(F401:F402)</f>
        <v>34241.1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ht="24" customHeight="1">
      <c r="A401" s="121" t="s">
        <v>579</v>
      </c>
      <c r="B401" s="59" t="s">
        <v>279</v>
      </c>
      <c r="C401" s="59" t="s">
        <v>279</v>
      </c>
      <c r="D401" s="59" t="s">
        <v>444</v>
      </c>
      <c r="E401" s="59" t="s">
        <v>580</v>
      </c>
      <c r="F401" s="58">
        <f>'прил.15'!H719</f>
        <v>33951.9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ht="18.75" customHeight="1">
      <c r="A402" s="125" t="s">
        <v>476</v>
      </c>
      <c r="B402" s="59" t="s">
        <v>279</v>
      </c>
      <c r="C402" s="59" t="s">
        <v>279</v>
      </c>
      <c r="D402" s="59" t="s">
        <v>444</v>
      </c>
      <c r="E402" s="59" t="s">
        <v>439</v>
      </c>
      <c r="F402" s="58">
        <f>'прил.15'!H720</f>
        <v>289.2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ht="18" customHeight="1">
      <c r="A403" s="115" t="s">
        <v>156</v>
      </c>
      <c r="B403" s="45" t="s">
        <v>279</v>
      </c>
      <c r="C403" s="45" t="s">
        <v>279</v>
      </c>
      <c r="D403" s="45" t="s">
        <v>166</v>
      </c>
      <c r="E403" s="45"/>
      <c r="F403" s="58">
        <f>F404</f>
        <v>1356.3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ht="18" customHeight="1">
      <c r="A404" s="115" t="s">
        <v>136</v>
      </c>
      <c r="B404" s="45" t="s">
        <v>279</v>
      </c>
      <c r="C404" s="45" t="s">
        <v>279</v>
      </c>
      <c r="D404" s="45" t="s">
        <v>167</v>
      </c>
      <c r="E404" s="45"/>
      <c r="F404" s="58">
        <f>F405+F407+F409+F411</f>
        <v>1356.3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ht="18" customHeight="1">
      <c r="A405" s="115" t="s">
        <v>30</v>
      </c>
      <c r="B405" s="45" t="s">
        <v>279</v>
      </c>
      <c r="C405" s="45" t="s">
        <v>279</v>
      </c>
      <c r="D405" s="45" t="s">
        <v>172</v>
      </c>
      <c r="E405" s="45"/>
      <c r="F405" s="58">
        <f>F406</f>
        <v>1235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ht="21.75" customHeight="1">
      <c r="A406" s="125" t="s">
        <v>476</v>
      </c>
      <c r="B406" s="45" t="s">
        <v>279</v>
      </c>
      <c r="C406" s="45" t="s">
        <v>279</v>
      </c>
      <c r="D406" s="45" t="s">
        <v>172</v>
      </c>
      <c r="E406" s="45" t="s">
        <v>439</v>
      </c>
      <c r="F406" s="58">
        <f>'прил.15'!H147</f>
        <v>1235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ht="40.5" customHeight="1">
      <c r="A407" s="119" t="s">
        <v>0</v>
      </c>
      <c r="B407" s="59" t="s">
        <v>279</v>
      </c>
      <c r="C407" s="59" t="s">
        <v>279</v>
      </c>
      <c r="D407" s="59" t="s">
        <v>346</v>
      </c>
      <c r="E407" s="59"/>
      <c r="F407" s="153">
        <f>F408</f>
        <v>12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ht="21.75" customHeight="1">
      <c r="A408" s="125" t="s">
        <v>476</v>
      </c>
      <c r="B408" s="59" t="s">
        <v>279</v>
      </c>
      <c r="C408" s="59" t="s">
        <v>279</v>
      </c>
      <c r="D408" s="59" t="s">
        <v>346</v>
      </c>
      <c r="E408" s="59" t="s">
        <v>439</v>
      </c>
      <c r="F408" s="58">
        <f>'прил.15'!H149</f>
        <v>12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ht="50.25" customHeight="1">
      <c r="A409" s="125" t="s">
        <v>360</v>
      </c>
      <c r="B409" s="59" t="s">
        <v>279</v>
      </c>
      <c r="C409" s="59" t="s">
        <v>279</v>
      </c>
      <c r="D409" s="59" t="s">
        <v>148</v>
      </c>
      <c r="E409" s="59"/>
      <c r="F409" s="58">
        <f>F410</f>
        <v>80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ht="21.75" customHeight="1">
      <c r="A410" s="125" t="s">
        <v>476</v>
      </c>
      <c r="B410" s="59" t="s">
        <v>279</v>
      </c>
      <c r="C410" s="59" t="s">
        <v>279</v>
      </c>
      <c r="D410" s="59" t="s">
        <v>148</v>
      </c>
      <c r="E410" s="59" t="s">
        <v>439</v>
      </c>
      <c r="F410" s="58">
        <f>'прил.15'!H151</f>
        <v>80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ht="21.75" customHeight="1">
      <c r="A411" s="133" t="s">
        <v>351</v>
      </c>
      <c r="B411" s="59" t="s">
        <v>279</v>
      </c>
      <c r="C411" s="59" t="s">
        <v>279</v>
      </c>
      <c r="D411" s="59" t="s">
        <v>149</v>
      </c>
      <c r="E411" s="59"/>
      <c r="F411" s="58">
        <f>F412</f>
        <v>29.3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ht="21.75" customHeight="1">
      <c r="A412" s="125" t="s">
        <v>476</v>
      </c>
      <c r="B412" s="59" t="s">
        <v>279</v>
      </c>
      <c r="C412" s="59" t="s">
        <v>279</v>
      </c>
      <c r="D412" s="59" t="s">
        <v>149</v>
      </c>
      <c r="E412" s="59" t="s">
        <v>439</v>
      </c>
      <c r="F412" s="58">
        <f>'прил.15'!H153</f>
        <v>29.3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ht="20.25" customHeight="1">
      <c r="A413" s="115" t="s">
        <v>522</v>
      </c>
      <c r="B413" s="45" t="s">
        <v>279</v>
      </c>
      <c r="C413" s="45" t="s">
        <v>458</v>
      </c>
      <c r="D413" s="45"/>
      <c r="E413" s="45"/>
      <c r="F413" s="58">
        <f>F414+F433+F436+F448+F445+F417+F429</f>
        <v>196587.90000000002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ht="37.5" customHeight="1">
      <c r="A414" s="117" t="s">
        <v>480</v>
      </c>
      <c r="B414" s="45" t="s">
        <v>279</v>
      </c>
      <c r="C414" s="45" t="s">
        <v>458</v>
      </c>
      <c r="D414" s="45" t="s">
        <v>454</v>
      </c>
      <c r="E414" s="45"/>
      <c r="F414" s="58">
        <f>F415</f>
        <v>16954.3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ht="16.5">
      <c r="A415" s="117" t="s">
        <v>484</v>
      </c>
      <c r="B415" s="45" t="s">
        <v>300</v>
      </c>
      <c r="C415" s="45" t="s">
        <v>531</v>
      </c>
      <c r="D415" s="45" t="s">
        <v>456</v>
      </c>
      <c r="E415" s="45"/>
      <c r="F415" s="58">
        <f>F416</f>
        <v>16954.3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ht="16.5">
      <c r="A416" s="117" t="s">
        <v>482</v>
      </c>
      <c r="B416" s="45" t="s">
        <v>279</v>
      </c>
      <c r="C416" s="45" t="s">
        <v>458</v>
      </c>
      <c r="D416" s="45" t="s">
        <v>456</v>
      </c>
      <c r="E416" s="45" t="s">
        <v>29</v>
      </c>
      <c r="F416" s="58">
        <f>'прил.15'!H364</f>
        <v>16954.3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ht="33">
      <c r="A417" s="117" t="s">
        <v>192</v>
      </c>
      <c r="B417" s="45" t="s">
        <v>279</v>
      </c>
      <c r="C417" s="45" t="s">
        <v>458</v>
      </c>
      <c r="D417" s="45" t="s">
        <v>193</v>
      </c>
      <c r="E417" s="45"/>
      <c r="F417" s="153">
        <f>F418</f>
        <v>24405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ht="16.5">
      <c r="A418" s="117" t="s">
        <v>566</v>
      </c>
      <c r="B418" s="45" t="s">
        <v>279</v>
      </c>
      <c r="C418" s="45" t="s">
        <v>458</v>
      </c>
      <c r="D418" s="45" t="s">
        <v>412</v>
      </c>
      <c r="E418" s="45"/>
      <c r="F418" s="58">
        <f>F419+F421+F423+F427+F425</f>
        <v>24405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ht="16.5">
      <c r="A419" s="117" t="s">
        <v>4</v>
      </c>
      <c r="B419" s="45" t="s">
        <v>279</v>
      </c>
      <c r="C419" s="45" t="s">
        <v>458</v>
      </c>
      <c r="D419" s="45" t="s">
        <v>414</v>
      </c>
      <c r="E419" s="45"/>
      <c r="F419" s="58">
        <f>F420</f>
        <v>14000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ht="16.5">
      <c r="A420" s="123" t="s">
        <v>5</v>
      </c>
      <c r="B420" s="45" t="s">
        <v>279</v>
      </c>
      <c r="C420" s="45" t="s">
        <v>458</v>
      </c>
      <c r="D420" s="45" t="s">
        <v>414</v>
      </c>
      <c r="E420" s="45" t="s">
        <v>565</v>
      </c>
      <c r="F420" s="58">
        <f>'прил.15'!H977</f>
        <v>14000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ht="16.5">
      <c r="A421" s="132" t="s">
        <v>319</v>
      </c>
      <c r="B421" s="45" t="s">
        <v>279</v>
      </c>
      <c r="C421" s="45" t="s">
        <v>458</v>
      </c>
      <c r="D421" s="45" t="s">
        <v>318</v>
      </c>
      <c r="E421" s="45"/>
      <c r="F421" s="58">
        <f>F422</f>
        <v>200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ht="16.5">
      <c r="A422" s="132" t="s">
        <v>5</v>
      </c>
      <c r="B422" s="45" t="s">
        <v>279</v>
      </c>
      <c r="C422" s="45" t="s">
        <v>458</v>
      </c>
      <c r="D422" s="45" t="s">
        <v>318</v>
      </c>
      <c r="E422" s="45" t="s">
        <v>565</v>
      </c>
      <c r="F422" s="58">
        <f>'прил.15'!H979</f>
        <v>200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ht="16.5" hidden="1">
      <c r="A423" s="132" t="s">
        <v>320</v>
      </c>
      <c r="B423" s="45" t="s">
        <v>279</v>
      </c>
      <c r="C423" s="45" t="s">
        <v>458</v>
      </c>
      <c r="D423" s="45" t="s">
        <v>417</v>
      </c>
      <c r="E423" s="45"/>
      <c r="F423" s="58">
        <f>F424</f>
        <v>0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ht="16.5" hidden="1">
      <c r="A424" s="132" t="s">
        <v>5</v>
      </c>
      <c r="B424" s="45" t="s">
        <v>279</v>
      </c>
      <c r="C424" s="45" t="s">
        <v>458</v>
      </c>
      <c r="D424" s="45" t="s">
        <v>417</v>
      </c>
      <c r="E424" s="45" t="s">
        <v>565</v>
      </c>
      <c r="F424" s="58">
        <f>'прил.15'!H981</f>
        <v>0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ht="16.5">
      <c r="A425" s="132" t="s">
        <v>582</v>
      </c>
      <c r="B425" s="59" t="s">
        <v>279</v>
      </c>
      <c r="C425" s="59" t="s">
        <v>458</v>
      </c>
      <c r="D425" s="59" t="s">
        <v>417</v>
      </c>
      <c r="E425" s="59"/>
      <c r="F425" s="60">
        <f>F426</f>
        <v>10000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ht="16.5">
      <c r="A426" s="132" t="s">
        <v>5</v>
      </c>
      <c r="B426" s="59" t="s">
        <v>279</v>
      </c>
      <c r="C426" s="59" t="s">
        <v>458</v>
      </c>
      <c r="D426" s="59" t="s">
        <v>417</v>
      </c>
      <c r="E426" s="59" t="s">
        <v>565</v>
      </c>
      <c r="F426" s="60">
        <v>10000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ht="16.5">
      <c r="A427" s="132" t="s">
        <v>321</v>
      </c>
      <c r="B427" s="45" t="s">
        <v>279</v>
      </c>
      <c r="C427" s="45" t="s">
        <v>458</v>
      </c>
      <c r="D427" s="45" t="s">
        <v>132</v>
      </c>
      <c r="E427" s="45"/>
      <c r="F427" s="58">
        <f>F428</f>
        <v>205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ht="16.5">
      <c r="A428" s="132" t="s">
        <v>5</v>
      </c>
      <c r="B428" s="45" t="s">
        <v>279</v>
      </c>
      <c r="C428" s="45" t="s">
        <v>458</v>
      </c>
      <c r="D428" s="45" t="s">
        <v>132</v>
      </c>
      <c r="E428" s="45" t="s">
        <v>565</v>
      </c>
      <c r="F428" s="58">
        <f>'прил.15'!H985</f>
        <v>205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ht="16.5">
      <c r="A429" s="129" t="s">
        <v>48</v>
      </c>
      <c r="B429" s="59" t="s">
        <v>279</v>
      </c>
      <c r="C429" s="59" t="s">
        <v>458</v>
      </c>
      <c r="D429" s="59" t="s">
        <v>251</v>
      </c>
      <c r="E429" s="59"/>
      <c r="F429" s="153">
        <f>F430</f>
        <v>1960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ht="16.5">
      <c r="A430" s="129" t="s">
        <v>54</v>
      </c>
      <c r="B430" s="59" t="s">
        <v>279</v>
      </c>
      <c r="C430" s="59" t="s">
        <v>458</v>
      </c>
      <c r="D430" s="59" t="s">
        <v>52</v>
      </c>
      <c r="E430" s="59"/>
      <c r="F430" s="58">
        <f>F431</f>
        <v>1960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ht="16.5">
      <c r="A431" s="129" t="s">
        <v>55</v>
      </c>
      <c r="B431" s="59" t="s">
        <v>279</v>
      </c>
      <c r="C431" s="59" t="s">
        <v>458</v>
      </c>
      <c r="D431" s="59" t="s">
        <v>53</v>
      </c>
      <c r="E431" s="59"/>
      <c r="F431" s="58">
        <f>F432</f>
        <v>1960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ht="16.5">
      <c r="A432" s="121" t="s">
        <v>476</v>
      </c>
      <c r="B432" s="59" t="s">
        <v>279</v>
      </c>
      <c r="C432" s="59" t="s">
        <v>458</v>
      </c>
      <c r="D432" s="59" t="s">
        <v>53</v>
      </c>
      <c r="E432" s="59" t="s">
        <v>439</v>
      </c>
      <c r="F432" s="58">
        <f>'прил.15'!H368</f>
        <v>1960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ht="51" customHeight="1">
      <c r="A433" s="117" t="s">
        <v>85</v>
      </c>
      <c r="B433" s="45" t="s">
        <v>279</v>
      </c>
      <c r="C433" s="45" t="s">
        <v>458</v>
      </c>
      <c r="D433" s="45" t="s">
        <v>286</v>
      </c>
      <c r="E433" s="45"/>
      <c r="F433" s="58">
        <f>F434+F435</f>
        <v>50238.2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ht="33">
      <c r="A434" s="121" t="s">
        <v>477</v>
      </c>
      <c r="B434" s="59" t="s">
        <v>279</v>
      </c>
      <c r="C434" s="59" t="s">
        <v>458</v>
      </c>
      <c r="D434" s="59" t="s">
        <v>287</v>
      </c>
      <c r="E434" s="59" t="s">
        <v>12</v>
      </c>
      <c r="F434" s="58">
        <f>'прил.15'!H371</f>
        <v>49743.2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ht="33">
      <c r="A435" s="121" t="s">
        <v>113</v>
      </c>
      <c r="B435" s="59" t="s">
        <v>279</v>
      </c>
      <c r="C435" s="59" t="s">
        <v>458</v>
      </c>
      <c r="D435" s="59" t="s">
        <v>287</v>
      </c>
      <c r="E435" s="59" t="s">
        <v>13</v>
      </c>
      <c r="F435" s="58">
        <f>'прил.15'!H372</f>
        <v>495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ht="19.5" customHeight="1">
      <c r="A436" s="117" t="s">
        <v>136</v>
      </c>
      <c r="B436" s="45" t="s">
        <v>279</v>
      </c>
      <c r="C436" s="45" t="s">
        <v>458</v>
      </c>
      <c r="D436" s="45" t="s">
        <v>185</v>
      </c>
      <c r="E436" s="45"/>
      <c r="F436" s="58">
        <f>F437+F439+F441+F443</f>
        <v>2543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ht="56.25" customHeight="1">
      <c r="A437" s="129" t="s">
        <v>56</v>
      </c>
      <c r="B437" s="59" t="s">
        <v>279</v>
      </c>
      <c r="C437" s="59" t="s">
        <v>458</v>
      </c>
      <c r="D437" s="59" t="s">
        <v>239</v>
      </c>
      <c r="E437" s="59"/>
      <c r="F437" s="58">
        <f>F438</f>
        <v>1500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ht="16.5" customHeight="1">
      <c r="A438" s="125" t="s">
        <v>476</v>
      </c>
      <c r="B438" s="59" t="s">
        <v>279</v>
      </c>
      <c r="C438" s="59" t="s">
        <v>458</v>
      </c>
      <c r="D438" s="59" t="s">
        <v>239</v>
      </c>
      <c r="E438" s="59" t="s">
        <v>439</v>
      </c>
      <c r="F438" s="58">
        <f>'прил.15'!H375</f>
        <v>1500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ht="36" customHeight="1" hidden="1">
      <c r="A439" s="129" t="s">
        <v>59</v>
      </c>
      <c r="B439" s="59" t="s">
        <v>279</v>
      </c>
      <c r="C439" s="59" t="s">
        <v>458</v>
      </c>
      <c r="D439" s="59" t="s">
        <v>240</v>
      </c>
      <c r="E439" s="59"/>
      <c r="F439" s="58">
        <f>F440</f>
        <v>0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ht="22.5" customHeight="1" hidden="1">
      <c r="A440" s="125" t="s">
        <v>476</v>
      </c>
      <c r="B440" s="59" t="s">
        <v>279</v>
      </c>
      <c r="C440" s="59" t="s">
        <v>458</v>
      </c>
      <c r="D440" s="59" t="s">
        <v>240</v>
      </c>
      <c r="E440" s="59" t="s">
        <v>439</v>
      </c>
      <c r="F440" s="58">
        <f>'прил.15'!H377</f>
        <v>0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ht="35.25" customHeight="1">
      <c r="A441" s="120" t="s">
        <v>78</v>
      </c>
      <c r="B441" s="59" t="s">
        <v>279</v>
      </c>
      <c r="C441" s="59" t="s">
        <v>458</v>
      </c>
      <c r="D441" s="59" t="s">
        <v>60</v>
      </c>
      <c r="E441" s="59"/>
      <c r="F441" s="153">
        <f>F442</f>
        <v>953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ht="21" customHeight="1">
      <c r="A442" s="125" t="s">
        <v>476</v>
      </c>
      <c r="B442" s="59" t="s">
        <v>279</v>
      </c>
      <c r="C442" s="59" t="s">
        <v>458</v>
      </c>
      <c r="D442" s="59" t="s">
        <v>60</v>
      </c>
      <c r="E442" s="59" t="s">
        <v>439</v>
      </c>
      <c r="F442" s="58">
        <f>'прил.15'!H379</f>
        <v>953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ht="33" customHeight="1">
      <c r="A443" s="125" t="s">
        <v>69</v>
      </c>
      <c r="B443" s="45" t="s">
        <v>279</v>
      </c>
      <c r="C443" s="45" t="s">
        <v>458</v>
      </c>
      <c r="D443" s="45" t="s">
        <v>236</v>
      </c>
      <c r="E443" s="54"/>
      <c r="F443" s="58">
        <f>F444</f>
        <v>90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ht="16.5">
      <c r="A444" s="125" t="s">
        <v>476</v>
      </c>
      <c r="B444" s="45" t="s">
        <v>279</v>
      </c>
      <c r="C444" s="45" t="s">
        <v>458</v>
      </c>
      <c r="D444" s="45" t="s">
        <v>236</v>
      </c>
      <c r="E444" s="54" t="s">
        <v>439</v>
      </c>
      <c r="F444" s="58">
        <f>'прил.15'!H541</f>
        <v>90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ht="16.5">
      <c r="A445" s="117" t="s">
        <v>446</v>
      </c>
      <c r="B445" s="45" t="s">
        <v>279</v>
      </c>
      <c r="C445" s="45" t="s">
        <v>458</v>
      </c>
      <c r="D445" s="45" t="s">
        <v>447</v>
      </c>
      <c r="E445" s="45"/>
      <c r="F445" s="58">
        <f>F446</f>
        <v>6818.7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ht="37.5" customHeight="1">
      <c r="A446" s="120" t="s">
        <v>43</v>
      </c>
      <c r="B446" s="45" t="s">
        <v>279</v>
      </c>
      <c r="C446" s="45" t="s">
        <v>458</v>
      </c>
      <c r="D446" s="45" t="s">
        <v>18</v>
      </c>
      <c r="E446" s="45"/>
      <c r="F446" s="58">
        <f>F447</f>
        <v>6818.7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16.5">
      <c r="A447" s="120" t="s">
        <v>482</v>
      </c>
      <c r="B447" s="45" t="s">
        <v>279</v>
      </c>
      <c r="C447" s="45" t="s">
        <v>458</v>
      </c>
      <c r="D447" s="45" t="s">
        <v>18</v>
      </c>
      <c r="E447" s="45" t="s">
        <v>29</v>
      </c>
      <c r="F447" s="58">
        <f>'прил.15'!H382</f>
        <v>6818.7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ht="16.5">
      <c r="A448" s="115" t="s">
        <v>156</v>
      </c>
      <c r="B448" s="45" t="s">
        <v>279</v>
      </c>
      <c r="C448" s="45" t="s">
        <v>458</v>
      </c>
      <c r="D448" s="45" t="s">
        <v>166</v>
      </c>
      <c r="E448" s="45"/>
      <c r="F448" s="58">
        <f>F449+F469</f>
        <v>93668.70000000001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ht="16.5">
      <c r="A449" s="115" t="s">
        <v>136</v>
      </c>
      <c r="B449" s="45" t="s">
        <v>279</v>
      </c>
      <c r="C449" s="45" t="s">
        <v>458</v>
      </c>
      <c r="D449" s="45" t="s">
        <v>167</v>
      </c>
      <c r="E449" s="45"/>
      <c r="F449" s="58">
        <f>F450+F453+F459+F463+F466+F457</f>
        <v>33424.3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ht="19.5" customHeight="1">
      <c r="A450" s="115" t="s">
        <v>30</v>
      </c>
      <c r="B450" s="45" t="s">
        <v>285</v>
      </c>
      <c r="C450" s="45" t="s">
        <v>458</v>
      </c>
      <c r="D450" s="45" t="s">
        <v>172</v>
      </c>
      <c r="E450" s="45"/>
      <c r="F450" s="58">
        <f>F451+F452</f>
        <v>2170.8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ht="19.5" customHeight="1">
      <c r="A451" s="125" t="s">
        <v>382</v>
      </c>
      <c r="B451" s="59" t="s">
        <v>279</v>
      </c>
      <c r="C451" s="59" t="s">
        <v>458</v>
      </c>
      <c r="D451" s="45" t="s">
        <v>172</v>
      </c>
      <c r="E451" s="59" t="s">
        <v>520</v>
      </c>
      <c r="F451" s="153">
        <f>'прил.15'!H386</f>
        <v>540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ht="16.5">
      <c r="A452" s="126" t="s">
        <v>476</v>
      </c>
      <c r="B452" s="45" t="s">
        <v>285</v>
      </c>
      <c r="C452" s="45" t="s">
        <v>458</v>
      </c>
      <c r="D452" s="45" t="s">
        <v>172</v>
      </c>
      <c r="E452" s="45" t="s">
        <v>439</v>
      </c>
      <c r="F452" s="58">
        <f>'прил.15'!H387+'прил.15'!H545+'прил.15'!H649</f>
        <v>1630.8000000000002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ht="16.5" customHeight="1">
      <c r="A453" s="141" t="s">
        <v>399</v>
      </c>
      <c r="B453" s="45" t="s">
        <v>285</v>
      </c>
      <c r="C453" s="45" t="s">
        <v>458</v>
      </c>
      <c r="D453" s="45" t="s">
        <v>169</v>
      </c>
      <c r="E453" s="45"/>
      <c r="F453" s="58">
        <f>F455+F456+F454</f>
        <v>997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ht="16.5" customHeight="1">
      <c r="A454" s="125" t="s">
        <v>382</v>
      </c>
      <c r="B454" s="59" t="s">
        <v>279</v>
      </c>
      <c r="C454" s="59" t="s">
        <v>458</v>
      </c>
      <c r="D454" s="59" t="s">
        <v>169</v>
      </c>
      <c r="E454" s="59" t="s">
        <v>520</v>
      </c>
      <c r="F454" s="58">
        <f>'прил.15'!H389</f>
        <v>249.5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ht="17.25" customHeight="1">
      <c r="A455" s="121" t="s">
        <v>111</v>
      </c>
      <c r="B455" s="59" t="s">
        <v>279</v>
      </c>
      <c r="C455" s="59" t="s">
        <v>458</v>
      </c>
      <c r="D455" s="59" t="s">
        <v>169</v>
      </c>
      <c r="E455" s="59" t="s">
        <v>11</v>
      </c>
      <c r="F455" s="58">
        <f>'прил.15'!H390</f>
        <v>5.5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ht="17.25" customHeight="1">
      <c r="A456" s="121" t="s">
        <v>476</v>
      </c>
      <c r="B456" s="59" t="s">
        <v>279</v>
      </c>
      <c r="C456" s="59" t="s">
        <v>458</v>
      </c>
      <c r="D456" s="59" t="s">
        <v>169</v>
      </c>
      <c r="E456" s="59" t="s">
        <v>439</v>
      </c>
      <c r="F456" s="58">
        <f>'прил.15'!H391</f>
        <v>742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ht="17.25" customHeight="1">
      <c r="A457" s="144" t="s">
        <v>170</v>
      </c>
      <c r="B457" s="59" t="s">
        <v>279</v>
      </c>
      <c r="C457" s="59" t="s">
        <v>458</v>
      </c>
      <c r="D457" s="59" t="s">
        <v>171</v>
      </c>
      <c r="E457" s="59"/>
      <c r="F457" s="58">
        <f>F458</f>
        <v>100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ht="17.25" customHeight="1">
      <c r="A458" s="121" t="s">
        <v>476</v>
      </c>
      <c r="B458" s="59" t="s">
        <v>279</v>
      </c>
      <c r="C458" s="59" t="s">
        <v>458</v>
      </c>
      <c r="D458" s="59" t="s">
        <v>171</v>
      </c>
      <c r="E458" s="59" t="s">
        <v>439</v>
      </c>
      <c r="F458" s="58">
        <f>'прил.15'!H547</f>
        <v>100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ht="54" customHeight="1">
      <c r="A459" s="119" t="s">
        <v>0</v>
      </c>
      <c r="B459" s="54" t="s">
        <v>279</v>
      </c>
      <c r="C459" s="54" t="s">
        <v>458</v>
      </c>
      <c r="D459" s="59" t="s">
        <v>346</v>
      </c>
      <c r="E459" s="59"/>
      <c r="F459" s="58">
        <f>F460+F461+F462</f>
        <v>3949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s="20" customFormat="1" ht="17.25" customHeight="1">
      <c r="A460" s="120" t="s">
        <v>482</v>
      </c>
      <c r="B460" s="45" t="s">
        <v>279</v>
      </c>
      <c r="C460" s="45" t="s">
        <v>458</v>
      </c>
      <c r="D460" s="59" t="s">
        <v>346</v>
      </c>
      <c r="E460" s="59" t="s">
        <v>29</v>
      </c>
      <c r="F460" s="58">
        <f>'прил.15'!H393</f>
        <v>110.3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6" s="11" customFormat="1" ht="17.25" customHeight="1">
      <c r="A461" s="125" t="s">
        <v>111</v>
      </c>
      <c r="B461" s="69" t="s">
        <v>279</v>
      </c>
      <c r="C461" s="69" t="s">
        <v>458</v>
      </c>
      <c r="D461" s="59" t="s">
        <v>346</v>
      </c>
      <c r="E461" s="59" t="s">
        <v>11</v>
      </c>
      <c r="F461" s="153">
        <f>'прил.15'!H651+'прил.15'!H394</f>
        <v>102.8</v>
      </c>
    </row>
    <row r="462" spans="1:6" s="11" customFormat="1" ht="17.25" customHeight="1">
      <c r="A462" s="126" t="s">
        <v>476</v>
      </c>
      <c r="B462" s="69" t="s">
        <v>279</v>
      </c>
      <c r="C462" s="69" t="s">
        <v>458</v>
      </c>
      <c r="D462" s="59" t="s">
        <v>346</v>
      </c>
      <c r="E462" s="59" t="s">
        <v>439</v>
      </c>
      <c r="F462" s="58">
        <f>'прил.15'!H652+'прил.15'!H395+'прил.15'!H549</f>
        <v>3735.9</v>
      </c>
    </row>
    <row r="463" spans="1:6" s="11" customFormat="1" ht="49.5" customHeight="1">
      <c r="A463" s="119" t="s">
        <v>360</v>
      </c>
      <c r="B463" s="69" t="s">
        <v>279</v>
      </c>
      <c r="C463" s="69" t="s">
        <v>458</v>
      </c>
      <c r="D463" s="59" t="s">
        <v>148</v>
      </c>
      <c r="E463" s="59"/>
      <c r="F463" s="58">
        <f>F464+F465</f>
        <v>16028</v>
      </c>
    </row>
    <row r="464" spans="1:6" s="11" customFormat="1" ht="17.25" customHeight="1">
      <c r="A464" s="125" t="s">
        <v>111</v>
      </c>
      <c r="B464" s="69" t="s">
        <v>279</v>
      </c>
      <c r="C464" s="69" t="s">
        <v>458</v>
      </c>
      <c r="D464" s="59" t="s">
        <v>148</v>
      </c>
      <c r="E464" s="59" t="s">
        <v>11</v>
      </c>
      <c r="F464" s="58">
        <f>'прил.15'!H654+'прил.15'!H397</f>
        <v>659</v>
      </c>
    </row>
    <row r="465" spans="1:6" s="11" customFormat="1" ht="17.25" customHeight="1">
      <c r="A465" s="126" t="s">
        <v>476</v>
      </c>
      <c r="B465" s="69" t="s">
        <v>279</v>
      </c>
      <c r="C465" s="69" t="s">
        <v>458</v>
      </c>
      <c r="D465" s="59" t="s">
        <v>148</v>
      </c>
      <c r="E465" s="59" t="s">
        <v>439</v>
      </c>
      <c r="F465" s="58">
        <f>'прил.15'!H655+'прил.15'!H398+'прил.15'!H551</f>
        <v>15369</v>
      </c>
    </row>
    <row r="466" spans="1:6" s="11" customFormat="1" ht="17.25" customHeight="1">
      <c r="A466" s="133" t="s">
        <v>351</v>
      </c>
      <c r="B466" s="69" t="s">
        <v>279</v>
      </c>
      <c r="C466" s="69" t="s">
        <v>458</v>
      </c>
      <c r="D466" s="59" t="s">
        <v>149</v>
      </c>
      <c r="E466" s="59"/>
      <c r="F466" s="58">
        <f>F467+F468</f>
        <v>10179.5</v>
      </c>
    </row>
    <row r="467" spans="1:6" s="11" customFormat="1" ht="17.25" customHeight="1">
      <c r="A467" s="125" t="s">
        <v>111</v>
      </c>
      <c r="B467" s="69" t="s">
        <v>279</v>
      </c>
      <c r="C467" s="69" t="s">
        <v>458</v>
      </c>
      <c r="D467" s="59" t="s">
        <v>149</v>
      </c>
      <c r="E467" s="59" t="s">
        <v>11</v>
      </c>
      <c r="F467" s="58">
        <f>'прил.15'!H400+'прил.15'!H657</f>
        <v>1098</v>
      </c>
    </row>
    <row r="468" spans="1:6" s="11" customFormat="1" ht="17.25" customHeight="1">
      <c r="A468" s="126" t="s">
        <v>476</v>
      </c>
      <c r="B468" s="69" t="s">
        <v>279</v>
      </c>
      <c r="C468" s="69" t="s">
        <v>458</v>
      </c>
      <c r="D468" s="59" t="s">
        <v>149</v>
      </c>
      <c r="E468" s="59" t="s">
        <v>439</v>
      </c>
      <c r="F468" s="58">
        <f>'прил.15'!H658+'прил.15'!H401+'прил.15'!H553</f>
        <v>9081.5</v>
      </c>
    </row>
    <row r="469" spans="1:6" s="11" customFormat="1" ht="17.25" customHeight="1">
      <c r="A469" s="117" t="s">
        <v>134</v>
      </c>
      <c r="B469" s="54" t="s">
        <v>279</v>
      </c>
      <c r="C469" s="54" t="s">
        <v>458</v>
      </c>
      <c r="D469" s="45" t="s">
        <v>288</v>
      </c>
      <c r="E469" s="45"/>
      <c r="F469" s="58">
        <f>F470+F476+F473</f>
        <v>60244.4</v>
      </c>
    </row>
    <row r="470" spans="1:6" s="11" customFormat="1" ht="17.25" customHeight="1">
      <c r="A470" s="115" t="s">
        <v>363</v>
      </c>
      <c r="B470" s="54" t="s">
        <v>279</v>
      </c>
      <c r="C470" s="54" t="s">
        <v>458</v>
      </c>
      <c r="D470" s="45" t="s">
        <v>173</v>
      </c>
      <c r="E470" s="45"/>
      <c r="F470" s="58">
        <f>F471+F472</f>
        <v>1985.4</v>
      </c>
    </row>
    <row r="471" spans="1:6" s="11" customFormat="1" ht="17.25" customHeight="1">
      <c r="A471" s="121" t="s">
        <v>111</v>
      </c>
      <c r="B471" s="45" t="s">
        <v>279</v>
      </c>
      <c r="C471" s="45" t="s">
        <v>458</v>
      </c>
      <c r="D471" s="45" t="s">
        <v>173</v>
      </c>
      <c r="E471" s="45" t="s">
        <v>11</v>
      </c>
      <c r="F471" s="153">
        <f>'прил.15'!H404</f>
        <v>36.5</v>
      </c>
    </row>
    <row r="472" spans="1:6" s="11" customFormat="1" ht="17.25" customHeight="1">
      <c r="A472" s="121" t="s">
        <v>476</v>
      </c>
      <c r="B472" s="45" t="s">
        <v>279</v>
      </c>
      <c r="C472" s="45" t="s">
        <v>458</v>
      </c>
      <c r="D472" s="45" t="s">
        <v>173</v>
      </c>
      <c r="E472" s="45" t="s">
        <v>439</v>
      </c>
      <c r="F472" s="58">
        <f>'прил.15'!H405</f>
        <v>1948.9</v>
      </c>
    </row>
    <row r="473" spans="1:6" s="11" customFormat="1" ht="35.25" customHeight="1">
      <c r="A473" s="119" t="s">
        <v>276</v>
      </c>
      <c r="B473" s="59" t="s">
        <v>279</v>
      </c>
      <c r="C473" s="59" t="s">
        <v>458</v>
      </c>
      <c r="D473" s="59" t="s">
        <v>275</v>
      </c>
      <c r="E473" s="59"/>
      <c r="F473" s="58">
        <f>F474+F475</f>
        <v>46574</v>
      </c>
    </row>
    <row r="474" spans="1:6" s="11" customFormat="1" ht="17.25" customHeight="1">
      <c r="A474" s="121" t="s">
        <v>111</v>
      </c>
      <c r="B474" s="59" t="s">
        <v>279</v>
      </c>
      <c r="C474" s="59" t="s">
        <v>458</v>
      </c>
      <c r="D474" s="59" t="s">
        <v>275</v>
      </c>
      <c r="E474" s="59" t="s">
        <v>11</v>
      </c>
      <c r="F474" s="58">
        <f>'прил.15'!H407</f>
        <v>232.2</v>
      </c>
    </row>
    <row r="475" spans="1:6" s="11" customFormat="1" ht="17.25" customHeight="1">
      <c r="A475" s="121" t="s">
        <v>476</v>
      </c>
      <c r="B475" s="59" t="s">
        <v>279</v>
      </c>
      <c r="C475" s="59" t="s">
        <v>458</v>
      </c>
      <c r="D475" s="59" t="s">
        <v>275</v>
      </c>
      <c r="E475" s="59" t="s">
        <v>439</v>
      </c>
      <c r="F475" s="58">
        <f>'прил.15'!H408</f>
        <v>46341.8</v>
      </c>
    </row>
    <row r="476" spans="1:6" s="11" customFormat="1" ht="17.25" customHeight="1">
      <c r="A476" s="125" t="s">
        <v>424</v>
      </c>
      <c r="B476" s="69" t="s">
        <v>279</v>
      </c>
      <c r="C476" s="69" t="s">
        <v>458</v>
      </c>
      <c r="D476" s="59" t="s">
        <v>423</v>
      </c>
      <c r="E476" s="59"/>
      <c r="F476" s="58">
        <f>F477</f>
        <v>11685</v>
      </c>
    </row>
    <row r="477" spans="1:6" s="11" customFormat="1" ht="17.25" customHeight="1">
      <c r="A477" s="126" t="s">
        <v>476</v>
      </c>
      <c r="B477" s="69" t="s">
        <v>279</v>
      </c>
      <c r="C477" s="69" t="s">
        <v>458</v>
      </c>
      <c r="D477" s="59" t="s">
        <v>423</v>
      </c>
      <c r="E477" s="59" t="s">
        <v>439</v>
      </c>
      <c r="F477" s="58">
        <f>'прил.15'!H661</f>
        <v>11685</v>
      </c>
    </row>
    <row r="478" spans="1:6" s="11" customFormat="1" ht="17.25" customHeight="1" hidden="1">
      <c r="A478" s="126" t="s">
        <v>115</v>
      </c>
      <c r="B478" s="69" t="s">
        <v>279</v>
      </c>
      <c r="C478" s="69" t="s">
        <v>458</v>
      </c>
      <c r="D478" s="59" t="s">
        <v>114</v>
      </c>
      <c r="E478" s="59"/>
      <c r="F478" s="58"/>
    </row>
    <row r="479" spans="1:6" s="11" customFormat="1" ht="17.25" customHeight="1" hidden="1">
      <c r="A479" s="126" t="s">
        <v>476</v>
      </c>
      <c r="B479" s="69" t="s">
        <v>279</v>
      </c>
      <c r="C479" s="69" t="s">
        <v>458</v>
      </c>
      <c r="D479" s="59" t="s">
        <v>114</v>
      </c>
      <c r="E479" s="59" t="s">
        <v>439</v>
      </c>
      <c r="F479" s="58"/>
    </row>
    <row r="480" spans="1:18" ht="16.5">
      <c r="A480" s="115" t="s">
        <v>71</v>
      </c>
      <c r="B480" s="45" t="s">
        <v>461</v>
      </c>
      <c r="C480" s="45"/>
      <c r="D480" s="45"/>
      <c r="E480" s="45"/>
      <c r="F480" s="58">
        <f>F481+F510</f>
        <v>274463.4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ht="16.5">
      <c r="A481" s="115" t="s">
        <v>97</v>
      </c>
      <c r="B481" s="45" t="s">
        <v>461</v>
      </c>
      <c r="C481" s="45" t="s">
        <v>406</v>
      </c>
      <c r="D481" s="45"/>
      <c r="E481" s="45"/>
      <c r="F481" s="58">
        <f>F482+F489+F494+F497+F501</f>
        <v>223169.1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ht="16.5" customHeight="1">
      <c r="A482" s="117" t="s">
        <v>109</v>
      </c>
      <c r="B482" s="45" t="s">
        <v>461</v>
      </c>
      <c r="C482" s="45" t="s">
        <v>406</v>
      </c>
      <c r="D482" s="45" t="s">
        <v>534</v>
      </c>
      <c r="E482" s="45"/>
      <c r="F482" s="58">
        <f>F483+F485</f>
        <v>97408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ht="19.5" customHeight="1">
      <c r="A483" s="117" t="s">
        <v>110</v>
      </c>
      <c r="B483" s="45" t="s">
        <v>461</v>
      </c>
      <c r="C483" s="45" t="s">
        <v>406</v>
      </c>
      <c r="D483" s="45" t="s">
        <v>133</v>
      </c>
      <c r="E483" s="45"/>
      <c r="F483" s="153">
        <f>F484</f>
        <v>7892.8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ht="32.25" customHeight="1">
      <c r="A484" s="121" t="s">
        <v>477</v>
      </c>
      <c r="B484" s="45" t="s">
        <v>461</v>
      </c>
      <c r="C484" s="45" t="s">
        <v>406</v>
      </c>
      <c r="D484" s="45" t="s">
        <v>133</v>
      </c>
      <c r="E484" s="45" t="s">
        <v>12</v>
      </c>
      <c r="F484" s="58">
        <f>'прил.15'!H561</f>
        <v>7892.8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ht="17.25" customHeight="1">
      <c r="A485" s="115" t="s">
        <v>151</v>
      </c>
      <c r="B485" s="45" t="s">
        <v>461</v>
      </c>
      <c r="C485" s="45" t="s">
        <v>406</v>
      </c>
      <c r="D485" s="45" t="s">
        <v>535</v>
      </c>
      <c r="E485" s="45"/>
      <c r="F485" s="58">
        <f>F486+F487+F488</f>
        <v>89515.2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ht="33" customHeight="1">
      <c r="A486" s="125" t="s">
        <v>112</v>
      </c>
      <c r="B486" s="45" t="s">
        <v>461</v>
      </c>
      <c r="C486" s="45" t="s">
        <v>406</v>
      </c>
      <c r="D486" s="45" t="s">
        <v>535</v>
      </c>
      <c r="E486" s="45" t="s">
        <v>10</v>
      </c>
      <c r="F486" s="58">
        <f>'прил.15'!H563</f>
        <v>1592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ht="36.75" customHeight="1">
      <c r="A487" s="126" t="s">
        <v>477</v>
      </c>
      <c r="B487" s="56" t="s">
        <v>461</v>
      </c>
      <c r="C487" s="56" t="s">
        <v>406</v>
      </c>
      <c r="D487" s="56" t="s">
        <v>535</v>
      </c>
      <c r="E487" s="56" t="s">
        <v>12</v>
      </c>
      <c r="F487" s="58">
        <f>'прил.15'!H564</f>
        <v>87307.8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ht="18" customHeight="1">
      <c r="A488" s="126" t="s">
        <v>476</v>
      </c>
      <c r="B488" s="45" t="s">
        <v>461</v>
      </c>
      <c r="C488" s="45" t="s">
        <v>406</v>
      </c>
      <c r="D488" s="45" t="s">
        <v>535</v>
      </c>
      <c r="E488" s="45" t="s">
        <v>439</v>
      </c>
      <c r="F488" s="58">
        <f>'прил.15'!H565</f>
        <v>615.4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ht="16.5">
      <c r="A489" s="115" t="s">
        <v>562</v>
      </c>
      <c r="B489" s="45" t="s">
        <v>461</v>
      </c>
      <c r="C489" s="45" t="s">
        <v>406</v>
      </c>
      <c r="D489" s="45" t="s">
        <v>536</v>
      </c>
      <c r="E489" s="45"/>
      <c r="F489" s="58">
        <f>F490</f>
        <v>45175.8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ht="16.5">
      <c r="A490" s="115" t="s">
        <v>151</v>
      </c>
      <c r="B490" s="45" t="s">
        <v>461</v>
      </c>
      <c r="C490" s="45" t="s">
        <v>406</v>
      </c>
      <c r="D490" s="45" t="s">
        <v>537</v>
      </c>
      <c r="E490" s="45"/>
      <c r="F490" s="58">
        <f>F491+F492+F493</f>
        <v>45175.8</v>
      </c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ht="33" customHeight="1">
      <c r="A491" s="125" t="s">
        <v>577</v>
      </c>
      <c r="B491" s="45" t="s">
        <v>461</v>
      </c>
      <c r="C491" s="45" t="s">
        <v>406</v>
      </c>
      <c r="D491" s="45" t="s">
        <v>537</v>
      </c>
      <c r="E491" s="45" t="s">
        <v>575</v>
      </c>
      <c r="F491" s="58">
        <f>'прил.15'!H894</f>
        <v>6659.3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ht="35.25" customHeight="1">
      <c r="A492" s="126" t="s">
        <v>477</v>
      </c>
      <c r="B492" s="45" t="s">
        <v>461</v>
      </c>
      <c r="C492" s="45" t="s">
        <v>406</v>
      </c>
      <c r="D492" s="45" t="s">
        <v>537</v>
      </c>
      <c r="E492" s="56" t="s">
        <v>12</v>
      </c>
      <c r="F492" s="58">
        <f>'прил.15'!H568</f>
        <v>38429.7</v>
      </c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ht="16.5" customHeight="1">
      <c r="A493" s="126" t="s">
        <v>476</v>
      </c>
      <c r="B493" s="45" t="s">
        <v>461</v>
      </c>
      <c r="C493" s="45" t="s">
        <v>406</v>
      </c>
      <c r="D493" s="45" t="s">
        <v>537</v>
      </c>
      <c r="E493" s="45" t="s">
        <v>439</v>
      </c>
      <c r="F493" s="153">
        <f>'прил.15'!H569</f>
        <v>86.8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ht="16.5" customHeight="1">
      <c r="A494" s="115" t="s">
        <v>371</v>
      </c>
      <c r="B494" s="45" t="s">
        <v>461</v>
      </c>
      <c r="C494" s="45" t="s">
        <v>406</v>
      </c>
      <c r="D494" s="45" t="s">
        <v>538</v>
      </c>
      <c r="E494" s="45"/>
      <c r="F494" s="58">
        <f>F495</f>
        <v>36830.2</v>
      </c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ht="20.25" customHeight="1">
      <c r="A495" s="115" t="s">
        <v>151</v>
      </c>
      <c r="B495" s="45" t="s">
        <v>461</v>
      </c>
      <c r="C495" s="45" t="s">
        <v>406</v>
      </c>
      <c r="D495" s="45" t="s">
        <v>539</v>
      </c>
      <c r="E495" s="45"/>
      <c r="F495" s="58">
        <f>F496</f>
        <v>36830.2</v>
      </c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s="20" customFormat="1" ht="31.5" customHeight="1">
      <c r="A496" s="126" t="s">
        <v>477</v>
      </c>
      <c r="B496" s="45" t="s">
        <v>461</v>
      </c>
      <c r="C496" s="45" t="s">
        <v>406</v>
      </c>
      <c r="D496" s="45" t="s">
        <v>539</v>
      </c>
      <c r="E496" s="45" t="s">
        <v>12</v>
      </c>
      <c r="F496" s="58">
        <f>'прил.15'!H572</f>
        <v>36830.2</v>
      </c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s="21" customFormat="1" ht="19.5" customHeight="1">
      <c r="A497" s="117" t="s">
        <v>223</v>
      </c>
      <c r="B497" s="45" t="s">
        <v>461</v>
      </c>
      <c r="C497" s="45" t="s">
        <v>406</v>
      </c>
      <c r="D497" s="45" t="s">
        <v>14</v>
      </c>
      <c r="E497" s="45"/>
      <c r="F497" s="58">
        <f>F498</f>
        <v>41398.1</v>
      </c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ht="16.5">
      <c r="A498" s="115" t="s">
        <v>151</v>
      </c>
      <c r="B498" s="45" t="s">
        <v>461</v>
      </c>
      <c r="C498" s="45" t="s">
        <v>406</v>
      </c>
      <c r="D498" s="45" t="s">
        <v>15</v>
      </c>
      <c r="E498" s="45"/>
      <c r="F498" s="58">
        <f>F499+F500</f>
        <v>41398.1</v>
      </c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ht="33">
      <c r="A499" s="125" t="s">
        <v>112</v>
      </c>
      <c r="B499" s="45" t="s">
        <v>461</v>
      </c>
      <c r="C499" s="45" t="s">
        <v>406</v>
      </c>
      <c r="D499" s="45" t="s">
        <v>15</v>
      </c>
      <c r="E499" s="45" t="s">
        <v>10</v>
      </c>
      <c r="F499" s="58">
        <f>'прил.15'!H575</f>
        <v>11756.3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ht="33">
      <c r="A500" s="126" t="s">
        <v>477</v>
      </c>
      <c r="B500" s="45" t="s">
        <v>461</v>
      </c>
      <c r="C500" s="45" t="s">
        <v>406</v>
      </c>
      <c r="D500" s="45" t="s">
        <v>15</v>
      </c>
      <c r="E500" s="45" t="s">
        <v>12</v>
      </c>
      <c r="F500" s="58">
        <f>'прил.15'!H576</f>
        <v>29641.8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ht="17.25" customHeight="1">
      <c r="A501" s="120" t="s">
        <v>136</v>
      </c>
      <c r="B501" s="45" t="s">
        <v>461</v>
      </c>
      <c r="C501" s="45" t="s">
        <v>406</v>
      </c>
      <c r="D501" s="45" t="s">
        <v>185</v>
      </c>
      <c r="E501" s="45"/>
      <c r="F501" s="58">
        <f>F502+F504+F506+F508</f>
        <v>2357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ht="35.25" customHeight="1">
      <c r="A502" s="121" t="s">
        <v>224</v>
      </c>
      <c r="B502" s="45" t="s">
        <v>461</v>
      </c>
      <c r="C502" s="45" t="s">
        <v>406</v>
      </c>
      <c r="D502" s="45" t="s">
        <v>143</v>
      </c>
      <c r="E502" s="45"/>
      <c r="F502" s="58">
        <f>F503</f>
        <v>550</v>
      </c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ht="23.25" customHeight="1">
      <c r="A503" s="126" t="s">
        <v>476</v>
      </c>
      <c r="B503" s="45" t="s">
        <v>461</v>
      </c>
      <c r="C503" s="45" t="s">
        <v>406</v>
      </c>
      <c r="D503" s="45" t="s">
        <v>143</v>
      </c>
      <c r="E503" s="45" t="s">
        <v>439</v>
      </c>
      <c r="F503" s="156">
        <f>'прил.15'!H579</f>
        <v>550</v>
      </c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ht="35.25" customHeight="1">
      <c r="A504" s="123" t="s">
        <v>225</v>
      </c>
      <c r="B504" s="45" t="s">
        <v>461</v>
      </c>
      <c r="C504" s="45" t="s">
        <v>406</v>
      </c>
      <c r="D504" s="45" t="s">
        <v>137</v>
      </c>
      <c r="E504" s="45"/>
      <c r="F504" s="58">
        <f>F505</f>
        <v>1700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ht="18.75" customHeight="1">
      <c r="A505" s="126" t="s">
        <v>476</v>
      </c>
      <c r="B505" s="45" t="s">
        <v>461</v>
      </c>
      <c r="C505" s="45" t="s">
        <v>406</v>
      </c>
      <c r="D505" s="45" t="s">
        <v>137</v>
      </c>
      <c r="E505" s="45" t="s">
        <v>439</v>
      </c>
      <c r="F505" s="58">
        <f>'прил.15'!H581</f>
        <v>1700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ht="48.75" customHeight="1">
      <c r="A506" s="132" t="s">
        <v>226</v>
      </c>
      <c r="B506" s="45" t="s">
        <v>461</v>
      </c>
      <c r="C506" s="45" t="s">
        <v>406</v>
      </c>
      <c r="D506" s="45" t="s">
        <v>237</v>
      </c>
      <c r="E506" s="45"/>
      <c r="F506" s="58">
        <f>F507</f>
        <v>50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ht="17.25" customHeight="1">
      <c r="A507" s="126" t="s">
        <v>476</v>
      </c>
      <c r="B507" s="45" t="s">
        <v>461</v>
      </c>
      <c r="C507" s="45" t="s">
        <v>406</v>
      </c>
      <c r="D507" s="45" t="s">
        <v>237</v>
      </c>
      <c r="E507" s="45" t="s">
        <v>439</v>
      </c>
      <c r="F507" s="58">
        <f>'прил.15'!H583</f>
        <v>50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ht="36.75" customHeight="1">
      <c r="A508" s="120" t="s">
        <v>551</v>
      </c>
      <c r="B508" s="45" t="s">
        <v>461</v>
      </c>
      <c r="C508" s="45" t="s">
        <v>406</v>
      </c>
      <c r="D508" s="45" t="s">
        <v>240</v>
      </c>
      <c r="E508" s="45"/>
      <c r="F508" s="58">
        <f>F509</f>
        <v>57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ht="18" customHeight="1">
      <c r="A509" s="126" t="s">
        <v>476</v>
      </c>
      <c r="B509" s="45" t="s">
        <v>461</v>
      </c>
      <c r="C509" s="45" t="s">
        <v>406</v>
      </c>
      <c r="D509" s="45" t="s">
        <v>240</v>
      </c>
      <c r="E509" s="45" t="s">
        <v>439</v>
      </c>
      <c r="F509" s="58">
        <f>'прил.15'!H585</f>
        <v>57</v>
      </c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ht="20.25" customHeight="1">
      <c r="A510" s="117" t="s">
        <v>39</v>
      </c>
      <c r="B510" s="45" t="s">
        <v>461</v>
      </c>
      <c r="C510" s="45" t="s">
        <v>409</v>
      </c>
      <c r="D510" s="45"/>
      <c r="E510" s="45"/>
      <c r="F510" s="58">
        <f>F511+F518+F522+F514</f>
        <v>51294.3</v>
      </c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ht="34.5" customHeight="1">
      <c r="A511" s="117" t="s">
        <v>480</v>
      </c>
      <c r="B511" s="45" t="s">
        <v>461</v>
      </c>
      <c r="C511" s="45" t="s">
        <v>409</v>
      </c>
      <c r="D511" s="45" t="s">
        <v>454</v>
      </c>
      <c r="E511" s="45"/>
      <c r="F511" s="58">
        <f>F512</f>
        <v>7189.5</v>
      </c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s="20" customFormat="1" ht="17.25" customHeight="1">
      <c r="A512" s="117" t="s">
        <v>484</v>
      </c>
      <c r="B512" s="45" t="s">
        <v>461</v>
      </c>
      <c r="C512" s="45" t="s">
        <v>409</v>
      </c>
      <c r="D512" s="45" t="s">
        <v>456</v>
      </c>
      <c r="E512" s="45"/>
      <c r="F512" s="58">
        <f>F513</f>
        <v>7189.5</v>
      </c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s="21" customFormat="1" ht="18.75" customHeight="1">
      <c r="A513" s="117" t="s">
        <v>482</v>
      </c>
      <c r="B513" s="45" t="s">
        <v>461</v>
      </c>
      <c r="C513" s="45" t="s">
        <v>409</v>
      </c>
      <c r="D513" s="45" t="s">
        <v>456</v>
      </c>
      <c r="E513" s="45" t="s">
        <v>29</v>
      </c>
      <c r="F513" s="153">
        <f>'прил.15'!H589</f>
        <v>7189.5</v>
      </c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6" s="11" customFormat="1" ht="32.25" customHeight="1">
      <c r="A514" s="121" t="s">
        <v>192</v>
      </c>
      <c r="B514" s="69" t="s">
        <v>461</v>
      </c>
      <c r="C514" s="59" t="s">
        <v>409</v>
      </c>
      <c r="D514" s="59" t="s">
        <v>193</v>
      </c>
      <c r="E514" s="45"/>
      <c r="F514" s="58">
        <f>F515</f>
        <v>13000</v>
      </c>
    </row>
    <row r="515" spans="1:18" ht="16.5" customHeight="1">
      <c r="A515" s="117" t="s">
        <v>566</v>
      </c>
      <c r="B515" s="45" t="s">
        <v>461</v>
      </c>
      <c r="C515" s="45" t="s">
        <v>409</v>
      </c>
      <c r="D515" s="45" t="s">
        <v>412</v>
      </c>
      <c r="E515" s="45"/>
      <c r="F515" s="65">
        <f>F516</f>
        <v>13000</v>
      </c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ht="18" customHeight="1">
      <c r="A516" s="117" t="s">
        <v>322</v>
      </c>
      <c r="B516" s="45" t="s">
        <v>461</v>
      </c>
      <c r="C516" s="45" t="s">
        <v>409</v>
      </c>
      <c r="D516" s="45" t="s">
        <v>414</v>
      </c>
      <c r="E516" s="45"/>
      <c r="F516" s="65">
        <f>F517</f>
        <v>13000</v>
      </c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ht="16.5" customHeight="1">
      <c r="A517" s="123" t="s">
        <v>5</v>
      </c>
      <c r="B517" s="45" t="s">
        <v>461</v>
      </c>
      <c r="C517" s="45" t="s">
        <v>409</v>
      </c>
      <c r="D517" s="45" t="s">
        <v>414</v>
      </c>
      <c r="E517" s="45" t="s">
        <v>565</v>
      </c>
      <c r="F517" s="65">
        <f>'прил.15'!H990</f>
        <v>13000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ht="51" customHeight="1">
      <c r="A518" s="117" t="s">
        <v>85</v>
      </c>
      <c r="B518" s="45" t="s">
        <v>461</v>
      </c>
      <c r="C518" s="45" t="s">
        <v>409</v>
      </c>
      <c r="D518" s="45" t="s">
        <v>286</v>
      </c>
      <c r="E518" s="45"/>
      <c r="F518" s="58">
        <f>F519</f>
        <v>7078.5</v>
      </c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ht="16.5">
      <c r="A519" s="115" t="s">
        <v>151</v>
      </c>
      <c r="B519" s="45" t="s">
        <v>461</v>
      </c>
      <c r="C519" s="45" t="s">
        <v>409</v>
      </c>
      <c r="D519" s="45" t="s">
        <v>287</v>
      </c>
      <c r="E519" s="45"/>
      <c r="F519" s="58">
        <f>F521+F520</f>
        <v>7078.5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ht="33">
      <c r="A520" s="126" t="s">
        <v>477</v>
      </c>
      <c r="B520" s="45" t="s">
        <v>461</v>
      </c>
      <c r="C520" s="45" t="s">
        <v>409</v>
      </c>
      <c r="D520" s="45" t="s">
        <v>287</v>
      </c>
      <c r="E520" s="45" t="s">
        <v>12</v>
      </c>
      <c r="F520" s="58">
        <f>'прил.15'!H592</f>
        <v>6928.5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ht="18.75" customHeight="1">
      <c r="A521" s="126" t="s">
        <v>476</v>
      </c>
      <c r="B521" s="45" t="s">
        <v>461</v>
      </c>
      <c r="C521" s="45" t="s">
        <v>409</v>
      </c>
      <c r="D521" s="45" t="s">
        <v>287</v>
      </c>
      <c r="E521" s="45" t="s">
        <v>439</v>
      </c>
      <c r="F521" s="58">
        <f>'прил.15'!H593</f>
        <v>150</v>
      </c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ht="16.5">
      <c r="A522" s="115" t="s">
        <v>156</v>
      </c>
      <c r="B522" s="45" t="s">
        <v>461</v>
      </c>
      <c r="C522" s="45" t="s">
        <v>409</v>
      </c>
      <c r="D522" s="45" t="s">
        <v>166</v>
      </c>
      <c r="E522" s="45"/>
      <c r="F522" s="58">
        <f>F523+F540</f>
        <v>24026.300000000003</v>
      </c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ht="16.5">
      <c r="A523" s="115" t="s">
        <v>136</v>
      </c>
      <c r="B523" s="45" t="s">
        <v>461</v>
      </c>
      <c r="C523" s="45" t="s">
        <v>409</v>
      </c>
      <c r="D523" s="45" t="s">
        <v>167</v>
      </c>
      <c r="E523" s="45"/>
      <c r="F523" s="153">
        <f>F524+F526+F528+F530+F534+F537</f>
        <v>4871.9</v>
      </c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s="20" customFormat="1" ht="17.25" customHeight="1">
      <c r="A524" s="115" t="s">
        <v>30</v>
      </c>
      <c r="B524" s="45" t="s">
        <v>461</v>
      </c>
      <c r="C524" s="45" t="s">
        <v>409</v>
      </c>
      <c r="D524" s="45" t="s">
        <v>172</v>
      </c>
      <c r="E524" s="45"/>
      <c r="F524" s="58">
        <f>F525</f>
        <v>1590.8</v>
      </c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s="21" customFormat="1" ht="16.5">
      <c r="A525" s="126" t="s">
        <v>476</v>
      </c>
      <c r="B525" s="59" t="s">
        <v>461</v>
      </c>
      <c r="C525" s="59" t="s">
        <v>409</v>
      </c>
      <c r="D525" s="59" t="s">
        <v>172</v>
      </c>
      <c r="E525" s="59" t="s">
        <v>439</v>
      </c>
      <c r="F525" s="58">
        <f>'прил.15'!H597</f>
        <v>1590.8</v>
      </c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6" s="11" customFormat="1" ht="16.5">
      <c r="A526" s="144" t="s">
        <v>399</v>
      </c>
      <c r="B526" s="59" t="s">
        <v>461</v>
      </c>
      <c r="C526" s="59" t="s">
        <v>409</v>
      </c>
      <c r="D526" s="59" t="s">
        <v>169</v>
      </c>
      <c r="E526" s="59"/>
      <c r="F526" s="58">
        <f>F527</f>
        <v>100</v>
      </c>
    </row>
    <row r="527" spans="1:6" s="11" customFormat="1" ht="16.5">
      <c r="A527" s="126" t="s">
        <v>476</v>
      </c>
      <c r="B527" s="59" t="s">
        <v>461</v>
      </c>
      <c r="C527" s="59" t="s">
        <v>409</v>
      </c>
      <c r="D527" s="59" t="s">
        <v>169</v>
      </c>
      <c r="E527" s="59" t="s">
        <v>439</v>
      </c>
      <c r="F527" s="58">
        <f>'прил.15'!H599</f>
        <v>100</v>
      </c>
    </row>
    <row r="528" spans="1:6" s="11" customFormat="1" ht="16.5">
      <c r="A528" s="144" t="s">
        <v>170</v>
      </c>
      <c r="B528" s="59" t="s">
        <v>461</v>
      </c>
      <c r="C528" s="59" t="s">
        <v>409</v>
      </c>
      <c r="D528" s="59" t="s">
        <v>171</v>
      </c>
      <c r="E528" s="59"/>
      <c r="F528" s="58">
        <f>F529</f>
        <v>290</v>
      </c>
    </row>
    <row r="529" spans="1:6" s="11" customFormat="1" ht="16.5">
      <c r="A529" s="126" t="s">
        <v>476</v>
      </c>
      <c r="B529" s="59" t="s">
        <v>461</v>
      </c>
      <c r="C529" s="59" t="s">
        <v>409</v>
      </c>
      <c r="D529" s="59" t="s">
        <v>171</v>
      </c>
      <c r="E529" s="59" t="s">
        <v>439</v>
      </c>
      <c r="F529" s="58">
        <f>'прил.15'!H601</f>
        <v>290</v>
      </c>
    </row>
    <row r="530" spans="1:18" ht="45.75" customHeight="1">
      <c r="A530" s="119" t="s">
        <v>0</v>
      </c>
      <c r="B530" s="45" t="s">
        <v>461</v>
      </c>
      <c r="C530" s="45" t="s">
        <v>409</v>
      </c>
      <c r="D530" s="59" t="s">
        <v>346</v>
      </c>
      <c r="E530" s="59"/>
      <c r="F530" s="58">
        <f>F531+F532+F533</f>
        <v>176.7</v>
      </c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ht="19.5" customHeight="1">
      <c r="A531" s="120" t="s">
        <v>482</v>
      </c>
      <c r="B531" s="45" t="s">
        <v>461</v>
      </c>
      <c r="C531" s="45" t="s">
        <v>409</v>
      </c>
      <c r="D531" s="59" t="s">
        <v>346</v>
      </c>
      <c r="E531" s="59" t="s">
        <v>29</v>
      </c>
      <c r="F531" s="58">
        <f>'прил.15'!H603</f>
        <v>28.3</v>
      </c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ht="19.5" customHeight="1">
      <c r="A532" s="125" t="s">
        <v>111</v>
      </c>
      <c r="B532" s="59" t="s">
        <v>461</v>
      </c>
      <c r="C532" s="59" t="s">
        <v>409</v>
      </c>
      <c r="D532" s="59" t="s">
        <v>346</v>
      </c>
      <c r="E532" s="59" t="s">
        <v>11</v>
      </c>
      <c r="F532" s="58">
        <f>'прил.15'!H604</f>
        <v>3.7</v>
      </c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ht="19.5" customHeight="1">
      <c r="A533" s="126" t="s">
        <v>476</v>
      </c>
      <c r="B533" s="59" t="s">
        <v>461</v>
      </c>
      <c r="C533" s="59" t="s">
        <v>409</v>
      </c>
      <c r="D533" s="59" t="s">
        <v>346</v>
      </c>
      <c r="E533" s="59" t="s">
        <v>439</v>
      </c>
      <c r="F533" s="153">
        <f>'прил.15'!H605</f>
        <v>144.7</v>
      </c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ht="49.5" customHeight="1">
      <c r="A534" s="119" t="s">
        <v>360</v>
      </c>
      <c r="B534" s="59" t="s">
        <v>461</v>
      </c>
      <c r="C534" s="59" t="s">
        <v>409</v>
      </c>
      <c r="D534" s="59" t="s">
        <v>148</v>
      </c>
      <c r="E534" s="59"/>
      <c r="F534" s="58">
        <f>F535+F536</f>
        <v>1456.7</v>
      </c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ht="21.75" customHeight="1">
      <c r="A535" s="125" t="s">
        <v>111</v>
      </c>
      <c r="B535" s="59" t="s">
        <v>461</v>
      </c>
      <c r="C535" s="59" t="s">
        <v>409</v>
      </c>
      <c r="D535" s="59" t="s">
        <v>148</v>
      </c>
      <c r="E535" s="59" t="s">
        <v>11</v>
      </c>
      <c r="F535" s="58">
        <f>'прил.15'!H607</f>
        <v>51.7</v>
      </c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ht="21.75" customHeight="1">
      <c r="A536" s="126" t="s">
        <v>476</v>
      </c>
      <c r="B536" s="59" t="s">
        <v>461</v>
      </c>
      <c r="C536" s="59" t="s">
        <v>409</v>
      </c>
      <c r="D536" s="59" t="s">
        <v>148</v>
      </c>
      <c r="E536" s="59" t="s">
        <v>439</v>
      </c>
      <c r="F536" s="58">
        <f>'прил.15'!H608</f>
        <v>1405</v>
      </c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ht="21.75" customHeight="1">
      <c r="A537" s="133" t="s">
        <v>351</v>
      </c>
      <c r="B537" s="59" t="s">
        <v>461</v>
      </c>
      <c r="C537" s="59" t="s">
        <v>409</v>
      </c>
      <c r="D537" s="59" t="s">
        <v>149</v>
      </c>
      <c r="E537" s="59"/>
      <c r="F537" s="58">
        <f>F538+F539</f>
        <v>1257.7</v>
      </c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ht="21.75" customHeight="1" hidden="1">
      <c r="A538" s="125" t="s">
        <v>111</v>
      </c>
      <c r="B538" s="59" t="s">
        <v>461</v>
      </c>
      <c r="C538" s="59" t="s">
        <v>409</v>
      </c>
      <c r="D538" s="59" t="s">
        <v>149</v>
      </c>
      <c r="E538" s="59" t="s">
        <v>11</v>
      </c>
      <c r="F538" s="58">
        <f>'прил.15'!H610</f>
        <v>0</v>
      </c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21.75" customHeight="1">
      <c r="A539" s="126" t="s">
        <v>476</v>
      </c>
      <c r="B539" s="59" t="s">
        <v>461</v>
      </c>
      <c r="C539" s="59" t="s">
        <v>409</v>
      </c>
      <c r="D539" s="59" t="s">
        <v>149</v>
      </c>
      <c r="E539" s="59" t="s">
        <v>439</v>
      </c>
      <c r="F539" s="58">
        <f>'прил.15'!H611</f>
        <v>1257.7</v>
      </c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ht="21.75" customHeight="1">
      <c r="A540" s="118" t="s">
        <v>134</v>
      </c>
      <c r="B540" s="59" t="s">
        <v>461</v>
      </c>
      <c r="C540" s="59" t="s">
        <v>409</v>
      </c>
      <c r="D540" s="59" t="s">
        <v>288</v>
      </c>
      <c r="E540" s="59"/>
      <c r="F540" s="58">
        <f>F541+F544</f>
        <v>19154.4</v>
      </c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ht="17.25" customHeight="1">
      <c r="A541" s="126" t="s">
        <v>115</v>
      </c>
      <c r="B541" s="59" t="s">
        <v>461</v>
      </c>
      <c r="C541" s="59" t="s">
        <v>409</v>
      </c>
      <c r="D541" s="59" t="s">
        <v>114</v>
      </c>
      <c r="E541" s="59"/>
      <c r="F541" s="58">
        <f>F542+F543</f>
        <v>17154.4</v>
      </c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ht="21.75" customHeight="1" hidden="1">
      <c r="A542" s="125" t="s">
        <v>111</v>
      </c>
      <c r="B542" s="59" t="s">
        <v>461</v>
      </c>
      <c r="C542" s="59" t="s">
        <v>409</v>
      </c>
      <c r="D542" s="59" t="s">
        <v>114</v>
      </c>
      <c r="E542" s="59" t="s">
        <v>11</v>
      </c>
      <c r="F542" s="58">
        <f>'прил.15'!H614</f>
        <v>0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ht="21.75" customHeight="1">
      <c r="A543" s="126" t="s">
        <v>476</v>
      </c>
      <c r="B543" s="59" t="s">
        <v>461</v>
      </c>
      <c r="C543" s="59" t="s">
        <v>409</v>
      </c>
      <c r="D543" s="59" t="s">
        <v>114</v>
      </c>
      <c r="E543" s="59" t="s">
        <v>439</v>
      </c>
      <c r="F543" s="58">
        <f>'прил.15'!H615</f>
        <v>17154.4</v>
      </c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ht="16.5" customHeight="1">
      <c r="A544" s="126" t="s">
        <v>372</v>
      </c>
      <c r="B544" s="59" t="s">
        <v>461</v>
      </c>
      <c r="C544" s="59" t="s">
        <v>409</v>
      </c>
      <c r="D544" s="59" t="s">
        <v>116</v>
      </c>
      <c r="E544" s="59"/>
      <c r="F544" s="58">
        <f>F545</f>
        <v>2000</v>
      </c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ht="21.75" customHeight="1">
      <c r="A545" s="126" t="s">
        <v>476</v>
      </c>
      <c r="B545" s="59" t="s">
        <v>461</v>
      </c>
      <c r="C545" s="59" t="s">
        <v>409</v>
      </c>
      <c r="D545" s="59" t="s">
        <v>116</v>
      </c>
      <c r="E545" s="59" t="s">
        <v>439</v>
      </c>
      <c r="F545" s="153">
        <f>'прил.15'!H617</f>
        <v>2000</v>
      </c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ht="16.5">
      <c r="A546" s="115" t="s">
        <v>263</v>
      </c>
      <c r="B546" s="45" t="s">
        <v>458</v>
      </c>
      <c r="C546" s="45"/>
      <c r="D546" s="45"/>
      <c r="E546" s="67"/>
      <c r="F546" s="58">
        <f>F547+F556+F562+F566+F574+F578</f>
        <v>532974.7000000001</v>
      </c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ht="16.5">
      <c r="A547" s="125" t="s">
        <v>563</v>
      </c>
      <c r="B547" s="59" t="s">
        <v>458</v>
      </c>
      <c r="C547" s="59" t="s">
        <v>406</v>
      </c>
      <c r="D547" s="59"/>
      <c r="E547" s="59"/>
      <c r="F547" s="58">
        <f>F551+F548</f>
        <v>221106.1</v>
      </c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ht="16.5">
      <c r="A548" s="132" t="s">
        <v>564</v>
      </c>
      <c r="B548" s="59" t="s">
        <v>458</v>
      </c>
      <c r="C548" s="59" t="s">
        <v>406</v>
      </c>
      <c r="D548" s="59" t="s">
        <v>529</v>
      </c>
      <c r="E548" s="59"/>
      <c r="F548" s="58">
        <f>F549</f>
        <v>15000</v>
      </c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ht="16.5">
      <c r="A549" s="125" t="s">
        <v>151</v>
      </c>
      <c r="B549" s="59" t="s">
        <v>458</v>
      </c>
      <c r="C549" s="59" t="s">
        <v>406</v>
      </c>
      <c r="D549" s="59" t="s">
        <v>530</v>
      </c>
      <c r="E549" s="59"/>
      <c r="F549" s="58">
        <f>F550</f>
        <v>15000</v>
      </c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ht="33">
      <c r="A550" s="125" t="s">
        <v>577</v>
      </c>
      <c r="B550" s="59" t="s">
        <v>458</v>
      </c>
      <c r="C550" s="59" t="s">
        <v>406</v>
      </c>
      <c r="D550" s="59" t="s">
        <v>530</v>
      </c>
      <c r="E550" s="59" t="s">
        <v>575</v>
      </c>
      <c r="F550" s="58">
        <f>'прил.15'!H899</f>
        <v>15000</v>
      </c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ht="16.5">
      <c r="A551" s="129" t="s">
        <v>446</v>
      </c>
      <c r="B551" s="59" t="s">
        <v>458</v>
      </c>
      <c r="C551" s="59" t="s">
        <v>406</v>
      </c>
      <c r="D551" s="59" t="s">
        <v>447</v>
      </c>
      <c r="E551" s="59"/>
      <c r="F551" s="58">
        <f>F552</f>
        <v>206106.1</v>
      </c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ht="33">
      <c r="A552" s="129" t="s">
        <v>93</v>
      </c>
      <c r="B552" s="59" t="s">
        <v>458</v>
      </c>
      <c r="C552" s="59" t="s">
        <v>406</v>
      </c>
      <c r="D552" s="59" t="s">
        <v>106</v>
      </c>
      <c r="E552" s="59"/>
      <c r="F552" s="58">
        <f>SUM(F553:F555)</f>
        <v>206106.1</v>
      </c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ht="33">
      <c r="A553" s="121" t="s">
        <v>477</v>
      </c>
      <c r="B553" s="59" t="s">
        <v>458</v>
      </c>
      <c r="C553" s="59" t="s">
        <v>406</v>
      </c>
      <c r="D553" s="59" t="s">
        <v>106</v>
      </c>
      <c r="E553" s="59" t="s">
        <v>12</v>
      </c>
      <c r="F553" s="58">
        <f>'прил.15'!H444</f>
        <v>114830.20000000001</v>
      </c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ht="16.5">
      <c r="A554" s="121" t="s">
        <v>476</v>
      </c>
      <c r="B554" s="59" t="s">
        <v>458</v>
      </c>
      <c r="C554" s="59" t="s">
        <v>406</v>
      </c>
      <c r="D554" s="59" t="s">
        <v>106</v>
      </c>
      <c r="E554" s="59" t="s">
        <v>439</v>
      </c>
      <c r="F554" s="58">
        <f>'прил.15'!H445</f>
        <v>71439</v>
      </c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ht="33">
      <c r="A555" s="121" t="s">
        <v>113</v>
      </c>
      <c r="B555" s="59" t="s">
        <v>458</v>
      </c>
      <c r="C555" s="59" t="s">
        <v>406</v>
      </c>
      <c r="D555" s="59" t="s">
        <v>106</v>
      </c>
      <c r="E555" s="59" t="s">
        <v>13</v>
      </c>
      <c r="F555" s="153">
        <f>'прил.15'!H446</f>
        <v>19836.9</v>
      </c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ht="16.5">
      <c r="A556" s="125" t="s">
        <v>367</v>
      </c>
      <c r="B556" s="59" t="s">
        <v>458</v>
      </c>
      <c r="C556" s="59" t="s">
        <v>407</v>
      </c>
      <c r="D556" s="59"/>
      <c r="E556" s="59"/>
      <c r="F556" s="58">
        <f>F557</f>
        <v>123344.3</v>
      </c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ht="16.5">
      <c r="A557" s="129" t="s">
        <v>446</v>
      </c>
      <c r="B557" s="59" t="s">
        <v>458</v>
      </c>
      <c r="C557" s="59" t="s">
        <v>407</v>
      </c>
      <c r="D557" s="59" t="s">
        <v>447</v>
      </c>
      <c r="E557" s="59"/>
      <c r="F557" s="58">
        <f>F558</f>
        <v>123344.3</v>
      </c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ht="33">
      <c r="A558" s="129" t="s">
        <v>93</v>
      </c>
      <c r="B558" s="59" t="s">
        <v>458</v>
      </c>
      <c r="C558" s="59" t="s">
        <v>407</v>
      </c>
      <c r="D558" s="59" t="s">
        <v>106</v>
      </c>
      <c r="E558" s="59"/>
      <c r="F558" s="58">
        <f>SUM(F559:F561)</f>
        <v>123344.3</v>
      </c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ht="33">
      <c r="A559" s="121" t="s">
        <v>477</v>
      </c>
      <c r="B559" s="59" t="s">
        <v>458</v>
      </c>
      <c r="C559" s="59" t="s">
        <v>407</v>
      </c>
      <c r="D559" s="59" t="s">
        <v>106</v>
      </c>
      <c r="E559" s="59" t="s">
        <v>12</v>
      </c>
      <c r="F559" s="58">
        <f>'прил.15'!H450</f>
        <v>73844.3</v>
      </c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ht="16.5">
      <c r="A560" s="121" t="s">
        <v>476</v>
      </c>
      <c r="B560" s="59" t="s">
        <v>458</v>
      </c>
      <c r="C560" s="59" t="s">
        <v>407</v>
      </c>
      <c r="D560" s="59" t="s">
        <v>106</v>
      </c>
      <c r="E560" s="59" t="s">
        <v>439</v>
      </c>
      <c r="F560" s="58">
        <f>'прил.15'!H451</f>
        <v>23500</v>
      </c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ht="33">
      <c r="A561" s="121" t="s">
        <v>113</v>
      </c>
      <c r="B561" s="59" t="s">
        <v>458</v>
      </c>
      <c r="C561" s="59" t="s">
        <v>407</v>
      </c>
      <c r="D561" s="59" t="s">
        <v>106</v>
      </c>
      <c r="E561" s="59" t="s">
        <v>13</v>
      </c>
      <c r="F561" s="58">
        <f>'прил.15'!H452</f>
        <v>26000</v>
      </c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ht="16.5">
      <c r="A562" s="125" t="s">
        <v>368</v>
      </c>
      <c r="B562" s="59" t="s">
        <v>458</v>
      </c>
      <c r="C562" s="59" t="s">
        <v>408</v>
      </c>
      <c r="D562" s="59"/>
      <c r="E562" s="59"/>
      <c r="F562" s="58">
        <f>F563</f>
        <v>4057</v>
      </c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ht="19.5" customHeight="1">
      <c r="A563" s="129" t="s">
        <v>446</v>
      </c>
      <c r="B563" s="59" t="s">
        <v>458</v>
      </c>
      <c r="C563" s="59" t="s">
        <v>408</v>
      </c>
      <c r="D563" s="59" t="s">
        <v>447</v>
      </c>
      <c r="E563" s="59"/>
      <c r="F563" s="58">
        <f>F564</f>
        <v>4057</v>
      </c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ht="33">
      <c r="A564" s="129" t="s">
        <v>93</v>
      </c>
      <c r="B564" s="59" t="s">
        <v>458</v>
      </c>
      <c r="C564" s="59" t="s">
        <v>408</v>
      </c>
      <c r="D564" s="59" t="s">
        <v>106</v>
      </c>
      <c r="E564" s="59"/>
      <c r="F564" s="58">
        <f>F565</f>
        <v>4057</v>
      </c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ht="33">
      <c r="A565" s="121" t="s">
        <v>477</v>
      </c>
      <c r="B565" s="59" t="s">
        <v>458</v>
      </c>
      <c r="C565" s="59" t="s">
        <v>408</v>
      </c>
      <c r="D565" s="59" t="s">
        <v>106</v>
      </c>
      <c r="E565" s="59" t="s">
        <v>12</v>
      </c>
      <c r="F565" s="153">
        <f>'прил.15'!H456</f>
        <v>4057</v>
      </c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ht="16.5">
      <c r="A566" s="132" t="s">
        <v>369</v>
      </c>
      <c r="B566" s="59" t="s">
        <v>458</v>
      </c>
      <c r="C566" s="59" t="s">
        <v>409</v>
      </c>
      <c r="D566" s="59"/>
      <c r="E566" s="59"/>
      <c r="F566" s="58">
        <f>F567+F570</f>
        <v>146678.1</v>
      </c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ht="16.5">
      <c r="A567" s="129" t="s">
        <v>296</v>
      </c>
      <c r="B567" s="59" t="s">
        <v>458</v>
      </c>
      <c r="C567" s="59" t="s">
        <v>409</v>
      </c>
      <c r="D567" s="59" t="s">
        <v>246</v>
      </c>
      <c r="E567" s="59"/>
      <c r="F567" s="58">
        <f>F568</f>
        <v>18500</v>
      </c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ht="50.25" customHeight="1">
      <c r="A568" s="129" t="s">
        <v>94</v>
      </c>
      <c r="B568" s="59" t="s">
        <v>458</v>
      </c>
      <c r="C568" s="59" t="s">
        <v>409</v>
      </c>
      <c r="D568" s="59" t="s">
        <v>472</v>
      </c>
      <c r="E568" s="59"/>
      <c r="F568" s="58">
        <f>F569</f>
        <v>18500</v>
      </c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ht="16.5">
      <c r="A569" s="121" t="s">
        <v>476</v>
      </c>
      <c r="B569" s="59" t="s">
        <v>458</v>
      </c>
      <c r="C569" s="59" t="s">
        <v>409</v>
      </c>
      <c r="D569" s="59" t="s">
        <v>472</v>
      </c>
      <c r="E569" s="59" t="s">
        <v>439</v>
      </c>
      <c r="F569" s="58">
        <f>'прил.15'!H460</f>
        <v>18500</v>
      </c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ht="16.5">
      <c r="A570" s="129" t="s">
        <v>446</v>
      </c>
      <c r="B570" s="59" t="s">
        <v>458</v>
      </c>
      <c r="C570" s="59" t="s">
        <v>409</v>
      </c>
      <c r="D570" s="59" t="s">
        <v>447</v>
      </c>
      <c r="E570" s="59"/>
      <c r="F570" s="58">
        <f>F571</f>
        <v>128178.1</v>
      </c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ht="33">
      <c r="A571" s="129" t="s">
        <v>93</v>
      </c>
      <c r="B571" s="59" t="s">
        <v>458</v>
      </c>
      <c r="C571" s="59" t="s">
        <v>409</v>
      </c>
      <c r="D571" s="59" t="s">
        <v>106</v>
      </c>
      <c r="E571" s="59"/>
      <c r="F571" s="58">
        <f>SUM(F572:F573)</f>
        <v>128178.1</v>
      </c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ht="33">
      <c r="A572" s="121" t="s">
        <v>477</v>
      </c>
      <c r="B572" s="59" t="s">
        <v>458</v>
      </c>
      <c r="C572" s="59" t="s">
        <v>409</v>
      </c>
      <c r="D572" s="59" t="s">
        <v>106</v>
      </c>
      <c r="E572" s="59" t="s">
        <v>12</v>
      </c>
      <c r="F572" s="58">
        <f>'прил.15'!H463</f>
        <v>120258.1</v>
      </c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ht="16.5">
      <c r="A573" s="121" t="s">
        <v>476</v>
      </c>
      <c r="B573" s="59" t="s">
        <v>458</v>
      </c>
      <c r="C573" s="59" t="s">
        <v>409</v>
      </c>
      <c r="D573" s="59" t="s">
        <v>106</v>
      </c>
      <c r="E573" s="59" t="s">
        <v>439</v>
      </c>
      <c r="F573" s="58">
        <f>'прил.15'!H464</f>
        <v>7920</v>
      </c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ht="16.5">
      <c r="A574" s="132" t="s">
        <v>370</v>
      </c>
      <c r="B574" s="59" t="s">
        <v>458</v>
      </c>
      <c r="C574" s="59" t="s">
        <v>460</v>
      </c>
      <c r="D574" s="59"/>
      <c r="E574" s="59"/>
      <c r="F574" s="58">
        <f>F575</f>
        <v>8750.4</v>
      </c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ht="16.5">
      <c r="A575" s="129" t="s">
        <v>446</v>
      </c>
      <c r="B575" s="59" t="s">
        <v>458</v>
      </c>
      <c r="C575" s="59" t="s">
        <v>460</v>
      </c>
      <c r="D575" s="59" t="s">
        <v>447</v>
      </c>
      <c r="E575" s="59"/>
      <c r="F575" s="153">
        <f>F576</f>
        <v>8750.4</v>
      </c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ht="33">
      <c r="A576" s="129" t="s">
        <v>93</v>
      </c>
      <c r="B576" s="59" t="s">
        <v>458</v>
      </c>
      <c r="C576" s="59" t="s">
        <v>460</v>
      </c>
      <c r="D576" s="59" t="s">
        <v>106</v>
      </c>
      <c r="E576" s="59"/>
      <c r="F576" s="58">
        <f>F577</f>
        <v>8750.4</v>
      </c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ht="30" customHeight="1">
      <c r="A577" s="121" t="s">
        <v>477</v>
      </c>
      <c r="B577" s="59" t="s">
        <v>458</v>
      </c>
      <c r="C577" s="59" t="s">
        <v>460</v>
      </c>
      <c r="D577" s="59" t="s">
        <v>106</v>
      </c>
      <c r="E577" s="59" t="s">
        <v>12</v>
      </c>
      <c r="F577" s="58">
        <f>'прил.15'!H468</f>
        <v>8750.4</v>
      </c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ht="21.75" customHeight="1">
      <c r="A578" s="123" t="s">
        <v>264</v>
      </c>
      <c r="B578" s="45" t="s">
        <v>458</v>
      </c>
      <c r="C578" s="45" t="s">
        <v>458</v>
      </c>
      <c r="D578" s="45"/>
      <c r="E578" s="45"/>
      <c r="F578" s="58">
        <f>F579+F585+F591+F595+F600+F604</f>
        <v>29038.8</v>
      </c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ht="32.25" customHeight="1">
      <c r="A579" s="121" t="s">
        <v>192</v>
      </c>
      <c r="B579" s="69" t="s">
        <v>458</v>
      </c>
      <c r="C579" s="59" t="s">
        <v>458</v>
      </c>
      <c r="D579" s="59" t="s">
        <v>193</v>
      </c>
      <c r="E579" s="59"/>
      <c r="F579" s="58">
        <f>F580</f>
        <v>1150</v>
      </c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ht="17.25" customHeight="1">
      <c r="A580" s="121" t="s">
        <v>566</v>
      </c>
      <c r="B580" s="59" t="s">
        <v>458</v>
      </c>
      <c r="C580" s="59" t="s">
        <v>458</v>
      </c>
      <c r="D580" s="59" t="s">
        <v>412</v>
      </c>
      <c r="E580" s="59"/>
      <c r="F580" s="58">
        <f>F581+F583</f>
        <v>1150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ht="17.25" customHeight="1">
      <c r="A581" s="121" t="s">
        <v>322</v>
      </c>
      <c r="B581" s="69" t="s">
        <v>458</v>
      </c>
      <c r="C581" s="59" t="s">
        <v>458</v>
      </c>
      <c r="D581" s="59" t="s">
        <v>414</v>
      </c>
      <c r="E581" s="59"/>
      <c r="F581" s="60">
        <f>F582</f>
        <v>150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ht="17.25" customHeight="1">
      <c r="A582" s="132" t="s">
        <v>5</v>
      </c>
      <c r="B582" s="69" t="s">
        <v>458</v>
      </c>
      <c r="C582" s="59" t="s">
        <v>458</v>
      </c>
      <c r="D582" s="59" t="s">
        <v>414</v>
      </c>
      <c r="E582" s="59" t="s">
        <v>565</v>
      </c>
      <c r="F582" s="60">
        <f>'прил.15'!H996</f>
        <v>150</v>
      </c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ht="20.25" customHeight="1">
      <c r="A583" s="121" t="s">
        <v>324</v>
      </c>
      <c r="B583" s="69" t="s">
        <v>458</v>
      </c>
      <c r="C583" s="59" t="s">
        <v>458</v>
      </c>
      <c r="D583" s="59" t="s">
        <v>323</v>
      </c>
      <c r="E583" s="59"/>
      <c r="F583" s="60">
        <f>F584</f>
        <v>1000</v>
      </c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ht="17.25" customHeight="1">
      <c r="A584" s="132" t="s">
        <v>5</v>
      </c>
      <c r="B584" s="69" t="s">
        <v>458</v>
      </c>
      <c r="C584" s="59" t="s">
        <v>458</v>
      </c>
      <c r="D584" s="59" t="s">
        <v>323</v>
      </c>
      <c r="E584" s="59" t="s">
        <v>565</v>
      </c>
      <c r="F584" s="60">
        <f>'прил.15'!H998</f>
        <v>1000</v>
      </c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6" s="11" customFormat="1" ht="16.5">
      <c r="A585" s="129" t="s">
        <v>117</v>
      </c>
      <c r="B585" s="59" t="s">
        <v>458</v>
      </c>
      <c r="C585" s="59" t="s">
        <v>458</v>
      </c>
      <c r="D585" s="59" t="s">
        <v>158</v>
      </c>
      <c r="E585" s="59"/>
      <c r="F585" s="153">
        <f>F586</f>
        <v>2819.2000000000003</v>
      </c>
    </row>
    <row r="586" spans="1:6" s="11" customFormat="1" ht="16.5">
      <c r="A586" s="129" t="s">
        <v>120</v>
      </c>
      <c r="B586" s="59" t="s">
        <v>458</v>
      </c>
      <c r="C586" s="59" t="s">
        <v>458</v>
      </c>
      <c r="D586" s="59" t="s">
        <v>235</v>
      </c>
      <c r="E586" s="59"/>
      <c r="F586" s="58">
        <f>F587+F589</f>
        <v>2819.2000000000003</v>
      </c>
    </row>
    <row r="587" spans="1:6" s="11" customFormat="1" ht="36" customHeight="1">
      <c r="A587" s="126" t="s">
        <v>122</v>
      </c>
      <c r="B587" s="59" t="s">
        <v>458</v>
      </c>
      <c r="C587" s="59" t="s">
        <v>458</v>
      </c>
      <c r="D587" s="59" t="s">
        <v>121</v>
      </c>
      <c r="E587" s="59"/>
      <c r="F587" s="58">
        <f>F588</f>
        <v>158.2</v>
      </c>
    </row>
    <row r="588" spans="1:6" s="11" customFormat="1" ht="14.25" customHeight="1">
      <c r="A588" s="132" t="s">
        <v>426</v>
      </c>
      <c r="B588" s="59" t="s">
        <v>458</v>
      </c>
      <c r="C588" s="59" t="s">
        <v>458</v>
      </c>
      <c r="D588" s="59" t="s">
        <v>121</v>
      </c>
      <c r="E588" s="59" t="s">
        <v>425</v>
      </c>
      <c r="F588" s="58">
        <f>'прил.15'!H667+'прил.15'!H414+'прил.15'!H473+'прил.15'!H726+'прил.15'!H623</f>
        <v>158.2</v>
      </c>
    </row>
    <row r="589" spans="1:6" s="11" customFormat="1" ht="33">
      <c r="A589" s="126" t="s">
        <v>118</v>
      </c>
      <c r="B589" s="59" t="s">
        <v>458</v>
      </c>
      <c r="C589" s="59" t="s">
        <v>458</v>
      </c>
      <c r="D589" s="59" t="s">
        <v>119</v>
      </c>
      <c r="E589" s="59"/>
      <c r="F589" s="58">
        <f>F590</f>
        <v>2661.0000000000005</v>
      </c>
    </row>
    <row r="590" spans="1:6" s="11" customFormat="1" ht="16.5">
      <c r="A590" s="132" t="s">
        <v>426</v>
      </c>
      <c r="B590" s="59" t="s">
        <v>458</v>
      </c>
      <c r="C590" s="59" t="s">
        <v>458</v>
      </c>
      <c r="D590" s="59" t="s">
        <v>119</v>
      </c>
      <c r="E590" s="59" t="s">
        <v>425</v>
      </c>
      <c r="F590" s="58">
        <f>'прил.15'!H669+'прил.15'!H416+'прил.15'!H475+'прил.15'!H728+'прил.15'!H625</f>
        <v>2661.0000000000005</v>
      </c>
    </row>
    <row r="591" spans="1:6" s="11" customFormat="1" ht="16.5">
      <c r="A591" s="132" t="s">
        <v>528</v>
      </c>
      <c r="B591" s="59" t="s">
        <v>458</v>
      </c>
      <c r="C591" s="59" t="s">
        <v>458</v>
      </c>
      <c r="D591" s="59" t="s">
        <v>217</v>
      </c>
      <c r="E591" s="59"/>
      <c r="F591" s="58">
        <f>F592</f>
        <v>71.6</v>
      </c>
    </row>
    <row r="592" spans="1:6" s="11" customFormat="1" ht="16.5">
      <c r="A592" s="132" t="s">
        <v>437</v>
      </c>
      <c r="B592" s="59" t="s">
        <v>458</v>
      </c>
      <c r="C592" s="59" t="s">
        <v>458</v>
      </c>
      <c r="D592" s="59" t="s">
        <v>434</v>
      </c>
      <c r="E592" s="59"/>
      <c r="F592" s="58">
        <f>F593</f>
        <v>71.6</v>
      </c>
    </row>
    <row r="593" spans="1:6" s="11" customFormat="1" ht="49.5">
      <c r="A593" s="141" t="s">
        <v>76</v>
      </c>
      <c r="B593" s="59" t="s">
        <v>458</v>
      </c>
      <c r="C593" s="59" t="s">
        <v>458</v>
      </c>
      <c r="D593" s="59" t="s">
        <v>299</v>
      </c>
      <c r="E593" s="59"/>
      <c r="F593" s="58">
        <f>F594</f>
        <v>71.6</v>
      </c>
    </row>
    <row r="594" spans="1:6" s="11" customFormat="1" ht="16.5">
      <c r="A594" s="121" t="s">
        <v>340</v>
      </c>
      <c r="B594" s="59" t="s">
        <v>458</v>
      </c>
      <c r="C594" s="59" t="s">
        <v>458</v>
      </c>
      <c r="D594" s="59" t="s">
        <v>299</v>
      </c>
      <c r="E594" s="59" t="s">
        <v>469</v>
      </c>
      <c r="F594" s="58">
        <f>'прил.15'!H479</f>
        <v>71.6</v>
      </c>
    </row>
    <row r="595" spans="1:6" s="11" customFormat="1" ht="16.5">
      <c r="A595" s="120" t="s">
        <v>136</v>
      </c>
      <c r="B595" s="59" t="s">
        <v>458</v>
      </c>
      <c r="C595" s="59" t="s">
        <v>458</v>
      </c>
      <c r="D595" s="59" t="s">
        <v>185</v>
      </c>
      <c r="E595" s="59"/>
      <c r="F595" s="153">
        <f>F596+F598</f>
        <v>5756</v>
      </c>
    </row>
    <row r="596" spans="1:6" s="11" customFormat="1" ht="33">
      <c r="A596" s="129" t="s">
        <v>96</v>
      </c>
      <c r="B596" s="59" t="s">
        <v>458</v>
      </c>
      <c r="C596" s="59" t="s">
        <v>458</v>
      </c>
      <c r="D596" s="59" t="s">
        <v>297</v>
      </c>
      <c r="E596" s="59"/>
      <c r="F596" s="58">
        <f>F597</f>
        <v>3056</v>
      </c>
    </row>
    <row r="597" spans="1:6" s="11" customFormat="1" ht="16.5">
      <c r="A597" s="126" t="s">
        <v>476</v>
      </c>
      <c r="B597" s="59" t="s">
        <v>458</v>
      </c>
      <c r="C597" s="59" t="s">
        <v>458</v>
      </c>
      <c r="D597" s="59" t="s">
        <v>297</v>
      </c>
      <c r="E597" s="59" t="s">
        <v>439</v>
      </c>
      <c r="F597" s="58">
        <f>'прил.15'!H482</f>
        <v>3056</v>
      </c>
    </row>
    <row r="598" spans="1:6" s="11" customFormat="1" ht="33">
      <c r="A598" s="129" t="s">
        <v>95</v>
      </c>
      <c r="B598" s="59" t="s">
        <v>458</v>
      </c>
      <c r="C598" s="59" t="s">
        <v>458</v>
      </c>
      <c r="D598" s="59" t="s">
        <v>503</v>
      </c>
      <c r="E598" s="59"/>
      <c r="F598" s="58">
        <f>F599</f>
        <v>2700</v>
      </c>
    </row>
    <row r="599" spans="1:6" s="11" customFormat="1" ht="16.5">
      <c r="A599" s="126" t="s">
        <v>476</v>
      </c>
      <c r="B599" s="59" t="s">
        <v>458</v>
      </c>
      <c r="C599" s="59" t="s">
        <v>458</v>
      </c>
      <c r="D599" s="59" t="s">
        <v>503</v>
      </c>
      <c r="E599" s="59" t="s">
        <v>439</v>
      </c>
      <c r="F599" s="58">
        <f>'прил.15'!H484</f>
        <v>2700</v>
      </c>
    </row>
    <row r="600" spans="1:18" ht="16.5">
      <c r="A600" s="129" t="s">
        <v>446</v>
      </c>
      <c r="B600" s="45" t="s">
        <v>458</v>
      </c>
      <c r="C600" s="45" t="s">
        <v>458</v>
      </c>
      <c r="D600" s="45" t="s">
        <v>447</v>
      </c>
      <c r="E600" s="45"/>
      <c r="F600" s="58">
        <f>F601</f>
        <v>18380.9</v>
      </c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ht="33">
      <c r="A601" s="129" t="s">
        <v>93</v>
      </c>
      <c r="B601" s="45" t="s">
        <v>458</v>
      </c>
      <c r="C601" s="45" t="s">
        <v>458</v>
      </c>
      <c r="D601" s="45" t="s">
        <v>106</v>
      </c>
      <c r="E601" s="45"/>
      <c r="F601" s="58">
        <f>F602+F603</f>
        <v>18380.9</v>
      </c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ht="16.5">
      <c r="A602" s="120" t="s">
        <v>482</v>
      </c>
      <c r="B602" s="45" t="s">
        <v>458</v>
      </c>
      <c r="C602" s="45" t="s">
        <v>458</v>
      </c>
      <c r="D602" s="45" t="s">
        <v>106</v>
      </c>
      <c r="E602" s="45" t="s">
        <v>29</v>
      </c>
      <c r="F602" s="58">
        <f>'прил.15'!H487</f>
        <v>16000</v>
      </c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ht="35.25" customHeight="1">
      <c r="A603" s="121" t="s">
        <v>477</v>
      </c>
      <c r="B603" s="45" t="s">
        <v>458</v>
      </c>
      <c r="C603" s="45" t="s">
        <v>458</v>
      </c>
      <c r="D603" s="45" t="s">
        <v>106</v>
      </c>
      <c r="E603" s="45" t="s">
        <v>12</v>
      </c>
      <c r="F603" s="58">
        <f>'прил.15'!H488</f>
        <v>2380.9</v>
      </c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ht="16.5">
      <c r="A604" s="115" t="s">
        <v>156</v>
      </c>
      <c r="B604" s="45" t="s">
        <v>458</v>
      </c>
      <c r="C604" s="45" t="s">
        <v>458</v>
      </c>
      <c r="D604" s="45" t="s">
        <v>166</v>
      </c>
      <c r="E604" s="45"/>
      <c r="F604" s="58">
        <f>F605</f>
        <v>861.1</v>
      </c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ht="16.5">
      <c r="A605" s="115" t="s">
        <v>136</v>
      </c>
      <c r="B605" s="45" t="s">
        <v>458</v>
      </c>
      <c r="C605" s="45" t="s">
        <v>458</v>
      </c>
      <c r="D605" s="45" t="s">
        <v>167</v>
      </c>
      <c r="E605" s="45"/>
      <c r="F605" s="156">
        <f>F606+F608</f>
        <v>861.1</v>
      </c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ht="18" customHeight="1">
      <c r="A606" s="115" t="s">
        <v>30</v>
      </c>
      <c r="B606" s="45" t="s">
        <v>458</v>
      </c>
      <c r="C606" s="45" t="s">
        <v>458</v>
      </c>
      <c r="D606" s="45" t="s">
        <v>172</v>
      </c>
      <c r="E606" s="45"/>
      <c r="F606" s="58">
        <f>F607</f>
        <v>807.6</v>
      </c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ht="16.5">
      <c r="A607" s="126" t="s">
        <v>476</v>
      </c>
      <c r="B607" s="45" t="s">
        <v>458</v>
      </c>
      <c r="C607" s="45" t="s">
        <v>458</v>
      </c>
      <c r="D607" s="45" t="s">
        <v>172</v>
      </c>
      <c r="E607" s="45" t="s">
        <v>439</v>
      </c>
      <c r="F607" s="58">
        <f>'прил.15'!H492</f>
        <v>807.6</v>
      </c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ht="33" customHeight="1">
      <c r="A608" s="119" t="s">
        <v>0</v>
      </c>
      <c r="B608" s="45" t="s">
        <v>458</v>
      </c>
      <c r="C608" s="45" t="s">
        <v>458</v>
      </c>
      <c r="D608" s="45" t="s">
        <v>346</v>
      </c>
      <c r="E608" s="45"/>
      <c r="F608" s="58">
        <f>F609</f>
        <v>53.5</v>
      </c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ht="21.75" customHeight="1">
      <c r="A609" s="120" t="s">
        <v>482</v>
      </c>
      <c r="B609" s="45" t="s">
        <v>458</v>
      </c>
      <c r="C609" s="45" t="s">
        <v>458</v>
      </c>
      <c r="D609" s="45" t="s">
        <v>346</v>
      </c>
      <c r="E609" s="45" t="s">
        <v>29</v>
      </c>
      <c r="F609" s="58">
        <f>'прил.15'!H494</f>
        <v>53.5</v>
      </c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ht="16.5">
      <c r="A610" s="115" t="s">
        <v>255</v>
      </c>
      <c r="B610" s="45" t="s">
        <v>256</v>
      </c>
      <c r="C610" s="45"/>
      <c r="D610" s="45"/>
      <c r="E610" s="45"/>
      <c r="F610" s="58">
        <f>F611+F628+F667+F673+F615</f>
        <v>1127565.8</v>
      </c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ht="16.5">
      <c r="A611" s="115" t="s">
        <v>343</v>
      </c>
      <c r="B611" s="45" t="s">
        <v>256</v>
      </c>
      <c r="C611" s="45" t="s">
        <v>406</v>
      </c>
      <c r="D611" s="45"/>
      <c r="E611" s="45"/>
      <c r="F611" s="58">
        <f>F612</f>
        <v>14115.6</v>
      </c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s="20" customFormat="1" ht="16.5">
      <c r="A612" s="117" t="s">
        <v>342</v>
      </c>
      <c r="B612" s="45" t="s">
        <v>256</v>
      </c>
      <c r="C612" s="45" t="s">
        <v>406</v>
      </c>
      <c r="D612" s="45" t="s">
        <v>181</v>
      </c>
      <c r="E612" s="45"/>
      <c r="F612" s="58">
        <f>F613</f>
        <v>14115.6</v>
      </c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s="21" customFormat="1" ht="33">
      <c r="A613" s="117" t="s">
        <v>341</v>
      </c>
      <c r="B613" s="45" t="s">
        <v>256</v>
      </c>
      <c r="C613" s="45" t="s">
        <v>406</v>
      </c>
      <c r="D613" s="45" t="s">
        <v>182</v>
      </c>
      <c r="E613" s="45"/>
      <c r="F613" s="58">
        <f>F614</f>
        <v>14115.6</v>
      </c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ht="16.5">
      <c r="A614" s="123" t="s">
        <v>340</v>
      </c>
      <c r="B614" s="45" t="s">
        <v>256</v>
      </c>
      <c r="C614" s="45" t="s">
        <v>406</v>
      </c>
      <c r="D614" s="45" t="s">
        <v>182</v>
      </c>
      <c r="E614" s="45" t="s">
        <v>469</v>
      </c>
      <c r="F614" s="58">
        <f>'прил.15'!H158</f>
        <v>14115.6</v>
      </c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ht="16.5">
      <c r="A615" s="127" t="s">
        <v>568</v>
      </c>
      <c r="B615" s="59" t="s">
        <v>256</v>
      </c>
      <c r="C615" s="59" t="s">
        <v>407</v>
      </c>
      <c r="D615" s="59"/>
      <c r="E615" s="59"/>
      <c r="F615" s="153">
        <f>F623+F616</f>
        <v>98724</v>
      </c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ht="16.5">
      <c r="A616" s="120" t="s">
        <v>136</v>
      </c>
      <c r="B616" s="59" t="s">
        <v>256</v>
      </c>
      <c r="C616" s="59" t="s">
        <v>407</v>
      </c>
      <c r="D616" s="59" t="s">
        <v>185</v>
      </c>
      <c r="E616" s="59"/>
      <c r="F616" s="58">
        <f>F619+F617+F621</f>
        <v>823.9</v>
      </c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ht="33">
      <c r="A617" s="121" t="s">
        <v>377</v>
      </c>
      <c r="B617" s="59" t="s">
        <v>256</v>
      </c>
      <c r="C617" s="59" t="s">
        <v>407</v>
      </c>
      <c r="D617" s="59" t="s">
        <v>240</v>
      </c>
      <c r="E617" s="59"/>
      <c r="F617" s="58">
        <f>F618</f>
        <v>40</v>
      </c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ht="16.5">
      <c r="A618" s="126" t="s">
        <v>476</v>
      </c>
      <c r="B618" s="59" t="s">
        <v>256</v>
      </c>
      <c r="C618" s="59" t="s">
        <v>407</v>
      </c>
      <c r="D618" s="59" t="s">
        <v>240</v>
      </c>
      <c r="E618" s="59" t="s">
        <v>439</v>
      </c>
      <c r="F618" s="58">
        <f>'прил.15'!H733</f>
        <v>40</v>
      </c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ht="33">
      <c r="A619" s="127" t="s">
        <v>573</v>
      </c>
      <c r="B619" s="59" t="s">
        <v>256</v>
      </c>
      <c r="C619" s="59" t="s">
        <v>407</v>
      </c>
      <c r="D619" s="59" t="s">
        <v>569</v>
      </c>
      <c r="E619" s="59"/>
      <c r="F619" s="58">
        <f>F620</f>
        <v>473.9</v>
      </c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ht="16.5">
      <c r="A620" s="126" t="s">
        <v>476</v>
      </c>
      <c r="B620" s="59" t="s">
        <v>256</v>
      </c>
      <c r="C620" s="59" t="s">
        <v>407</v>
      </c>
      <c r="D620" s="59" t="s">
        <v>569</v>
      </c>
      <c r="E620" s="59" t="s">
        <v>439</v>
      </c>
      <c r="F620" s="58">
        <f>'прил.15'!H735</f>
        <v>473.9</v>
      </c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ht="49.5">
      <c r="A621" s="120" t="s">
        <v>571</v>
      </c>
      <c r="B621" s="59" t="s">
        <v>256</v>
      </c>
      <c r="C621" s="59" t="s">
        <v>407</v>
      </c>
      <c r="D621" s="59" t="s">
        <v>570</v>
      </c>
      <c r="E621" s="59"/>
      <c r="F621" s="58">
        <f>F622</f>
        <v>310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ht="16.5">
      <c r="A622" s="120" t="s">
        <v>482</v>
      </c>
      <c r="B622" s="59" t="s">
        <v>256</v>
      </c>
      <c r="C622" s="59" t="s">
        <v>407</v>
      </c>
      <c r="D622" s="59" t="s">
        <v>570</v>
      </c>
      <c r="E622" s="59" t="s">
        <v>29</v>
      </c>
      <c r="F622" s="58">
        <f>'прил.15'!H737</f>
        <v>310</v>
      </c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ht="16.5">
      <c r="A623" s="125" t="s">
        <v>446</v>
      </c>
      <c r="B623" s="59" t="s">
        <v>256</v>
      </c>
      <c r="C623" s="59" t="s">
        <v>407</v>
      </c>
      <c r="D623" s="59" t="s">
        <v>447</v>
      </c>
      <c r="E623" s="59"/>
      <c r="F623" s="58">
        <f>F624</f>
        <v>97900.1</v>
      </c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ht="99">
      <c r="A624" s="125" t="s">
        <v>74</v>
      </c>
      <c r="B624" s="59" t="s">
        <v>256</v>
      </c>
      <c r="C624" s="59" t="s">
        <v>407</v>
      </c>
      <c r="D624" s="59" t="s">
        <v>444</v>
      </c>
      <c r="E624" s="59"/>
      <c r="F624" s="58">
        <f>F626+F627+F625</f>
        <v>97900.1</v>
      </c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ht="16.5">
      <c r="A625" s="123" t="s">
        <v>340</v>
      </c>
      <c r="B625" s="59" t="s">
        <v>256</v>
      </c>
      <c r="C625" s="59" t="s">
        <v>407</v>
      </c>
      <c r="D625" s="59" t="s">
        <v>444</v>
      </c>
      <c r="E625" s="59" t="s">
        <v>469</v>
      </c>
      <c r="F625" s="153">
        <f>'прил.15'!H740</f>
        <v>91.6</v>
      </c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ht="33">
      <c r="A626" s="126" t="s">
        <v>477</v>
      </c>
      <c r="B626" s="59" t="s">
        <v>256</v>
      </c>
      <c r="C626" s="59" t="s">
        <v>407</v>
      </c>
      <c r="D626" s="59" t="s">
        <v>444</v>
      </c>
      <c r="E626" s="59" t="s">
        <v>12</v>
      </c>
      <c r="F626" s="58">
        <f>'прил.15'!H741</f>
        <v>94808.5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ht="16.5">
      <c r="A627" s="126" t="s">
        <v>476</v>
      </c>
      <c r="B627" s="59" t="s">
        <v>256</v>
      </c>
      <c r="C627" s="59" t="s">
        <v>407</v>
      </c>
      <c r="D627" s="59" t="s">
        <v>444</v>
      </c>
      <c r="E627" s="59" t="s">
        <v>439</v>
      </c>
      <c r="F627" s="58">
        <f>'прил.15'!H742</f>
        <v>3000</v>
      </c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ht="16.5">
      <c r="A628" s="115" t="s">
        <v>209</v>
      </c>
      <c r="B628" s="45" t="s">
        <v>256</v>
      </c>
      <c r="C628" s="45" t="s">
        <v>408</v>
      </c>
      <c r="D628" s="45"/>
      <c r="E628" s="45"/>
      <c r="F628" s="58">
        <f>F629+F639+F648+F651+F663</f>
        <v>865825.3</v>
      </c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s="20" customFormat="1" ht="16.5">
      <c r="A629" s="132" t="s">
        <v>504</v>
      </c>
      <c r="B629" s="45" t="s">
        <v>256</v>
      </c>
      <c r="C629" s="45" t="s">
        <v>408</v>
      </c>
      <c r="D629" s="45" t="s">
        <v>183</v>
      </c>
      <c r="E629" s="45"/>
      <c r="F629" s="58">
        <f>F630+F635+F637</f>
        <v>251625.4</v>
      </c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s="21" customFormat="1" ht="120.75" customHeight="1">
      <c r="A630" s="120" t="s">
        <v>205</v>
      </c>
      <c r="B630" s="45" t="s">
        <v>256</v>
      </c>
      <c r="C630" s="45" t="s">
        <v>408</v>
      </c>
      <c r="D630" s="45" t="s">
        <v>184</v>
      </c>
      <c r="E630" s="45"/>
      <c r="F630" s="58">
        <f>F632+F634</f>
        <v>19980</v>
      </c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6" s="11" customFormat="1" ht="70.5" customHeight="1">
      <c r="A631" s="120" t="s">
        <v>206</v>
      </c>
      <c r="B631" s="45" t="s">
        <v>256</v>
      </c>
      <c r="C631" s="45" t="s">
        <v>408</v>
      </c>
      <c r="D631" s="45" t="s">
        <v>471</v>
      </c>
      <c r="E631" s="45"/>
      <c r="F631" s="58">
        <f>F632</f>
        <v>10800</v>
      </c>
    </row>
    <row r="632" spans="1:6" s="11" customFormat="1" ht="18" customHeight="1">
      <c r="A632" s="125" t="s">
        <v>208</v>
      </c>
      <c r="B632" s="45" t="s">
        <v>256</v>
      </c>
      <c r="C632" s="45" t="s">
        <v>408</v>
      </c>
      <c r="D632" s="45" t="s">
        <v>471</v>
      </c>
      <c r="E632" s="45" t="s">
        <v>469</v>
      </c>
      <c r="F632" s="58">
        <f>'прил.15'!H163</f>
        <v>10800</v>
      </c>
    </row>
    <row r="633" spans="1:6" s="11" customFormat="1" ht="57.75" customHeight="1">
      <c r="A633" s="120" t="s">
        <v>207</v>
      </c>
      <c r="B633" s="45" t="s">
        <v>256</v>
      </c>
      <c r="C633" s="45" t="s">
        <v>408</v>
      </c>
      <c r="D633" s="45" t="s">
        <v>283</v>
      </c>
      <c r="E633" s="45"/>
      <c r="F633" s="58">
        <f>F634</f>
        <v>9180</v>
      </c>
    </row>
    <row r="634" spans="1:18" ht="16.5">
      <c r="A634" s="125" t="s">
        <v>208</v>
      </c>
      <c r="B634" s="45" t="s">
        <v>256</v>
      </c>
      <c r="C634" s="45" t="s">
        <v>408</v>
      </c>
      <c r="D634" s="45" t="s">
        <v>283</v>
      </c>
      <c r="E634" s="45" t="s">
        <v>469</v>
      </c>
      <c r="F634" s="58">
        <f>'прил.15'!H165</f>
        <v>9180</v>
      </c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6" s="11" customFormat="1" ht="27.75" customHeight="1">
      <c r="A635" s="123" t="s">
        <v>374</v>
      </c>
      <c r="B635" s="45" t="s">
        <v>256</v>
      </c>
      <c r="C635" s="45" t="s">
        <v>408</v>
      </c>
      <c r="D635" s="45" t="s">
        <v>31</v>
      </c>
      <c r="E635" s="45"/>
      <c r="F635" s="153">
        <f>F636</f>
        <v>198161.4</v>
      </c>
    </row>
    <row r="636" spans="1:6" s="11" customFormat="1" ht="17.25" customHeight="1">
      <c r="A636" s="123" t="s">
        <v>340</v>
      </c>
      <c r="B636" s="45" t="s">
        <v>256</v>
      </c>
      <c r="C636" s="45" t="s">
        <v>408</v>
      </c>
      <c r="D636" s="45" t="s">
        <v>505</v>
      </c>
      <c r="E636" s="45" t="s">
        <v>469</v>
      </c>
      <c r="F636" s="58">
        <f>'прил.15'!H746</f>
        <v>198161.4</v>
      </c>
    </row>
    <row r="637" spans="1:18" ht="33.75" customHeight="1">
      <c r="A637" s="132" t="s">
        <v>77</v>
      </c>
      <c r="B637" s="45" t="s">
        <v>256</v>
      </c>
      <c r="C637" s="45" t="s">
        <v>408</v>
      </c>
      <c r="D637" s="45" t="s">
        <v>135</v>
      </c>
      <c r="E637" s="45"/>
      <c r="F637" s="58">
        <f>F638</f>
        <v>33484</v>
      </c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ht="21" customHeight="1">
      <c r="A638" s="123" t="s">
        <v>340</v>
      </c>
      <c r="B638" s="45" t="s">
        <v>256</v>
      </c>
      <c r="C638" s="45" t="s">
        <v>408</v>
      </c>
      <c r="D638" s="45" t="s">
        <v>135</v>
      </c>
      <c r="E638" s="45" t="s">
        <v>469</v>
      </c>
      <c r="F638" s="58">
        <f>'прил.15'!H748</f>
        <v>33484</v>
      </c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ht="19.5" customHeight="1">
      <c r="A639" s="123" t="s">
        <v>528</v>
      </c>
      <c r="B639" s="45" t="s">
        <v>256</v>
      </c>
      <c r="C639" s="45" t="s">
        <v>408</v>
      </c>
      <c r="D639" s="45" t="s">
        <v>217</v>
      </c>
      <c r="E639" s="45"/>
      <c r="F639" s="58">
        <f>F640+F643</f>
        <v>7660.6</v>
      </c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ht="20.25" customHeight="1">
      <c r="A640" s="115" t="s">
        <v>552</v>
      </c>
      <c r="B640" s="45" t="s">
        <v>256</v>
      </c>
      <c r="C640" s="45" t="s">
        <v>408</v>
      </c>
      <c r="D640" s="45" t="s">
        <v>218</v>
      </c>
      <c r="E640" s="45"/>
      <c r="F640" s="58">
        <f>F641</f>
        <v>6768.8</v>
      </c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ht="20.25" customHeight="1">
      <c r="A641" s="115" t="s">
        <v>375</v>
      </c>
      <c r="B641" s="45" t="s">
        <v>256</v>
      </c>
      <c r="C641" s="45" t="s">
        <v>408</v>
      </c>
      <c r="D641" s="45" t="s">
        <v>411</v>
      </c>
      <c r="E641" s="45"/>
      <c r="F641" s="58">
        <f>SUM(F642)</f>
        <v>6768.8</v>
      </c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ht="21.75" customHeight="1">
      <c r="A642" s="123" t="s">
        <v>554</v>
      </c>
      <c r="B642" s="45" t="s">
        <v>256</v>
      </c>
      <c r="C642" s="45" t="s">
        <v>408</v>
      </c>
      <c r="D642" s="45" t="s">
        <v>411</v>
      </c>
      <c r="E642" s="45" t="s">
        <v>457</v>
      </c>
      <c r="F642" s="58">
        <f>'прил.15'!H752+'прил.15'!H275</f>
        <v>6768.8</v>
      </c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ht="21.75" customHeight="1">
      <c r="A643" s="123" t="s">
        <v>437</v>
      </c>
      <c r="B643" s="45" t="s">
        <v>256</v>
      </c>
      <c r="C643" s="45" t="s">
        <v>408</v>
      </c>
      <c r="D643" s="45" t="s">
        <v>434</v>
      </c>
      <c r="E643" s="45"/>
      <c r="F643" s="58">
        <f>F644+F646</f>
        <v>891.8</v>
      </c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ht="38.25" customHeight="1">
      <c r="A644" s="123" t="s">
        <v>87</v>
      </c>
      <c r="B644" s="45" t="s">
        <v>256</v>
      </c>
      <c r="C644" s="45" t="s">
        <v>408</v>
      </c>
      <c r="D644" s="45" t="s">
        <v>435</v>
      </c>
      <c r="E644" s="45"/>
      <c r="F644" s="58">
        <f>F645</f>
        <v>486.8</v>
      </c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ht="18.75" customHeight="1">
      <c r="A645" s="123" t="s">
        <v>340</v>
      </c>
      <c r="B645" s="45" t="s">
        <v>256</v>
      </c>
      <c r="C645" s="45" t="s">
        <v>408</v>
      </c>
      <c r="D645" s="45" t="s">
        <v>435</v>
      </c>
      <c r="E645" s="45" t="s">
        <v>469</v>
      </c>
      <c r="F645" s="153">
        <f>'прил.15'!H755</f>
        <v>486.8</v>
      </c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ht="36.75" customHeight="1">
      <c r="A646" s="123" t="s">
        <v>88</v>
      </c>
      <c r="B646" s="45" t="s">
        <v>256</v>
      </c>
      <c r="C646" s="45" t="s">
        <v>408</v>
      </c>
      <c r="D646" s="45" t="s">
        <v>436</v>
      </c>
      <c r="E646" s="45"/>
      <c r="F646" s="58">
        <f>F647</f>
        <v>405</v>
      </c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ht="16.5" customHeight="1">
      <c r="A647" s="123" t="s">
        <v>340</v>
      </c>
      <c r="B647" s="45" t="s">
        <v>256</v>
      </c>
      <c r="C647" s="45" t="s">
        <v>408</v>
      </c>
      <c r="D647" s="45" t="s">
        <v>436</v>
      </c>
      <c r="E647" s="45" t="s">
        <v>469</v>
      </c>
      <c r="F647" s="58">
        <f>'прил.15'!H757</f>
        <v>405</v>
      </c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ht="18" customHeight="1">
      <c r="A648" s="115" t="s">
        <v>136</v>
      </c>
      <c r="B648" s="45" t="s">
        <v>256</v>
      </c>
      <c r="C648" s="45" t="s">
        <v>408</v>
      </c>
      <c r="D648" s="45" t="s">
        <v>185</v>
      </c>
      <c r="E648" s="45"/>
      <c r="F648" s="58">
        <f>F649</f>
        <v>949</v>
      </c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ht="38.25" customHeight="1">
      <c r="A649" s="145" t="s">
        <v>574</v>
      </c>
      <c r="B649" s="45" t="s">
        <v>256</v>
      </c>
      <c r="C649" s="45" t="s">
        <v>408</v>
      </c>
      <c r="D649" s="45" t="s">
        <v>186</v>
      </c>
      <c r="E649" s="45"/>
      <c r="F649" s="58">
        <f>F650</f>
        <v>949</v>
      </c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ht="15.75" customHeight="1">
      <c r="A650" s="115" t="s">
        <v>396</v>
      </c>
      <c r="B650" s="45" t="s">
        <v>256</v>
      </c>
      <c r="C650" s="45" t="s">
        <v>408</v>
      </c>
      <c r="D650" s="45" t="s">
        <v>186</v>
      </c>
      <c r="E650" s="45" t="s">
        <v>432</v>
      </c>
      <c r="F650" s="58">
        <f>'прил.15'!H168</f>
        <v>949</v>
      </c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ht="17.25" customHeight="1">
      <c r="A651" s="115" t="s">
        <v>446</v>
      </c>
      <c r="B651" s="45" t="s">
        <v>256</v>
      </c>
      <c r="C651" s="45" t="s">
        <v>408</v>
      </c>
      <c r="D651" s="45" t="s">
        <v>447</v>
      </c>
      <c r="E651" s="45"/>
      <c r="F651" s="58">
        <f>F652+F659+F661</f>
        <v>604819.4</v>
      </c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ht="15.75" customHeight="1">
      <c r="A652" s="117" t="s">
        <v>451</v>
      </c>
      <c r="B652" s="45" t="s">
        <v>256</v>
      </c>
      <c r="C652" s="45" t="s">
        <v>408</v>
      </c>
      <c r="D652" s="45" t="s">
        <v>450</v>
      </c>
      <c r="E652" s="45"/>
      <c r="F652" s="58">
        <f>F653+F657</f>
        <v>9827.9</v>
      </c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ht="121.5" customHeight="1">
      <c r="A653" s="117" t="s">
        <v>555</v>
      </c>
      <c r="B653" s="59" t="s">
        <v>256</v>
      </c>
      <c r="C653" s="59" t="s">
        <v>408</v>
      </c>
      <c r="D653" s="59" t="s">
        <v>452</v>
      </c>
      <c r="E653" s="59"/>
      <c r="F653" s="58">
        <f>F654+F656+F655</f>
        <v>4954.4</v>
      </c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ht="16.5" customHeight="1">
      <c r="A654" s="125" t="s">
        <v>208</v>
      </c>
      <c r="B654" s="59" t="s">
        <v>256</v>
      </c>
      <c r="C654" s="59" t="s">
        <v>408</v>
      </c>
      <c r="D654" s="59" t="s">
        <v>452</v>
      </c>
      <c r="E654" s="59" t="s">
        <v>469</v>
      </c>
      <c r="F654" s="58">
        <f>'прил.15'!H761+'прил.15'!H422</f>
        <v>1699</v>
      </c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ht="16.5" customHeight="1">
      <c r="A655" s="117" t="s">
        <v>579</v>
      </c>
      <c r="B655" s="59" t="s">
        <v>256</v>
      </c>
      <c r="C655" s="59" t="s">
        <v>408</v>
      </c>
      <c r="D655" s="59" t="s">
        <v>452</v>
      </c>
      <c r="E655" s="59" t="s">
        <v>580</v>
      </c>
      <c r="F655" s="153">
        <f>'прил.15'!H423</f>
        <v>2495.4</v>
      </c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ht="37.5" customHeight="1">
      <c r="A656" s="121" t="s">
        <v>477</v>
      </c>
      <c r="B656" s="59" t="s">
        <v>256</v>
      </c>
      <c r="C656" s="59" t="s">
        <v>408</v>
      </c>
      <c r="D656" s="59" t="s">
        <v>452</v>
      </c>
      <c r="E656" s="59" t="s">
        <v>12</v>
      </c>
      <c r="F656" s="58">
        <f>'прил.15'!H424</f>
        <v>760</v>
      </c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ht="123.75" customHeight="1">
      <c r="A657" s="125" t="s">
        <v>79</v>
      </c>
      <c r="B657" s="45" t="s">
        <v>256</v>
      </c>
      <c r="C657" s="45" t="s">
        <v>408</v>
      </c>
      <c r="D657" s="45" t="s">
        <v>254</v>
      </c>
      <c r="E657" s="45"/>
      <c r="F657" s="58">
        <f>F658</f>
        <v>4873.5</v>
      </c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ht="16.5" customHeight="1">
      <c r="A658" s="125" t="s">
        <v>208</v>
      </c>
      <c r="B658" s="45" t="s">
        <v>256</v>
      </c>
      <c r="C658" s="45" t="s">
        <v>408</v>
      </c>
      <c r="D658" s="45" t="s">
        <v>254</v>
      </c>
      <c r="E658" s="45" t="s">
        <v>469</v>
      </c>
      <c r="F658" s="58">
        <f>'прил.15'!H426</f>
        <v>4873.5</v>
      </c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ht="105" customHeight="1">
      <c r="A659" s="125" t="s">
        <v>74</v>
      </c>
      <c r="B659" s="59" t="s">
        <v>256</v>
      </c>
      <c r="C659" s="59" t="s">
        <v>408</v>
      </c>
      <c r="D659" s="59" t="s">
        <v>444</v>
      </c>
      <c r="E659" s="59"/>
      <c r="F659" s="58">
        <f>F660</f>
        <v>420107.39999999997</v>
      </c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ht="17.25" customHeight="1">
      <c r="A660" s="125" t="s">
        <v>208</v>
      </c>
      <c r="B660" s="59" t="s">
        <v>256</v>
      </c>
      <c r="C660" s="59" t="s">
        <v>408</v>
      </c>
      <c r="D660" s="59" t="s">
        <v>444</v>
      </c>
      <c r="E660" s="59" t="s">
        <v>469</v>
      </c>
      <c r="F660" s="58">
        <f>'прил.15'!H763</f>
        <v>420107.39999999997</v>
      </c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ht="69" customHeight="1">
      <c r="A661" s="125" t="s">
        <v>75</v>
      </c>
      <c r="B661" s="59" t="s">
        <v>256</v>
      </c>
      <c r="C661" s="59" t="s">
        <v>408</v>
      </c>
      <c r="D661" s="59" t="s">
        <v>448</v>
      </c>
      <c r="E661" s="59"/>
      <c r="F661" s="58">
        <f>F662</f>
        <v>174884.1</v>
      </c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ht="19.5" customHeight="1">
      <c r="A662" s="125" t="s">
        <v>579</v>
      </c>
      <c r="B662" s="59" t="s">
        <v>256</v>
      </c>
      <c r="C662" s="59" t="s">
        <v>408</v>
      </c>
      <c r="D662" s="59" t="s">
        <v>448</v>
      </c>
      <c r="E662" s="59" t="s">
        <v>580</v>
      </c>
      <c r="F662" s="58">
        <f>'прил.15'!H765</f>
        <v>174884.1</v>
      </c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ht="17.25" customHeight="1">
      <c r="A663" s="118" t="s">
        <v>156</v>
      </c>
      <c r="B663" s="45" t="s">
        <v>256</v>
      </c>
      <c r="C663" s="45" t="s">
        <v>408</v>
      </c>
      <c r="D663" s="45" t="s">
        <v>166</v>
      </c>
      <c r="E663" s="45"/>
      <c r="F663" s="58">
        <f>F664</f>
        <v>770.9</v>
      </c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ht="17.25" customHeight="1">
      <c r="A664" s="118" t="s">
        <v>136</v>
      </c>
      <c r="B664" s="59" t="s">
        <v>256</v>
      </c>
      <c r="C664" s="59" t="s">
        <v>408</v>
      </c>
      <c r="D664" s="59" t="s">
        <v>167</v>
      </c>
      <c r="E664" s="45"/>
      <c r="F664" s="58">
        <f>F665</f>
        <v>770.9</v>
      </c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ht="18" customHeight="1">
      <c r="A665" s="125" t="s">
        <v>395</v>
      </c>
      <c r="B665" s="45" t="s">
        <v>256</v>
      </c>
      <c r="C665" s="45" t="s">
        <v>408</v>
      </c>
      <c r="D665" s="59" t="s">
        <v>168</v>
      </c>
      <c r="E665" s="45"/>
      <c r="F665" s="153">
        <f>F666</f>
        <v>770.9</v>
      </c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ht="18" customHeight="1">
      <c r="A666" s="115" t="s">
        <v>396</v>
      </c>
      <c r="B666" s="45" t="s">
        <v>256</v>
      </c>
      <c r="C666" s="45" t="s">
        <v>408</v>
      </c>
      <c r="D666" s="59" t="s">
        <v>168</v>
      </c>
      <c r="E666" s="45" t="s">
        <v>432</v>
      </c>
      <c r="F666" s="58">
        <f>'прил.15'!H172</f>
        <v>770.9</v>
      </c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ht="17.25" customHeight="1">
      <c r="A667" s="115" t="s">
        <v>364</v>
      </c>
      <c r="B667" s="45" t="s">
        <v>256</v>
      </c>
      <c r="C667" s="45" t="s">
        <v>409</v>
      </c>
      <c r="D667" s="45"/>
      <c r="E667" s="45"/>
      <c r="F667" s="58">
        <f>F668</f>
        <v>87480.1</v>
      </c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ht="18.75" customHeight="1">
      <c r="A668" s="123" t="s">
        <v>296</v>
      </c>
      <c r="B668" s="45" t="s">
        <v>256</v>
      </c>
      <c r="C668" s="45" t="s">
        <v>409</v>
      </c>
      <c r="D668" s="45" t="s">
        <v>246</v>
      </c>
      <c r="E668" s="45"/>
      <c r="F668" s="58">
        <f>F669+F671</f>
        <v>87480.1</v>
      </c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ht="69.75" customHeight="1">
      <c r="A669" s="132" t="s">
        <v>365</v>
      </c>
      <c r="B669" s="45" t="s">
        <v>256</v>
      </c>
      <c r="C669" s="45" t="s">
        <v>409</v>
      </c>
      <c r="D669" s="45" t="s">
        <v>138</v>
      </c>
      <c r="E669" s="45"/>
      <c r="F669" s="58">
        <f>F670</f>
        <v>51633.299999999996</v>
      </c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ht="18" customHeight="1">
      <c r="A670" s="115" t="s">
        <v>208</v>
      </c>
      <c r="B670" s="45" t="s">
        <v>256</v>
      </c>
      <c r="C670" s="45" t="s">
        <v>409</v>
      </c>
      <c r="D670" s="45" t="s">
        <v>138</v>
      </c>
      <c r="E670" s="45" t="s">
        <v>469</v>
      </c>
      <c r="F670" s="58">
        <f>'прил.15'!H430</f>
        <v>51633.299999999996</v>
      </c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s="20" customFormat="1" ht="36" customHeight="1">
      <c r="A671" s="125" t="s">
        <v>366</v>
      </c>
      <c r="B671" s="45" t="s">
        <v>256</v>
      </c>
      <c r="C671" s="45" t="s">
        <v>409</v>
      </c>
      <c r="D671" s="45" t="s">
        <v>7</v>
      </c>
      <c r="E671" s="45"/>
      <c r="F671" s="58">
        <f>F672</f>
        <v>35846.8</v>
      </c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s="21" customFormat="1" ht="18" customHeight="1">
      <c r="A672" s="115" t="s">
        <v>208</v>
      </c>
      <c r="B672" s="45" t="s">
        <v>256</v>
      </c>
      <c r="C672" s="45" t="s">
        <v>409</v>
      </c>
      <c r="D672" s="45" t="s">
        <v>7</v>
      </c>
      <c r="E672" s="45" t="s">
        <v>469</v>
      </c>
      <c r="F672" s="58">
        <f>'прил.15'!H432</f>
        <v>35846.8</v>
      </c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ht="19.5" customHeight="1">
      <c r="A673" s="115" t="s">
        <v>257</v>
      </c>
      <c r="B673" s="45" t="s">
        <v>256</v>
      </c>
      <c r="C673" s="45" t="s">
        <v>410</v>
      </c>
      <c r="D673" s="45"/>
      <c r="E673" s="45"/>
      <c r="F673" s="58">
        <f>F674+F677+F680+F693+F701+F686</f>
        <v>61420.8</v>
      </c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ht="33.75" customHeight="1">
      <c r="A674" s="117" t="s">
        <v>480</v>
      </c>
      <c r="B674" s="45" t="s">
        <v>256</v>
      </c>
      <c r="C674" s="45" t="s">
        <v>410</v>
      </c>
      <c r="D674" s="45" t="s">
        <v>454</v>
      </c>
      <c r="E674" s="45"/>
      <c r="F674" s="58">
        <f>F675</f>
        <v>13618.8</v>
      </c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ht="18" customHeight="1">
      <c r="A675" s="117" t="s">
        <v>484</v>
      </c>
      <c r="B675" s="45" t="s">
        <v>256</v>
      </c>
      <c r="C675" s="45" t="s">
        <v>410</v>
      </c>
      <c r="D675" s="45" t="s">
        <v>456</v>
      </c>
      <c r="E675" s="45"/>
      <c r="F675" s="153">
        <f>F676</f>
        <v>13618.8</v>
      </c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ht="19.5" customHeight="1">
      <c r="A676" s="117" t="s">
        <v>482</v>
      </c>
      <c r="B676" s="45" t="s">
        <v>256</v>
      </c>
      <c r="C676" s="45" t="s">
        <v>410</v>
      </c>
      <c r="D676" s="45" t="s">
        <v>456</v>
      </c>
      <c r="E676" s="45" t="s">
        <v>29</v>
      </c>
      <c r="F676" s="58">
        <f>'прил.15'!H769</f>
        <v>13618.8</v>
      </c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ht="50.25" customHeight="1">
      <c r="A677" s="117" t="s">
        <v>85</v>
      </c>
      <c r="B677" s="45" t="s">
        <v>256</v>
      </c>
      <c r="C677" s="45" t="s">
        <v>410</v>
      </c>
      <c r="D677" s="45" t="s">
        <v>286</v>
      </c>
      <c r="E677" s="45"/>
      <c r="F677" s="58">
        <f>F678</f>
        <v>954.2</v>
      </c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ht="18" customHeight="1">
      <c r="A678" s="115" t="s">
        <v>151</v>
      </c>
      <c r="B678" s="45" t="s">
        <v>256</v>
      </c>
      <c r="C678" s="45" t="s">
        <v>410</v>
      </c>
      <c r="D678" s="45" t="s">
        <v>287</v>
      </c>
      <c r="E678" s="45"/>
      <c r="F678" s="58">
        <f>F679</f>
        <v>954.2</v>
      </c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ht="16.5">
      <c r="A679" s="125" t="s">
        <v>147</v>
      </c>
      <c r="B679" s="45" t="s">
        <v>256</v>
      </c>
      <c r="C679" s="45" t="s">
        <v>410</v>
      </c>
      <c r="D679" s="45" t="s">
        <v>287</v>
      </c>
      <c r="E679" s="45" t="s">
        <v>8</v>
      </c>
      <c r="F679" s="58">
        <f>'прил.15'!H772</f>
        <v>954.2</v>
      </c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ht="18" customHeight="1">
      <c r="A680" s="118" t="s">
        <v>504</v>
      </c>
      <c r="B680" s="45" t="s">
        <v>256</v>
      </c>
      <c r="C680" s="45" t="s">
        <v>410</v>
      </c>
      <c r="D680" s="45" t="s">
        <v>183</v>
      </c>
      <c r="E680" s="45"/>
      <c r="F680" s="58">
        <f>F681+F683</f>
        <v>11979.499999999998</v>
      </c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ht="35.25" customHeight="1">
      <c r="A681" s="123" t="s">
        <v>374</v>
      </c>
      <c r="B681" s="45" t="s">
        <v>256</v>
      </c>
      <c r="C681" s="45" t="s">
        <v>410</v>
      </c>
      <c r="D681" s="45" t="s">
        <v>505</v>
      </c>
      <c r="E681" s="45"/>
      <c r="F681" s="58">
        <f>F682</f>
        <v>1079.4</v>
      </c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ht="18" customHeight="1">
      <c r="A682" s="120" t="s">
        <v>482</v>
      </c>
      <c r="B682" s="45" t="s">
        <v>256</v>
      </c>
      <c r="C682" s="45" t="s">
        <v>410</v>
      </c>
      <c r="D682" s="45" t="s">
        <v>505</v>
      </c>
      <c r="E682" s="45" t="s">
        <v>29</v>
      </c>
      <c r="F682" s="58">
        <f>'прил.15'!H775</f>
        <v>1079.4</v>
      </c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ht="33" customHeight="1">
      <c r="A683" s="132" t="s">
        <v>376</v>
      </c>
      <c r="B683" s="45" t="s">
        <v>256</v>
      </c>
      <c r="C683" s="45" t="s">
        <v>410</v>
      </c>
      <c r="D683" s="45" t="s">
        <v>135</v>
      </c>
      <c r="E683" s="45"/>
      <c r="F683" s="58">
        <f>SUM(F684:F685)</f>
        <v>10900.099999999999</v>
      </c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ht="18" customHeight="1">
      <c r="A684" s="120" t="s">
        <v>482</v>
      </c>
      <c r="B684" s="45" t="s">
        <v>256</v>
      </c>
      <c r="C684" s="45" t="s">
        <v>410</v>
      </c>
      <c r="D684" s="45" t="s">
        <v>135</v>
      </c>
      <c r="E684" s="45" t="s">
        <v>29</v>
      </c>
      <c r="F684" s="58">
        <f>'прил.15'!H777</f>
        <v>10313.8</v>
      </c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ht="20.25" customHeight="1">
      <c r="A685" s="125" t="s">
        <v>147</v>
      </c>
      <c r="B685" s="45" t="s">
        <v>256</v>
      </c>
      <c r="C685" s="45" t="s">
        <v>410</v>
      </c>
      <c r="D685" s="45" t="s">
        <v>135</v>
      </c>
      <c r="E685" s="45" t="s">
        <v>8</v>
      </c>
      <c r="F685" s="153">
        <f>'прил.15'!H778</f>
        <v>586.3</v>
      </c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ht="20.25" customHeight="1">
      <c r="A686" s="121" t="s">
        <v>136</v>
      </c>
      <c r="B686" s="59" t="s">
        <v>256</v>
      </c>
      <c r="C686" s="59" t="s">
        <v>410</v>
      </c>
      <c r="D686" s="59" t="s">
        <v>185</v>
      </c>
      <c r="E686" s="59"/>
      <c r="F686" s="58">
        <f>F687+F689+F691</f>
        <v>1675.8</v>
      </c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ht="38.25" customHeight="1" hidden="1">
      <c r="A687" s="121" t="s">
        <v>377</v>
      </c>
      <c r="B687" s="59" t="s">
        <v>256</v>
      </c>
      <c r="C687" s="59" t="s">
        <v>410</v>
      </c>
      <c r="D687" s="59" t="s">
        <v>240</v>
      </c>
      <c r="E687" s="59"/>
      <c r="F687" s="58">
        <f>F688</f>
        <v>0</v>
      </c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ht="15.75" customHeight="1" hidden="1">
      <c r="A688" s="126" t="s">
        <v>476</v>
      </c>
      <c r="B688" s="59" t="s">
        <v>256</v>
      </c>
      <c r="C688" s="59" t="s">
        <v>410</v>
      </c>
      <c r="D688" s="59" t="s">
        <v>240</v>
      </c>
      <c r="E688" s="59" t="s">
        <v>439</v>
      </c>
      <c r="F688" s="58">
        <f>'прил.15'!H781</f>
        <v>0</v>
      </c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ht="38.25" customHeight="1">
      <c r="A689" s="127" t="s">
        <v>573</v>
      </c>
      <c r="B689" s="59" t="s">
        <v>256</v>
      </c>
      <c r="C689" s="59" t="s">
        <v>410</v>
      </c>
      <c r="D689" s="59" t="s">
        <v>569</v>
      </c>
      <c r="E689" s="59"/>
      <c r="F689" s="58">
        <f>F690</f>
        <v>1675.8</v>
      </c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ht="16.5" customHeight="1">
      <c r="A690" s="120" t="s">
        <v>482</v>
      </c>
      <c r="B690" s="59" t="s">
        <v>256</v>
      </c>
      <c r="C690" s="59" t="s">
        <v>410</v>
      </c>
      <c r="D690" s="59" t="s">
        <v>569</v>
      </c>
      <c r="E690" s="59" t="s">
        <v>29</v>
      </c>
      <c r="F690" s="58">
        <f>'прил.15'!H783</f>
        <v>1675.8</v>
      </c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ht="51.75" customHeight="1" hidden="1">
      <c r="A691" s="120" t="s">
        <v>571</v>
      </c>
      <c r="B691" s="59" t="s">
        <v>256</v>
      </c>
      <c r="C691" s="59" t="s">
        <v>410</v>
      </c>
      <c r="D691" s="59" t="s">
        <v>570</v>
      </c>
      <c r="E691" s="59"/>
      <c r="F691" s="58">
        <f>F692</f>
        <v>0</v>
      </c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ht="20.25" customHeight="1" hidden="1">
      <c r="A692" s="120" t="s">
        <v>482</v>
      </c>
      <c r="B692" s="59" t="s">
        <v>256</v>
      </c>
      <c r="C692" s="59" t="s">
        <v>410</v>
      </c>
      <c r="D692" s="59" t="s">
        <v>570</v>
      </c>
      <c r="E692" s="59" t="s">
        <v>29</v>
      </c>
      <c r="F692" s="58">
        <f>'прил.15'!H785</f>
        <v>0</v>
      </c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ht="21" customHeight="1">
      <c r="A693" s="115" t="s">
        <v>446</v>
      </c>
      <c r="B693" s="45" t="s">
        <v>256</v>
      </c>
      <c r="C693" s="45" t="s">
        <v>410</v>
      </c>
      <c r="D693" s="45" t="s">
        <v>447</v>
      </c>
      <c r="E693" s="45"/>
      <c r="F693" s="58">
        <f>F697+F699+F694</f>
        <v>32585.4</v>
      </c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ht="101.25" customHeight="1">
      <c r="A694" s="125" t="s">
        <v>74</v>
      </c>
      <c r="B694" s="59" t="s">
        <v>256</v>
      </c>
      <c r="C694" s="59" t="s">
        <v>410</v>
      </c>
      <c r="D694" s="59" t="s">
        <v>444</v>
      </c>
      <c r="E694" s="59"/>
      <c r="F694" s="58">
        <f>F695+F696</f>
        <v>21782.800000000003</v>
      </c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ht="21" customHeight="1">
      <c r="A695" s="120" t="s">
        <v>482</v>
      </c>
      <c r="B695" s="59" t="s">
        <v>256</v>
      </c>
      <c r="C695" s="59" t="s">
        <v>410</v>
      </c>
      <c r="D695" s="59" t="s">
        <v>444</v>
      </c>
      <c r="E695" s="59" t="s">
        <v>29</v>
      </c>
      <c r="F695" s="58">
        <f>'прил.15'!H792</f>
        <v>14252.2</v>
      </c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ht="21" customHeight="1">
      <c r="A696" s="125" t="s">
        <v>147</v>
      </c>
      <c r="B696" s="59" t="s">
        <v>256</v>
      </c>
      <c r="C696" s="59" t="s">
        <v>410</v>
      </c>
      <c r="D696" s="59" t="s">
        <v>444</v>
      </c>
      <c r="E696" s="59" t="s">
        <v>8</v>
      </c>
      <c r="F696" s="58">
        <f>'прил.15'!H793</f>
        <v>7530.6</v>
      </c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ht="51" customHeight="1">
      <c r="A697" s="120" t="s">
        <v>86</v>
      </c>
      <c r="B697" s="45" t="s">
        <v>256</v>
      </c>
      <c r="C697" s="45" t="s">
        <v>410</v>
      </c>
      <c r="D697" s="45" t="s">
        <v>164</v>
      </c>
      <c r="E697" s="45"/>
      <c r="F697" s="58">
        <f>F698</f>
        <v>9599</v>
      </c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ht="18" customHeight="1">
      <c r="A698" s="117" t="s">
        <v>482</v>
      </c>
      <c r="B698" s="45" t="s">
        <v>256</v>
      </c>
      <c r="C698" s="45" t="s">
        <v>410</v>
      </c>
      <c r="D698" s="45" t="s">
        <v>164</v>
      </c>
      <c r="E698" s="45" t="s">
        <v>29</v>
      </c>
      <c r="F698" s="58">
        <f>'прил.15'!H795</f>
        <v>9599</v>
      </c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ht="32.25" customHeight="1">
      <c r="A699" s="129" t="s">
        <v>73</v>
      </c>
      <c r="B699" s="59" t="s">
        <v>256</v>
      </c>
      <c r="C699" s="59" t="s">
        <v>410</v>
      </c>
      <c r="D699" s="59" t="s">
        <v>347</v>
      </c>
      <c r="E699" s="59"/>
      <c r="F699" s="153">
        <f>F700</f>
        <v>1203.6</v>
      </c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ht="21" customHeight="1">
      <c r="A700" s="120" t="s">
        <v>482</v>
      </c>
      <c r="B700" s="59" t="s">
        <v>256</v>
      </c>
      <c r="C700" s="59" t="s">
        <v>410</v>
      </c>
      <c r="D700" s="59" t="s">
        <v>347</v>
      </c>
      <c r="E700" s="59" t="s">
        <v>29</v>
      </c>
      <c r="F700" s="58">
        <f>'прил.15'!H797</f>
        <v>1203.6</v>
      </c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ht="19.5" customHeight="1">
      <c r="A701" s="115" t="s">
        <v>156</v>
      </c>
      <c r="B701" s="45" t="s">
        <v>256</v>
      </c>
      <c r="C701" s="45" t="s">
        <v>410</v>
      </c>
      <c r="D701" s="54" t="s">
        <v>166</v>
      </c>
      <c r="E701" s="54"/>
      <c r="F701" s="58">
        <f>F705+F707</f>
        <v>607.1</v>
      </c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ht="19.5" customHeight="1">
      <c r="A702" s="115" t="s">
        <v>136</v>
      </c>
      <c r="B702" s="45" t="s">
        <v>256</v>
      </c>
      <c r="C702" s="45" t="s">
        <v>410</v>
      </c>
      <c r="D702" s="45" t="s">
        <v>167</v>
      </c>
      <c r="E702" s="54"/>
      <c r="F702" s="58">
        <f>F705+F707</f>
        <v>607.1</v>
      </c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ht="19.5" customHeight="1" hidden="1">
      <c r="A703" s="125" t="s">
        <v>30</v>
      </c>
      <c r="B703" s="59" t="s">
        <v>256</v>
      </c>
      <c r="C703" s="59" t="s">
        <v>410</v>
      </c>
      <c r="D703" s="69" t="s">
        <v>172</v>
      </c>
      <c r="E703" s="69"/>
      <c r="F703" s="58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ht="19.5" customHeight="1" hidden="1">
      <c r="A704" s="132" t="s">
        <v>554</v>
      </c>
      <c r="B704" s="59" t="s">
        <v>256</v>
      </c>
      <c r="C704" s="59" t="s">
        <v>410</v>
      </c>
      <c r="D704" s="69" t="s">
        <v>172</v>
      </c>
      <c r="E704" s="69" t="s">
        <v>457</v>
      </c>
      <c r="F704" s="58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ht="51.75" customHeight="1">
      <c r="A705" s="119" t="s">
        <v>0</v>
      </c>
      <c r="B705" s="45" t="s">
        <v>256</v>
      </c>
      <c r="C705" s="45" t="s">
        <v>410</v>
      </c>
      <c r="D705" s="59" t="s">
        <v>346</v>
      </c>
      <c r="E705" s="59"/>
      <c r="F705" s="58">
        <f>F706</f>
        <v>544.1</v>
      </c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ht="18.75" customHeight="1">
      <c r="A706" s="120" t="s">
        <v>482</v>
      </c>
      <c r="B706" s="45" t="s">
        <v>256</v>
      </c>
      <c r="C706" s="45" t="s">
        <v>410</v>
      </c>
      <c r="D706" s="59" t="s">
        <v>346</v>
      </c>
      <c r="E706" s="59" t="s">
        <v>29</v>
      </c>
      <c r="F706" s="58">
        <f>'прил.15'!H803</f>
        <v>544.1</v>
      </c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ht="18.75" customHeight="1">
      <c r="A707" s="133" t="s">
        <v>351</v>
      </c>
      <c r="B707" s="45" t="s">
        <v>256</v>
      </c>
      <c r="C707" s="45" t="s">
        <v>410</v>
      </c>
      <c r="D707" s="45" t="s">
        <v>149</v>
      </c>
      <c r="E707" s="45"/>
      <c r="F707" s="58">
        <f>F708</f>
        <v>63</v>
      </c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ht="21.75" customHeight="1">
      <c r="A708" s="120" t="s">
        <v>482</v>
      </c>
      <c r="B708" s="45" t="s">
        <v>256</v>
      </c>
      <c r="C708" s="45" t="s">
        <v>410</v>
      </c>
      <c r="D708" s="45" t="s">
        <v>149</v>
      </c>
      <c r="E708" s="45" t="s">
        <v>29</v>
      </c>
      <c r="F708" s="58">
        <v>63</v>
      </c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ht="18.75" customHeight="1">
      <c r="A709" s="123" t="s">
        <v>265</v>
      </c>
      <c r="B709" s="54" t="s">
        <v>463</v>
      </c>
      <c r="C709" s="54"/>
      <c r="D709" s="54"/>
      <c r="E709" s="54"/>
      <c r="F709" s="58">
        <f>F710+F730+F735</f>
        <v>527848</v>
      </c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ht="18.75" customHeight="1">
      <c r="A710" s="115" t="s">
        <v>222</v>
      </c>
      <c r="B710" s="54" t="s">
        <v>463</v>
      </c>
      <c r="C710" s="54" t="s">
        <v>406</v>
      </c>
      <c r="D710" s="54"/>
      <c r="E710" s="54"/>
      <c r="F710" s="58">
        <f>F711+F716</f>
        <v>218528.3</v>
      </c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ht="18.75" customHeight="1">
      <c r="A711" s="115" t="s">
        <v>427</v>
      </c>
      <c r="B711" s="54" t="s">
        <v>463</v>
      </c>
      <c r="C711" s="54" t="s">
        <v>406</v>
      </c>
      <c r="D711" s="54" t="s">
        <v>16</v>
      </c>
      <c r="E711" s="54"/>
      <c r="F711" s="156">
        <f>F712</f>
        <v>201648.5</v>
      </c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ht="17.25" customHeight="1">
      <c r="A712" s="117" t="s">
        <v>431</v>
      </c>
      <c r="B712" s="54" t="s">
        <v>463</v>
      </c>
      <c r="C712" s="54" t="s">
        <v>406</v>
      </c>
      <c r="D712" s="54" t="s">
        <v>17</v>
      </c>
      <c r="E712" s="54"/>
      <c r="F712" s="58">
        <f>F713+F715+F714</f>
        <v>201648.5</v>
      </c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ht="33" customHeight="1">
      <c r="A713" s="125" t="s">
        <v>112</v>
      </c>
      <c r="B713" s="54" t="s">
        <v>463</v>
      </c>
      <c r="C713" s="54" t="s">
        <v>406</v>
      </c>
      <c r="D713" s="54" t="s">
        <v>17</v>
      </c>
      <c r="E713" s="54" t="s">
        <v>10</v>
      </c>
      <c r="F713" s="58">
        <f>'прил.15'!H674</f>
        <v>181553.4</v>
      </c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ht="18" customHeight="1">
      <c r="A714" s="125" t="s">
        <v>111</v>
      </c>
      <c r="B714" s="54" t="s">
        <v>463</v>
      </c>
      <c r="C714" s="54" t="s">
        <v>406</v>
      </c>
      <c r="D714" s="54" t="s">
        <v>17</v>
      </c>
      <c r="E714" s="54" t="s">
        <v>11</v>
      </c>
      <c r="F714" s="58">
        <f>'прил.15'!H675</f>
        <v>3800</v>
      </c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ht="36.75" customHeight="1">
      <c r="A715" s="121" t="s">
        <v>477</v>
      </c>
      <c r="B715" s="54" t="s">
        <v>463</v>
      </c>
      <c r="C715" s="54" t="s">
        <v>406</v>
      </c>
      <c r="D715" s="54" t="s">
        <v>17</v>
      </c>
      <c r="E715" s="54" t="s">
        <v>12</v>
      </c>
      <c r="F715" s="58">
        <f>'прил.15'!H676</f>
        <v>16295.1</v>
      </c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ht="18.75" customHeight="1">
      <c r="A716" s="118" t="s">
        <v>156</v>
      </c>
      <c r="B716" s="69" t="s">
        <v>463</v>
      </c>
      <c r="C716" s="69" t="s">
        <v>406</v>
      </c>
      <c r="D716" s="69" t="s">
        <v>166</v>
      </c>
      <c r="E716" s="69"/>
      <c r="F716" s="58">
        <f>F717+F726</f>
        <v>16879.8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ht="18.75" customHeight="1">
      <c r="A717" s="118" t="s">
        <v>136</v>
      </c>
      <c r="B717" s="59" t="s">
        <v>463</v>
      </c>
      <c r="C717" s="59" t="s">
        <v>406</v>
      </c>
      <c r="D717" s="59" t="s">
        <v>167</v>
      </c>
      <c r="E717" s="59"/>
      <c r="F717" s="58">
        <f>F718+F720+F722+F724</f>
        <v>2681.1</v>
      </c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ht="18" customHeight="1">
      <c r="A718" s="125" t="s">
        <v>30</v>
      </c>
      <c r="B718" s="59" t="s">
        <v>463</v>
      </c>
      <c r="C718" s="59" t="s">
        <v>406</v>
      </c>
      <c r="D718" s="59" t="s">
        <v>172</v>
      </c>
      <c r="E718" s="59"/>
      <c r="F718" s="58">
        <f>F719</f>
        <v>901.1</v>
      </c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ht="18.75" customHeight="1">
      <c r="A719" s="125" t="s">
        <v>111</v>
      </c>
      <c r="B719" s="59" t="s">
        <v>463</v>
      </c>
      <c r="C719" s="59" t="s">
        <v>406</v>
      </c>
      <c r="D719" s="59" t="s">
        <v>172</v>
      </c>
      <c r="E719" s="59" t="s">
        <v>11</v>
      </c>
      <c r="F719" s="58">
        <f>'прил.15'!H680</f>
        <v>901.1</v>
      </c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ht="17.25" customHeight="1">
      <c r="A720" s="120" t="s">
        <v>170</v>
      </c>
      <c r="B720" s="59" t="s">
        <v>463</v>
      </c>
      <c r="C720" s="59" t="s">
        <v>406</v>
      </c>
      <c r="D720" s="59" t="s">
        <v>171</v>
      </c>
      <c r="E720" s="59"/>
      <c r="F720" s="58">
        <f>F721</f>
        <v>980</v>
      </c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ht="19.5" customHeight="1">
      <c r="A721" s="132" t="s">
        <v>498</v>
      </c>
      <c r="B721" s="59" t="s">
        <v>463</v>
      </c>
      <c r="C721" s="59" t="s">
        <v>406</v>
      </c>
      <c r="D721" s="59" t="s">
        <v>171</v>
      </c>
      <c r="E721" s="59" t="s">
        <v>98</v>
      </c>
      <c r="F721" s="153">
        <f>'прил.15'!H682</f>
        <v>980</v>
      </c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ht="51" customHeight="1">
      <c r="A722" s="119" t="s">
        <v>0</v>
      </c>
      <c r="B722" s="59" t="s">
        <v>463</v>
      </c>
      <c r="C722" s="59" t="s">
        <v>406</v>
      </c>
      <c r="D722" s="59" t="s">
        <v>346</v>
      </c>
      <c r="E722" s="59"/>
      <c r="F722" s="58">
        <f>F723</f>
        <v>400</v>
      </c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ht="19.5" customHeight="1">
      <c r="A723" s="125" t="s">
        <v>111</v>
      </c>
      <c r="B723" s="59" t="s">
        <v>463</v>
      </c>
      <c r="C723" s="59" t="s">
        <v>406</v>
      </c>
      <c r="D723" s="59" t="s">
        <v>346</v>
      </c>
      <c r="E723" s="59" t="s">
        <v>11</v>
      </c>
      <c r="F723" s="58">
        <f>'прил.15'!H684</f>
        <v>400</v>
      </c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ht="51" customHeight="1">
      <c r="A724" s="119" t="s">
        <v>360</v>
      </c>
      <c r="B724" s="59" t="s">
        <v>463</v>
      </c>
      <c r="C724" s="59" t="s">
        <v>406</v>
      </c>
      <c r="D724" s="59" t="s">
        <v>148</v>
      </c>
      <c r="E724" s="59"/>
      <c r="F724" s="58">
        <f>F725</f>
        <v>400</v>
      </c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ht="17.25" customHeight="1">
      <c r="A725" s="125" t="s">
        <v>111</v>
      </c>
      <c r="B725" s="59" t="s">
        <v>463</v>
      </c>
      <c r="C725" s="59" t="s">
        <v>406</v>
      </c>
      <c r="D725" s="59" t="s">
        <v>148</v>
      </c>
      <c r="E725" s="59" t="s">
        <v>11</v>
      </c>
      <c r="F725" s="58">
        <f>'прил.15'!H686</f>
        <v>400</v>
      </c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ht="18.75" customHeight="1">
      <c r="A726" s="118" t="s">
        <v>134</v>
      </c>
      <c r="B726" s="59" t="s">
        <v>463</v>
      </c>
      <c r="C726" s="59" t="s">
        <v>406</v>
      </c>
      <c r="D726" s="59" t="s">
        <v>288</v>
      </c>
      <c r="E726" s="59"/>
      <c r="F726" s="58">
        <f>F727</f>
        <v>14198.7</v>
      </c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ht="18.75" customHeight="1">
      <c r="A727" s="125" t="s">
        <v>424</v>
      </c>
      <c r="B727" s="59" t="s">
        <v>463</v>
      </c>
      <c r="C727" s="59" t="s">
        <v>406</v>
      </c>
      <c r="D727" s="59" t="s">
        <v>423</v>
      </c>
      <c r="E727" s="59"/>
      <c r="F727" s="58">
        <f>F728+F729</f>
        <v>14198.7</v>
      </c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ht="19.5" customHeight="1">
      <c r="A728" s="132" t="s">
        <v>498</v>
      </c>
      <c r="B728" s="59" t="s">
        <v>463</v>
      </c>
      <c r="C728" s="59" t="s">
        <v>406</v>
      </c>
      <c r="D728" s="59" t="s">
        <v>423</v>
      </c>
      <c r="E728" s="59" t="s">
        <v>98</v>
      </c>
      <c r="F728" s="58">
        <f>'прил.15'!H689</f>
        <v>5500</v>
      </c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ht="18.75" customHeight="1">
      <c r="A729" s="125" t="s">
        <v>111</v>
      </c>
      <c r="B729" s="59" t="s">
        <v>463</v>
      </c>
      <c r="C729" s="59" t="s">
        <v>406</v>
      </c>
      <c r="D729" s="59" t="s">
        <v>423</v>
      </c>
      <c r="E729" s="59" t="s">
        <v>11</v>
      </c>
      <c r="F729" s="58">
        <f>'прил.15'!H690</f>
        <v>8698.7</v>
      </c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ht="18.75" customHeight="1">
      <c r="A730" s="123" t="s">
        <v>238</v>
      </c>
      <c r="B730" s="45" t="s">
        <v>463</v>
      </c>
      <c r="C730" s="45" t="s">
        <v>408</v>
      </c>
      <c r="D730" s="54"/>
      <c r="E730" s="45"/>
      <c r="F730" s="58">
        <f>F733</f>
        <v>300000</v>
      </c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ht="17.25" customHeight="1">
      <c r="A731" s="129" t="s">
        <v>427</v>
      </c>
      <c r="B731" s="45" t="s">
        <v>463</v>
      </c>
      <c r="C731" s="45" t="s">
        <v>408</v>
      </c>
      <c r="D731" s="69" t="s">
        <v>16</v>
      </c>
      <c r="E731" s="59"/>
      <c r="F731" s="153">
        <f>F732</f>
        <v>300000</v>
      </c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ht="20.25" customHeight="1">
      <c r="A732" s="129" t="s">
        <v>428</v>
      </c>
      <c r="B732" s="45" t="s">
        <v>463</v>
      </c>
      <c r="C732" s="45" t="s">
        <v>408</v>
      </c>
      <c r="D732" s="69" t="s">
        <v>17</v>
      </c>
      <c r="E732" s="59"/>
      <c r="F732" s="58">
        <f>F733</f>
        <v>300000</v>
      </c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ht="19.5" customHeight="1">
      <c r="A733" s="120" t="s">
        <v>430</v>
      </c>
      <c r="B733" s="45" t="s">
        <v>463</v>
      </c>
      <c r="C733" s="45" t="s">
        <v>408</v>
      </c>
      <c r="D733" s="69" t="s">
        <v>429</v>
      </c>
      <c r="E733" s="59"/>
      <c r="F733" s="58">
        <f>F734</f>
        <v>300000</v>
      </c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ht="18.75" customHeight="1">
      <c r="A734" s="132" t="s">
        <v>498</v>
      </c>
      <c r="B734" s="45" t="s">
        <v>463</v>
      </c>
      <c r="C734" s="45" t="s">
        <v>408</v>
      </c>
      <c r="D734" s="69" t="s">
        <v>429</v>
      </c>
      <c r="E734" s="59" t="s">
        <v>98</v>
      </c>
      <c r="F734" s="58">
        <f>'прил.15'!H695</f>
        <v>300000</v>
      </c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ht="18.75" customHeight="1">
      <c r="A735" s="117" t="s">
        <v>266</v>
      </c>
      <c r="B735" s="45" t="s">
        <v>463</v>
      </c>
      <c r="C735" s="45" t="s">
        <v>460</v>
      </c>
      <c r="D735" s="45"/>
      <c r="E735" s="45"/>
      <c r="F735" s="58">
        <f>F736+F739+F743+F747</f>
        <v>9319.699999999999</v>
      </c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ht="31.5" customHeight="1">
      <c r="A736" s="117" t="s">
        <v>480</v>
      </c>
      <c r="B736" s="45" t="s">
        <v>463</v>
      </c>
      <c r="C736" s="45" t="s">
        <v>460</v>
      </c>
      <c r="D736" s="45" t="s">
        <v>454</v>
      </c>
      <c r="E736" s="45"/>
      <c r="F736" s="58">
        <f>F737</f>
        <v>3815.8</v>
      </c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ht="18.75" customHeight="1">
      <c r="A737" s="117" t="s">
        <v>484</v>
      </c>
      <c r="B737" s="45" t="s">
        <v>463</v>
      </c>
      <c r="C737" s="45" t="s">
        <v>460</v>
      </c>
      <c r="D737" s="45" t="s">
        <v>456</v>
      </c>
      <c r="E737" s="45"/>
      <c r="F737" s="58">
        <f>F738</f>
        <v>3815.8</v>
      </c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ht="18.75" customHeight="1">
      <c r="A738" s="117" t="s">
        <v>482</v>
      </c>
      <c r="B738" s="45" t="s">
        <v>463</v>
      </c>
      <c r="C738" s="45" t="s">
        <v>460</v>
      </c>
      <c r="D738" s="45" t="s">
        <v>456</v>
      </c>
      <c r="E738" s="45" t="s">
        <v>29</v>
      </c>
      <c r="F738" s="58">
        <f>'прил.15'!H699</f>
        <v>3815.8</v>
      </c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ht="32.25" customHeight="1">
      <c r="A739" s="121" t="s">
        <v>192</v>
      </c>
      <c r="B739" s="69" t="s">
        <v>463</v>
      </c>
      <c r="C739" s="59" t="s">
        <v>460</v>
      </c>
      <c r="D739" s="59" t="s">
        <v>193</v>
      </c>
      <c r="E739" s="59"/>
      <c r="F739" s="58">
        <f>F740</f>
        <v>1000</v>
      </c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ht="18.75" customHeight="1">
      <c r="A740" s="121" t="s">
        <v>566</v>
      </c>
      <c r="B740" s="69" t="s">
        <v>463</v>
      </c>
      <c r="C740" s="59" t="s">
        <v>460</v>
      </c>
      <c r="D740" s="59" t="s">
        <v>412</v>
      </c>
      <c r="E740" s="59"/>
      <c r="F740" s="58">
        <f>F741</f>
        <v>1000</v>
      </c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ht="18.75" customHeight="1">
      <c r="A741" s="121" t="s">
        <v>322</v>
      </c>
      <c r="B741" s="69" t="s">
        <v>463</v>
      </c>
      <c r="C741" s="59" t="s">
        <v>460</v>
      </c>
      <c r="D741" s="59" t="s">
        <v>414</v>
      </c>
      <c r="E741" s="59"/>
      <c r="F741" s="153">
        <f>F742</f>
        <v>1000</v>
      </c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ht="18.75" customHeight="1">
      <c r="A742" s="132" t="s">
        <v>5</v>
      </c>
      <c r="B742" s="69" t="s">
        <v>463</v>
      </c>
      <c r="C742" s="59" t="s">
        <v>460</v>
      </c>
      <c r="D742" s="59" t="s">
        <v>414</v>
      </c>
      <c r="E742" s="59" t="s">
        <v>565</v>
      </c>
      <c r="F742" s="58">
        <f>'прил.15'!H1004</f>
        <v>1000</v>
      </c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ht="52.5" customHeight="1">
      <c r="A743" s="117" t="s">
        <v>85</v>
      </c>
      <c r="B743" s="45" t="s">
        <v>463</v>
      </c>
      <c r="C743" s="45" t="s">
        <v>460</v>
      </c>
      <c r="D743" s="45" t="s">
        <v>286</v>
      </c>
      <c r="E743" s="45"/>
      <c r="F743" s="58">
        <f>F744</f>
        <v>3729</v>
      </c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ht="18.75" customHeight="1">
      <c r="A744" s="115" t="s">
        <v>151</v>
      </c>
      <c r="B744" s="45" t="s">
        <v>463</v>
      </c>
      <c r="C744" s="45" t="s">
        <v>460</v>
      </c>
      <c r="D744" s="45" t="s">
        <v>287</v>
      </c>
      <c r="E744" s="45"/>
      <c r="F744" s="58">
        <f>F745+F746</f>
        <v>3729</v>
      </c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ht="37.5" customHeight="1">
      <c r="A745" s="126" t="s">
        <v>477</v>
      </c>
      <c r="B745" s="45" t="s">
        <v>463</v>
      </c>
      <c r="C745" s="45" t="s">
        <v>460</v>
      </c>
      <c r="D745" s="45" t="s">
        <v>287</v>
      </c>
      <c r="E745" s="45" t="s">
        <v>12</v>
      </c>
      <c r="F745" s="58">
        <f>'прил.15'!H702</f>
        <v>3509</v>
      </c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ht="18.75" customHeight="1">
      <c r="A746" s="126" t="s">
        <v>476</v>
      </c>
      <c r="B746" s="45" t="s">
        <v>463</v>
      </c>
      <c r="C746" s="45" t="s">
        <v>460</v>
      </c>
      <c r="D746" s="45" t="s">
        <v>287</v>
      </c>
      <c r="E746" s="45" t="s">
        <v>439</v>
      </c>
      <c r="F746" s="58">
        <f>'прил.15'!H703</f>
        <v>220</v>
      </c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ht="18.75" customHeight="1">
      <c r="A747" s="125" t="s">
        <v>156</v>
      </c>
      <c r="B747" s="59" t="s">
        <v>463</v>
      </c>
      <c r="C747" s="59" t="s">
        <v>460</v>
      </c>
      <c r="D747" s="59" t="s">
        <v>166</v>
      </c>
      <c r="E747" s="59"/>
      <c r="F747" s="58">
        <f>F748</f>
        <v>774.9</v>
      </c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ht="18.75" customHeight="1">
      <c r="A748" s="118" t="s">
        <v>136</v>
      </c>
      <c r="B748" s="59" t="s">
        <v>463</v>
      </c>
      <c r="C748" s="59" t="s">
        <v>460</v>
      </c>
      <c r="D748" s="59" t="s">
        <v>167</v>
      </c>
      <c r="E748" s="59"/>
      <c r="F748" s="58">
        <f>F751+F749</f>
        <v>774.9</v>
      </c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ht="18.75" customHeight="1">
      <c r="A749" s="125" t="s">
        <v>30</v>
      </c>
      <c r="B749" s="59" t="s">
        <v>463</v>
      </c>
      <c r="C749" s="59" t="s">
        <v>460</v>
      </c>
      <c r="D749" s="59" t="s">
        <v>172</v>
      </c>
      <c r="E749" s="59"/>
      <c r="F749" s="58">
        <f>F750</f>
        <v>756</v>
      </c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ht="20.25" customHeight="1">
      <c r="A750" s="146" t="s">
        <v>428</v>
      </c>
      <c r="B750" s="59" t="s">
        <v>463</v>
      </c>
      <c r="C750" s="59" t="s">
        <v>460</v>
      </c>
      <c r="D750" s="59" t="s">
        <v>172</v>
      </c>
      <c r="E750" s="59" t="s">
        <v>131</v>
      </c>
      <c r="F750" s="58">
        <f>'прил.15'!H707</f>
        <v>756</v>
      </c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ht="48" customHeight="1">
      <c r="A751" s="119" t="s">
        <v>0</v>
      </c>
      <c r="B751" s="59" t="s">
        <v>463</v>
      </c>
      <c r="C751" s="59" t="s">
        <v>460</v>
      </c>
      <c r="D751" s="59" t="s">
        <v>346</v>
      </c>
      <c r="E751" s="59"/>
      <c r="F751" s="153">
        <f>F752</f>
        <v>18.9</v>
      </c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ht="18.75" customHeight="1">
      <c r="A752" s="120" t="s">
        <v>482</v>
      </c>
      <c r="B752" s="59" t="s">
        <v>463</v>
      </c>
      <c r="C752" s="59" t="s">
        <v>460</v>
      </c>
      <c r="D752" s="59" t="s">
        <v>346</v>
      </c>
      <c r="E752" s="59" t="s">
        <v>29</v>
      </c>
      <c r="F752" s="58">
        <f>'прил.15'!H709</f>
        <v>18.9</v>
      </c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ht="18.75" customHeight="1">
      <c r="A753" s="115" t="s">
        <v>267</v>
      </c>
      <c r="B753" s="45" t="s">
        <v>280</v>
      </c>
      <c r="C753" s="45"/>
      <c r="D753" s="45"/>
      <c r="E753" s="45"/>
      <c r="F753" s="58">
        <f>F754</f>
        <v>41087.899999999994</v>
      </c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ht="18.75" customHeight="1">
      <c r="A754" s="115" t="s">
        <v>294</v>
      </c>
      <c r="B754" s="45" t="s">
        <v>280</v>
      </c>
      <c r="C754" s="45" t="s">
        <v>407</v>
      </c>
      <c r="D754" s="45"/>
      <c r="E754" s="45"/>
      <c r="F754" s="58">
        <f>F755+F761+F769</f>
        <v>41087.899999999994</v>
      </c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ht="19.5" customHeight="1">
      <c r="A755" s="123" t="s">
        <v>293</v>
      </c>
      <c r="B755" s="45" t="s">
        <v>280</v>
      </c>
      <c r="C755" s="45" t="s">
        <v>407</v>
      </c>
      <c r="D755" s="45" t="s">
        <v>179</v>
      </c>
      <c r="E755" s="45"/>
      <c r="F755" s="58">
        <f>F756+F758</f>
        <v>39302.799999999996</v>
      </c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ht="18.75" customHeight="1">
      <c r="A756" s="115" t="s">
        <v>150</v>
      </c>
      <c r="B756" s="45" t="s">
        <v>280</v>
      </c>
      <c r="C756" s="45" t="s">
        <v>407</v>
      </c>
      <c r="D756" s="45" t="s">
        <v>278</v>
      </c>
      <c r="E756" s="45"/>
      <c r="F756" s="58">
        <f>F757</f>
        <v>95.5</v>
      </c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ht="18.75" customHeight="1">
      <c r="A757" s="125" t="s">
        <v>147</v>
      </c>
      <c r="B757" s="45" t="s">
        <v>280</v>
      </c>
      <c r="C757" s="45" t="s">
        <v>407</v>
      </c>
      <c r="D757" s="45" t="s">
        <v>278</v>
      </c>
      <c r="E757" s="45" t="s">
        <v>8</v>
      </c>
      <c r="F757" s="58">
        <f>'прил.15'!H177</f>
        <v>95.5</v>
      </c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ht="18.75" customHeight="1">
      <c r="A758" s="117" t="s">
        <v>151</v>
      </c>
      <c r="B758" s="45" t="s">
        <v>280</v>
      </c>
      <c r="C758" s="45" t="s">
        <v>407</v>
      </c>
      <c r="D758" s="45" t="s">
        <v>180</v>
      </c>
      <c r="E758" s="45"/>
      <c r="F758" s="58">
        <f>F759+F760</f>
        <v>39207.299999999996</v>
      </c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ht="18.75" customHeight="1">
      <c r="A759" s="125" t="s">
        <v>147</v>
      </c>
      <c r="B759" s="45" t="s">
        <v>280</v>
      </c>
      <c r="C759" s="45" t="s">
        <v>407</v>
      </c>
      <c r="D759" s="45" t="s">
        <v>180</v>
      </c>
      <c r="E759" s="45" t="s">
        <v>8</v>
      </c>
      <c r="F759" s="58">
        <f>'прил.15'!H179</f>
        <v>36965.399999999994</v>
      </c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ht="30" customHeight="1">
      <c r="A760" s="121" t="s">
        <v>152</v>
      </c>
      <c r="B760" s="59" t="s">
        <v>280</v>
      </c>
      <c r="C760" s="59" t="s">
        <v>407</v>
      </c>
      <c r="D760" s="59" t="s">
        <v>180</v>
      </c>
      <c r="E760" s="59" t="s">
        <v>9</v>
      </c>
      <c r="F760" s="58">
        <f>'прил.15'!H180</f>
        <v>2241.9</v>
      </c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ht="18.75" customHeight="1">
      <c r="A761" s="118" t="s">
        <v>156</v>
      </c>
      <c r="B761" s="59" t="s">
        <v>280</v>
      </c>
      <c r="C761" s="59" t="s">
        <v>407</v>
      </c>
      <c r="D761" s="59" t="s">
        <v>166</v>
      </c>
      <c r="E761" s="59"/>
      <c r="F761" s="153">
        <f>F762</f>
        <v>285.1</v>
      </c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ht="18.75" customHeight="1">
      <c r="A762" s="118" t="s">
        <v>136</v>
      </c>
      <c r="B762" s="59" t="s">
        <v>280</v>
      </c>
      <c r="C762" s="59" t="s">
        <v>407</v>
      </c>
      <c r="D762" s="59" t="s">
        <v>167</v>
      </c>
      <c r="E762" s="59"/>
      <c r="F762" s="58">
        <f>F763+F765+F767</f>
        <v>285.1</v>
      </c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ht="37.5" customHeight="1">
      <c r="A763" s="120" t="s">
        <v>500</v>
      </c>
      <c r="B763" s="59" t="s">
        <v>280</v>
      </c>
      <c r="C763" s="59" t="s">
        <v>407</v>
      </c>
      <c r="D763" s="59" t="s">
        <v>174</v>
      </c>
      <c r="E763" s="59"/>
      <c r="F763" s="58">
        <f>F764</f>
        <v>75</v>
      </c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ht="18.75" customHeight="1">
      <c r="A764" s="125" t="s">
        <v>147</v>
      </c>
      <c r="B764" s="59" t="s">
        <v>280</v>
      </c>
      <c r="C764" s="59" t="s">
        <v>407</v>
      </c>
      <c r="D764" s="59" t="s">
        <v>174</v>
      </c>
      <c r="E764" s="59" t="s">
        <v>8</v>
      </c>
      <c r="F764" s="58">
        <f>'прил.15'!H184</f>
        <v>75</v>
      </c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ht="48.75" customHeight="1">
      <c r="A765" s="119" t="s">
        <v>0</v>
      </c>
      <c r="B765" s="59" t="s">
        <v>280</v>
      </c>
      <c r="C765" s="59" t="s">
        <v>407</v>
      </c>
      <c r="D765" s="59" t="s">
        <v>346</v>
      </c>
      <c r="E765" s="59"/>
      <c r="F765" s="58">
        <f>F766</f>
        <v>10.1</v>
      </c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ht="18.75" customHeight="1">
      <c r="A766" s="125" t="s">
        <v>147</v>
      </c>
      <c r="B766" s="59" t="s">
        <v>280</v>
      </c>
      <c r="C766" s="59" t="s">
        <v>407</v>
      </c>
      <c r="D766" s="59" t="s">
        <v>346</v>
      </c>
      <c r="E766" s="59" t="s">
        <v>8</v>
      </c>
      <c r="F766" s="58">
        <f>'прил.15'!H186</f>
        <v>10.1</v>
      </c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ht="51" customHeight="1">
      <c r="A767" s="125" t="s">
        <v>360</v>
      </c>
      <c r="B767" s="59" t="s">
        <v>280</v>
      </c>
      <c r="C767" s="59" t="s">
        <v>407</v>
      </c>
      <c r="D767" s="59" t="s">
        <v>148</v>
      </c>
      <c r="E767" s="59"/>
      <c r="F767" s="58">
        <f>F768</f>
        <v>200</v>
      </c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ht="18.75" customHeight="1">
      <c r="A768" s="125" t="s">
        <v>147</v>
      </c>
      <c r="B768" s="59" t="s">
        <v>280</v>
      </c>
      <c r="C768" s="59" t="s">
        <v>407</v>
      </c>
      <c r="D768" s="59" t="s">
        <v>148</v>
      </c>
      <c r="E768" s="59" t="s">
        <v>8</v>
      </c>
      <c r="F768" s="58">
        <f>'прил.15'!H188</f>
        <v>200</v>
      </c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ht="18.75" customHeight="1">
      <c r="A769" s="120" t="s">
        <v>153</v>
      </c>
      <c r="B769" s="59" t="s">
        <v>280</v>
      </c>
      <c r="C769" s="59" t="s">
        <v>407</v>
      </c>
      <c r="D769" s="59" t="s">
        <v>154</v>
      </c>
      <c r="E769" s="59"/>
      <c r="F769" s="58">
        <f>F770+F771</f>
        <v>1500</v>
      </c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ht="18.75" customHeight="1">
      <c r="A770" s="125" t="s">
        <v>147</v>
      </c>
      <c r="B770" s="59" t="s">
        <v>280</v>
      </c>
      <c r="C770" s="59" t="s">
        <v>407</v>
      </c>
      <c r="D770" s="59" t="s">
        <v>154</v>
      </c>
      <c r="E770" s="59" t="s">
        <v>8</v>
      </c>
      <c r="F770" s="58">
        <f>'прил.15'!H190</f>
        <v>1350</v>
      </c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ht="35.25" customHeight="1">
      <c r="A771" s="121" t="s">
        <v>475</v>
      </c>
      <c r="B771" s="59" t="s">
        <v>280</v>
      </c>
      <c r="C771" s="59" t="s">
        <v>407</v>
      </c>
      <c r="D771" s="59" t="s">
        <v>154</v>
      </c>
      <c r="E771" s="59" t="s">
        <v>9</v>
      </c>
      <c r="F771" s="153">
        <f>'прил.15'!H191</f>
        <v>150</v>
      </c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ht="20.25" customHeight="1">
      <c r="A772" s="115" t="s">
        <v>268</v>
      </c>
      <c r="B772" s="45" t="s">
        <v>262</v>
      </c>
      <c r="C772" s="45"/>
      <c r="D772" s="45"/>
      <c r="E772" s="45"/>
      <c r="F772" s="58">
        <f>F774</f>
        <v>37414.5</v>
      </c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ht="18.75" customHeight="1">
      <c r="A773" s="125" t="s">
        <v>68</v>
      </c>
      <c r="B773" s="45" t="s">
        <v>262</v>
      </c>
      <c r="C773" s="45" t="s">
        <v>406</v>
      </c>
      <c r="D773" s="45"/>
      <c r="E773" s="45"/>
      <c r="F773" s="58">
        <f>F774</f>
        <v>37414.5</v>
      </c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ht="18.75" customHeight="1">
      <c r="A774" s="115" t="s">
        <v>392</v>
      </c>
      <c r="B774" s="45" t="s">
        <v>262</v>
      </c>
      <c r="C774" s="45" t="s">
        <v>406</v>
      </c>
      <c r="D774" s="45" t="s">
        <v>532</v>
      </c>
      <c r="E774" s="45"/>
      <c r="F774" s="58">
        <f>F775</f>
        <v>37414.5</v>
      </c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ht="18.75" customHeight="1">
      <c r="A775" s="117" t="s">
        <v>393</v>
      </c>
      <c r="B775" s="45" t="s">
        <v>262</v>
      </c>
      <c r="C775" s="45" t="s">
        <v>406</v>
      </c>
      <c r="D775" s="45" t="s">
        <v>533</v>
      </c>
      <c r="E775" s="45"/>
      <c r="F775" s="58">
        <f>F776</f>
        <v>37414.5</v>
      </c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ht="18.75" customHeight="1">
      <c r="A776" s="115" t="s">
        <v>332</v>
      </c>
      <c r="B776" s="45" t="s">
        <v>262</v>
      </c>
      <c r="C776" s="45" t="s">
        <v>406</v>
      </c>
      <c r="D776" s="45" t="s">
        <v>533</v>
      </c>
      <c r="E776" s="45" t="s">
        <v>289</v>
      </c>
      <c r="F776" s="58">
        <f>'прил.15'!H520</f>
        <v>37414.5</v>
      </c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ht="17.25" customHeight="1" hidden="1">
      <c r="A777" s="147" t="s">
        <v>66</v>
      </c>
      <c r="B777" s="103"/>
      <c r="C777" s="103"/>
      <c r="D777" s="103"/>
      <c r="E777" s="105"/>
      <c r="F777" s="102">
        <f>F13+F118+F138+F224+F300+F316+F480+F546+F610+F709+F753+F772</f>
        <v>7388113.300000001</v>
      </c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ht="23.25" customHeight="1" hidden="1">
      <c r="A778" s="148" t="s">
        <v>441</v>
      </c>
      <c r="B778" s="104"/>
      <c r="C778" s="104"/>
      <c r="D778" s="104"/>
      <c r="E778" s="106"/>
      <c r="F778" s="110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ht="21.75" customHeight="1">
      <c r="A779" s="149" t="s">
        <v>65</v>
      </c>
      <c r="B779" s="98"/>
      <c r="C779" s="98"/>
      <c r="D779" s="98"/>
      <c r="E779" s="97"/>
      <c r="F779" s="58">
        <f>F777+F778</f>
        <v>7388113.300000001</v>
      </c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6:18" ht="12.75">
      <c r="F780" s="5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6:18" ht="12.75">
      <c r="F781" s="5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7:18" ht="12.75"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7:18" ht="12.75"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7:18" ht="12.75"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6:18" ht="12.75">
      <c r="F785" s="5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6:18" ht="12.75">
      <c r="F786" s="5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6:18" ht="12.75">
      <c r="F787" s="5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7:18" ht="12.75"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7:18" ht="12.75"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7:18" ht="12.75"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7:18" ht="12.75"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4:18" ht="16.5">
      <c r="D792" s="77"/>
      <c r="F792" s="5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4:18" ht="16.5">
      <c r="D793" s="77"/>
      <c r="F793" s="5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4:18" ht="16.5">
      <c r="D794" s="77"/>
      <c r="F794" s="5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</sheetData>
  <mergeCells count="2">
    <mergeCell ref="A8:F8"/>
    <mergeCell ref="A7:F7"/>
  </mergeCells>
  <printOptions/>
  <pageMargins left="1.1811023622047245" right="0.3937007874015748" top="0.7874015748031497" bottom="0.3937007874015748" header="0.3937007874015748" footer="0.42"/>
  <pageSetup fitToHeight="15" fitToWidth="1" horizontalDpi="600" verticalDpi="600" orientation="portrait" paperSize="9" scale="5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1058"/>
  <sheetViews>
    <sheetView tabSelected="1" view="pageBreakPreview" zoomScale="85" zoomScaleNormal="75" zoomScaleSheetLayoutView="85" workbookViewId="0" topLeftCell="A429">
      <selection activeCell="H441" sqref="H441"/>
    </sheetView>
  </sheetViews>
  <sheetFormatPr defaultColWidth="9.00390625" defaultRowHeight="12.75"/>
  <cols>
    <col min="1" max="1" width="9.125" style="32" customWidth="1"/>
    <col min="2" max="2" width="80.00390625" style="32" customWidth="1"/>
    <col min="3" max="3" width="10.25390625" style="32" customWidth="1"/>
    <col min="4" max="4" width="9.00390625" style="32" customWidth="1"/>
    <col min="5" max="5" width="9.625" style="32" customWidth="1"/>
    <col min="6" max="6" width="12.00390625" style="32" customWidth="1"/>
    <col min="7" max="7" width="10.25390625" style="32" customWidth="1"/>
    <col min="8" max="8" width="14.75390625" style="32" customWidth="1"/>
    <col min="9" max="9" width="9.25390625" style="32" bestFit="1" customWidth="1"/>
    <col min="10" max="10" width="12.00390625" style="32" customWidth="1"/>
    <col min="11" max="11" width="10.75390625" style="32" bestFit="1" customWidth="1"/>
    <col min="12" max="12" width="11.125" style="32" customWidth="1"/>
    <col min="13" max="16384" width="9.125" style="32" customWidth="1"/>
  </cols>
  <sheetData>
    <row r="1" spans="6:8" ht="16.5">
      <c r="F1" s="33" t="s">
        <v>519</v>
      </c>
      <c r="G1" s="33"/>
      <c r="H1" s="33"/>
    </row>
    <row r="2" spans="6:22" ht="16.5">
      <c r="F2" s="33" t="s">
        <v>541</v>
      </c>
      <c r="G2" s="33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6:22" ht="16.5">
      <c r="F3" s="33" t="s">
        <v>540</v>
      </c>
      <c r="G3" s="33"/>
      <c r="H3" s="33"/>
      <c r="I3" s="3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6:22" ht="16.5">
      <c r="F4" s="172" t="s">
        <v>584</v>
      </c>
      <c r="G4" s="172"/>
      <c r="H4" s="172"/>
      <c r="I4" s="35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6:22" ht="16.5">
      <c r="F5" s="33"/>
      <c r="G5" s="33"/>
      <c r="H5" s="33"/>
      <c r="I5" s="35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7:22" ht="12" customHeight="1">
      <c r="G6" s="33"/>
      <c r="H6" s="33"/>
      <c r="I6" s="82"/>
      <c r="J6" s="35"/>
      <c r="K6" s="35"/>
      <c r="L6" s="35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ht="14.25" customHeight="1">
      <c r="B7" s="171" t="s">
        <v>129</v>
      </c>
      <c r="C7" s="171"/>
      <c r="D7" s="171"/>
      <c r="E7" s="171"/>
      <c r="F7" s="171"/>
      <c r="G7" s="171"/>
      <c r="H7" s="171"/>
      <c r="I7" s="82"/>
      <c r="J7" s="35"/>
      <c r="K7" s="35"/>
      <c r="L7" s="35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ht="18" customHeight="1">
      <c r="B8" s="169" t="s">
        <v>204</v>
      </c>
      <c r="C8" s="169"/>
      <c r="D8" s="169"/>
      <c r="E8" s="169"/>
      <c r="F8" s="169"/>
      <c r="G8" s="170"/>
      <c r="H8" s="170"/>
      <c r="I8" s="82"/>
      <c r="J8" s="35"/>
      <c r="K8" s="35"/>
      <c r="L8" s="35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ht="16.5">
      <c r="B9" s="168" t="s">
        <v>420</v>
      </c>
      <c r="C9" s="161"/>
      <c r="D9" s="161"/>
      <c r="E9" s="161"/>
      <c r="F9" s="161"/>
      <c r="G9" s="161"/>
      <c r="H9" s="161"/>
      <c r="I9" s="82"/>
      <c r="J9" s="35"/>
      <c r="K9" s="35"/>
      <c r="L9" s="35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ht="12" customHeight="1">
      <c r="B10" s="37"/>
      <c r="C10" s="37"/>
      <c r="D10" s="38"/>
      <c r="E10" s="38"/>
      <c r="F10" s="38"/>
      <c r="G10" s="38"/>
      <c r="I10" s="82"/>
      <c r="J10" s="35"/>
      <c r="K10" s="35"/>
      <c r="L10" s="35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ht="10.5" customHeight="1">
      <c r="B11" s="37"/>
      <c r="C11" s="37"/>
      <c r="D11" s="38"/>
      <c r="E11" s="38"/>
      <c r="F11" s="38"/>
      <c r="G11" s="38"/>
      <c r="I11" s="82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ht="16.5">
      <c r="B12" s="39"/>
      <c r="C12" s="38"/>
      <c r="D12" s="38"/>
      <c r="E12" s="38"/>
      <c r="F12" s="38"/>
      <c r="G12" s="38"/>
      <c r="H12" s="31" t="s">
        <v>261</v>
      </c>
      <c r="I12" s="82"/>
      <c r="J12" s="35"/>
      <c r="K12" s="35"/>
      <c r="L12" s="35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36" customFormat="1" ht="45.75" customHeight="1">
      <c r="B13" s="28" t="s">
        <v>402</v>
      </c>
      <c r="C13" s="29" t="s">
        <v>284</v>
      </c>
      <c r="D13" s="27" t="s">
        <v>403</v>
      </c>
      <c r="E13" s="27" t="s">
        <v>466</v>
      </c>
      <c r="F13" s="27" t="s">
        <v>467</v>
      </c>
      <c r="G13" s="27" t="s">
        <v>468</v>
      </c>
      <c r="H13" s="27" t="s">
        <v>123</v>
      </c>
      <c r="I13" s="83"/>
      <c r="J13" s="84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2:22" ht="18.75" customHeight="1">
      <c r="B14" s="150" t="s">
        <v>506</v>
      </c>
      <c r="C14" s="68">
        <v>801</v>
      </c>
      <c r="D14" s="59"/>
      <c r="E14" s="59"/>
      <c r="F14" s="59"/>
      <c r="G14" s="59"/>
      <c r="H14" s="60">
        <f>SUM(H15,H84,H104,H133,H154,H173)</f>
        <v>456364.70000000007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ht="18" customHeight="1">
      <c r="B15" s="150" t="s">
        <v>440</v>
      </c>
      <c r="C15" s="68">
        <v>801</v>
      </c>
      <c r="D15" s="59" t="s">
        <v>406</v>
      </c>
      <c r="E15" s="59"/>
      <c r="F15" s="59"/>
      <c r="G15" s="59"/>
      <c r="H15" s="60">
        <f>SUM(H16,H20,H35,H43,H38)</f>
        <v>227818.7</v>
      </c>
      <c r="I15" s="34"/>
      <c r="J15" s="35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ht="33.75" customHeight="1">
      <c r="B16" s="150" t="s">
        <v>479</v>
      </c>
      <c r="C16" s="68">
        <v>801</v>
      </c>
      <c r="D16" s="59" t="s">
        <v>406</v>
      </c>
      <c r="E16" s="59" t="s">
        <v>407</v>
      </c>
      <c r="F16" s="59"/>
      <c r="G16" s="59"/>
      <c r="H16" s="60">
        <f>SUM(H17)</f>
        <v>2355.3</v>
      </c>
      <c r="I16" s="34"/>
      <c r="J16" s="35"/>
      <c r="K16" s="35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ht="48.75" customHeight="1">
      <c r="B17" s="121" t="s">
        <v>480</v>
      </c>
      <c r="C17" s="68">
        <v>801</v>
      </c>
      <c r="D17" s="59" t="s">
        <v>406</v>
      </c>
      <c r="E17" s="59" t="s">
        <v>407</v>
      </c>
      <c r="F17" s="59" t="s">
        <v>454</v>
      </c>
      <c r="G17" s="59"/>
      <c r="H17" s="60">
        <f>SUM(H18)</f>
        <v>2355.3</v>
      </c>
      <c r="I17" s="34"/>
      <c r="J17" s="35"/>
      <c r="K17" s="35"/>
      <c r="L17" s="35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ht="18.75" customHeight="1">
      <c r="B18" s="121" t="s">
        <v>481</v>
      </c>
      <c r="C18" s="68">
        <v>801</v>
      </c>
      <c r="D18" s="59" t="s">
        <v>406</v>
      </c>
      <c r="E18" s="59" t="s">
        <v>407</v>
      </c>
      <c r="F18" s="59" t="s">
        <v>455</v>
      </c>
      <c r="G18" s="59"/>
      <c r="H18" s="60">
        <f>SUM(H19)</f>
        <v>2355.3</v>
      </c>
      <c r="I18" s="34"/>
      <c r="J18" s="35"/>
      <c r="K18" s="35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ht="19.5" customHeight="1">
      <c r="B19" s="121" t="s">
        <v>482</v>
      </c>
      <c r="C19" s="68">
        <v>801</v>
      </c>
      <c r="D19" s="59" t="s">
        <v>406</v>
      </c>
      <c r="E19" s="59" t="s">
        <v>407</v>
      </c>
      <c r="F19" s="59" t="s">
        <v>455</v>
      </c>
      <c r="G19" s="59" t="s">
        <v>29</v>
      </c>
      <c r="H19" s="60">
        <v>2355.3</v>
      </c>
      <c r="I19" s="34"/>
      <c r="J19" s="35"/>
      <c r="K19" s="3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2" ht="52.5" customHeight="1">
      <c r="B20" s="121" t="s">
        <v>483</v>
      </c>
      <c r="C20" s="68">
        <v>801</v>
      </c>
      <c r="D20" s="59" t="s">
        <v>406</v>
      </c>
      <c r="E20" s="59" t="s">
        <v>409</v>
      </c>
      <c r="F20" s="59"/>
      <c r="G20" s="59"/>
      <c r="H20" s="60">
        <f>SUM(H21,H24,H31)</f>
        <v>111383.2</v>
      </c>
      <c r="I20" s="34"/>
      <c r="J20" s="35"/>
      <c r="K20" s="35"/>
      <c r="L20" s="35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2:22" ht="50.25" customHeight="1">
      <c r="B21" s="121" t="s">
        <v>480</v>
      </c>
      <c r="C21" s="68">
        <v>801</v>
      </c>
      <c r="D21" s="59" t="s">
        <v>406</v>
      </c>
      <c r="E21" s="59" t="s">
        <v>409</v>
      </c>
      <c r="F21" s="59" t="s">
        <v>454</v>
      </c>
      <c r="G21" s="59"/>
      <c r="H21" s="60">
        <f>SUM(H22)</f>
        <v>109256.9</v>
      </c>
      <c r="I21" s="34"/>
      <c r="J21" s="35"/>
      <c r="K21" s="35"/>
      <c r="L21" s="35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2" ht="18" customHeight="1">
      <c r="B22" s="121" t="s">
        <v>484</v>
      </c>
      <c r="C22" s="68">
        <v>801</v>
      </c>
      <c r="D22" s="59" t="s">
        <v>406</v>
      </c>
      <c r="E22" s="59" t="s">
        <v>409</v>
      </c>
      <c r="F22" s="59" t="s">
        <v>456</v>
      </c>
      <c r="G22" s="59"/>
      <c r="H22" s="60">
        <f>SUM(H23)</f>
        <v>109256.9</v>
      </c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2:22" ht="18.75" customHeight="1">
      <c r="B23" s="121" t="s">
        <v>482</v>
      </c>
      <c r="C23" s="68">
        <v>801</v>
      </c>
      <c r="D23" s="59" t="s">
        <v>406</v>
      </c>
      <c r="E23" s="59" t="s">
        <v>409</v>
      </c>
      <c r="F23" s="59" t="s">
        <v>456</v>
      </c>
      <c r="G23" s="59" t="s">
        <v>29</v>
      </c>
      <c r="H23" s="60">
        <f>109020.5+236.4</f>
        <v>109256.9</v>
      </c>
      <c r="I23" s="34"/>
      <c r="J23" s="35"/>
      <c r="K23" s="35"/>
      <c r="L23" s="35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2:22" ht="18.75" customHeight="1">
      <c r="B24" s="121" t="s">
        <v>446</v>
      </c>
      <c r="C24" s="68">
        <v>801</v>
      </c>
      <c r="D24" s="59" t="s">
        <v>406</v>
      </c>
      <c r="E24" s="59" t="s">
        <v>409</v>
      </c>
      <c r="F24" s="59" t="s">
        <v>447</v>
      </c>
      <c r="G24" s="59"/>
      <c r="H24" s="60">
        <f>H25+H27+H29</f>
        <v>1631.8</v>
      </c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2" ht="52.5" customHeight="1">
      <c r="B25" s="121" t="s">
        <v>485</v>
      </c>
      <c r="C25" s="68">
        <v>801</v>
      </c>
      <c r="D25" s="59" t="s">
        <v>406</v>
      </c>
      <c r="E25" s="59" t="s">
        <v>409</v>
      </c>
      <c r="F25" s="59" t="s">
        <v>161</v>
      </c>
      <c r="G25" s="59"/>
      <c r="H25" s="60">
        <f>H26</f>
        <v>1078.6</v>
      </c>
      <c r="I25" s="34"/>
      <c r="J25" s="34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2" ht="18.75" customHeight="1">
      <c r="B26" s="121" t="s">
        <v>482</v>
      </c>
      <c r="C26" s="68">
        <v>801</v>
      </c>
      <c r="D26" s="59" t="s">
        <v>406</v>
      </c>
      <c r="E26" s="59" t="s">
        <v>409</v>
      </c>
      <c r="F26" s="59" t="s">
        <v>161</v>
      </c>
      <c r="G26" s="59" t="s">
        <v>29</v>
      </c>
      <c r="H26" s="60">
        <v>1078.6</v>
      </c>
      <c r="I26" s="34"/>
      <c r="J26" s="34"/>
      <c r="K26" s="35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2" ht="52.5" customHeight="1">
      <c r="B27" s="121" t="s">
        <v>494</v>
      </c>
      <c r="C27" s="68">
        <v>801</v>
      </c>
      <c r="D27" s="59" t="s">
        <v>406</v>
      </c>
      <c r="E27" s="59" t="s">
        <v>409</v>
      </c>
      <c r="F27" s="59" t="s">
        <v>162</v>
      </c>
      <c r="G27" s="59"/>
      <c r="H27" s="60">
        <f>H28</f>
        <v>552.5</v>
      </c>
      <c r="I27" s="34"/>
      <c r="J27" s="34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2:22" ht="22.5" customHeight="1">
      <c r="B28" s="121" t="s">
        <v>482</v>
      </c>
      <c r="C28" s="68">
        <v>801</v>
      </c>
      <c r="D28" s="59" t="s">
        <v>406</v>
      </c>
      <c r="E28" s="59" t="s">
        <v>409</v>
      </c>
      <c r="F28" s="59" t="s">
        <v>162</v>
      </c>
      <c r="G28" s="59" t="s">
        <v>29</v>
      </c>
      <c r="H28" s="60">
        <v>552.5</v>
      </c>
      <c r="I28" s="34"/>
      <c r="J28" s="34"/>
      <c r="K28" s="35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ht="85.5" customHeight="1">
      <c r="B29" s="121" t="s">
        <v>344</v>
      </c>
      <c r="C29" s="68">
        <v>801</v>
      </c>
      <c r="D29" s="59" t="s">
        <v>406</v>
      </c>
      <c r="E29" s="59" t="s">
        <v>409</v>
      </c>
      <c r="F29" s="59" t="s">
        <v>163</v>
      </c>
      <c r="G29" s="59"/>
      <c r="H29" s="60">
        <f>H30</f>
        <v>0.7</v>
      </c>
      <c r="I29" s="34"/>
      <c r="J29" s="34"/>
      <c r="K29" s="35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ht="18.75" customHeight="1">
      <c r="B30" s="121" t="s">
        <v>482</v>
      </c>
      <c r="C30" s="68">
        <v>801</v>
      </c>
      <c r="D30" s="59" t="s">
        <v>406</v>
      </c>
      <c r="E30" s="59" t="s">
        <v>409</v>
      </c>
      <c r="F30" s="59" t="s">
        <v>163</v>
      </c>
      <c r="G30" s="59" t="s">
        <v>29</v>
      </c>
      <c r="H30" s="60">
        <v>0.7</v>
      </c>
      <c r="I30" s="34"/>
      <c r="J30" s="34"/>
      <c r="K30" s="35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2" ht="18.75" customHeight="1">
      <c r="B31" s="125" t="s">
        <v>156</v>
      </c>
      <c r="C31" s="68">
        <v>801</v>
      </c>
      <c r="D31" s="59" t="s">
        <v>406</v>
      </c>
      <c r="E31" s="59" t="s">
        <v>409</v>
      </c>
      <c r="F31" s="59" t="s">
        <v>166</v>
      </c>
      <c r="G31" s="45"/>
      <c r="H31" s="60">
        <f>H32</f>
        <v>494.5</v>
      </c>
      <c r="I31" s="34"/>
      <c r="J31" s="34"/>
      <c r="K31" s="35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2:22" ht="18.75" customHeight="1">
      <c r="B32" s="125" t="s">
        <v>136</v>
      </c>
      <c r="C32" s="68">
        <v>801</v>
      </c>
      <c r="D32" s="59" t="s">
        <v>406</v>
      </c>
      <c r="E32" s="59" t="s">
        <v>409</v>
      </c>
      <c r="F32" s="59" t="s">
        <v>167</v>
      </c>
      <c r="G32" s="45"/>
      <c r="H32" s="60">
        <f>H33</f>
        <v>494.5</v>
      </c>
      <c r="I32" s="34"/>
      <c r="J32" s="34"/>
      <c r="K32" s="3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22" ht="48.75" customHeight="1">
      <c r="B33" s="126" t="s">
        <v>0</v>
      </c>
      <c r="C33" s="68">
        <v>801</v>
      </c>
      <c r="D33" s="59" t="s">
        <v>406</v>
      </c>
      <c r="E33" s="59" t="s">
        <v>409</v>
      </c>
      <c r="F33" s="59" t="s">
        <v>346</v>
      </c>
      <c r="G33" s="59"/>
      <c r="H33" s="60">
        <f>H34</f>
        <v>494.5</v>
      </c>
      <c r="I33" s="34"/>
      <c r="J33" s="34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ht="18.75" customHeight="1">
      <c r="B34" s="121" t="s">
        <v>482</v>
      </c>
      <c r="C34" s="68">
        <v>801</v>
      </c>
      <c r="D34" s="59" t="s">
        <v>406</v>
      </c>
      <c r="E34" s="59" t="s">
        <v>409</v>
      </c>
      <c r="F34" s="59" t="s">
        <v>346</v>
      </c>
      <c r="G34" s="59" t="s">
        <v>29</v>
      </c>
      <c r="H34" s="60">
        <v>494.5</v>
      </c>
      <c r="I34" s="34"/>
      <c r="J34" s="34"/>
      <c r="K34" s="35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ht="18" customHeight="1">
      <c r="B35" s="121" t="s">
        <v>499</v>
      </c>
      <c r="C35" s="68">
        <v>801</v>
      </c>
      <c r="D35" s="59" t="s">
        <v>406</v>
      </c>
      <c r="E35" s="59" t="s">
        <v>460</v>
      </c>
      <c r="F35" s="59"/>
      <c r="G35" s="59"/>
      <c r="H35" s="60">
        <f>H36</f>
        <v>254.2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ht="53.25" customHeight="1">
      <c r="B36" s="121" t="s">
        <v>345</v>
      </c>
      <c r="C36" s="68">
        <v>801</v>
      </c>
      <c r="D36" s="59" t="s">
        <v>406</v>
      </c>
      <c r="E36" s="59" t="s">
        <v>460</v>
      </c>
      <c r="F36" s="59" t="s">
        <v>145</v>
      </c>
      <c r="G36" s="59"/>
      <c r="H36" s="60">
        <f>H37</f>
        <v>254.2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22" ht="20.25" customHeight="1">
      <c r="B37" s="121" t="s">
        <v>482</v>
      </c>
      <c r="C37" s="68">
        <v>801</v>
      </c>
      <c r="D37" s="59" t="s">
        <v>406</v>
      </c>
      <c r="E37" s="59" t="s">
        <v>460</v>
      </c>
      <c r="F37" s="59" t="s">
        <v>145</v>
      </c>
      <c r="G37" s="59" t="s">
        <v>29</v>
      </c>
      <c r="H37" s="60">
        <v>254.2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2:22" ht="20.25" customHeight="1">
      <c r="B38" s="132" t="s">
        <v>331</v>
      </c>
      <c r="C38" s="68">
        <v>801</v>
      </c>
      <c r="D38" s="69" t="s">
        <v>406</v>
      </c>
      <c r="E38" s="59" t="s">
        <v>279</v>
      </c>
      <c r="F38" s="59"/>
      <c r="G38" s="59"/>
      <c r="H38" s="60">
        <f>H39</f>
        <v>360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ht="20.25" customHeight="1">
      <c r="B39" s="151" t="s">
        <v>330</v>
      </c>
      <c r="C39" s="68">
        <v>801</v>
      </c>
      <c r="D39" s="69" t="s">
        <v>406</v>
      </c>
      <c r="E39" s="59" t="s">
        <v>279</v>
      </c>
      <c r="F39" s="59" t="s">
        <v>443</v>
      </c>
      <c r="G39" s="59"/>
      <c r="H39" s="60">
        <f>H40</f>
        <v>360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ht="33" customHeight="1">
      <c r="B40" s="121" t="s">
        <v>64</v>
      </c>
      <c r="C40" s="68">
        <v>801</v>
      </c>
      <c r="D40" s="69" t="s">
        <v>406</v>
      </c>
      <c r="E40" s="59" t="s">
        <v>279</v>
      </c>
      <c r="F40" s="59" t="s">
        <v>442</v>
      </c>
      <c r="G40" s="59"/>
      <c r="H40" s="60">
        <f>H42</f>
        <v>360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2" ht="15.75" customHeight="1">
      <c r="B41" s="121" t="s">
        <v>333</v>
      </c>
      <c r="C41" s="68">
        <v>801</v>
      </c>
      <c r="D41" s="69" t="s">
        <v>406</v>
      </c>
      <c r="E41" s="59" t="s">
        <v>279</v>
      </c>
      <c r="F41" s="59" t="s">
        <v>329</v>
      </c>
      <c r="G41" s="59"/>
      <c r="H41" s="60">
        <f>H42</f>
        <v>360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2:22" ht="20.25" customHeight="1">
      <c r="B42" s="125" t="s">
        <v>332</v>
      </c>
      <c r="C42" s="68">
        <v>801</v>
      </c>
      <c r="D42" s="69" t="s">
        <v>406</v>
      </c>
      <c r="E42" s="59" t="s">
        <v>279</v>
      </c>
      <c r="F42" s="59" t="s">
        <v>329</v>
      </c>
      <c r="G42" s="59" t="s">
        <v>289</v>
      </c>
      <c r="H42" s="60">
        <v>360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2:22" ht="18.75" customHeight="1">
      <c r="B43" s="125" t="s">
        <v>495</v>
      </c>
      <c r="C43" s="68">
        <v>801</v>
      </c>
      <c r="D43" s="59" t="s">
        <v>406</v>
      </c>
      <c r="E43" s="59" t="s">
        <v>262</v>
      </c>
      <c r="F43" s="59"/>
      <c r="G43" s="59"/>
      <c r="H43" s="60">
        <f>H44+H53+H64+H59+H81</f>
        <v>113466.00000000001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2:22" ht="19.5" customHeight="1">
      <c r="B44" s="125" t="s">
        <v>496</v>
      </c>
      <c r="C44" s="68">
        <v>801</v>
      </c>
      <c r="D44" s="59" t="s">
        <v>406</v>
      </c>
      <c r="E44" s="59" t="s">
        <v>262</v>
      </c>
      <c r="F44" s="59" t="s">
        <v>165</v>
      </c>
      <c r="G44" s="59"/>
      <c r="H44" s="60">
        <f>H45+H50+H48</f>
        <v>97053.90000000001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ht="16.5" customHeight="1">
      <c r="B45" s="121" t="s">
        <v>497</v>
      </c>
      <c r="C45" s="68">
        <v>801</v>
      </c>
      <c r="D45" s="59" t="s">
        <v>406</v>
      </c>
      <c r="E45" s="59" t="s">
        <v>262</v>
      </c>
      <c r="F45" s="59" t="s">
        <v>197</v>
      </c>
      <c r="G45" s="59"/>
      <c r="H45" s="60">
        <f>SUM(H46:H47)</f>
        <v>4321.2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ht="20.25" customHeight="1">
      <c r="B46" s="125" t="s">
        <v>498</v>
      </c>
      <c r="C46" s="68">
        <v>801</v>
      </c>
      <c r="D46" s="59" t="s">
        <v>406</v>
      </c>
      <c r="E46" s="59" t="s">
        <v>262</v>
      </c>
      <c r="F46" s="59" t="s">
        <v>197</v>
      </c>
      <c r="G46" s="59" t="s">
        <v>98</v>
      </c>
      <c r="H46" s="60">
        <v>700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2" ht="20.25" customHeight="1">
      <c r="B47" s="121" t="s">
        <v>482</v>
      </c>
      <c r="C47" s="68">
        <v>801</v>
      </c>
      <c r="D47" s="59" t="s">
        <v>406</v>
      </c>
      <c r="E47" s="59" t="s">
        <v>262</v>
      </c>
      <c r="F47" s="59" t="s">
        <v>197</v>
      </c>
      <c r="G47" s="59" t="s">
        <v>29</v>
      </c>
      <c r="H47" s="60">
        <f>200+125.2+109+1500+678+480+354+70+105</f>
        <v>3621.2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2:22" ht="19.5" customHeight="1">
      <c r="B48" s="125" t="s">
        <v>150</v>
      </c>
      <c r="C48" s="68">
        <v>801</v>
      </c>
      <c r="D48" s="59" t="s">
        <v>406</v>
      </c>
      <c r="E48" s="59" t="s">
        <v>262</v>
      </c>
      <c r="F48" s="59" t="s">
        <v>445</v>
      </c>
      <c r="G48" s="59"/>
      <c r="H48" s="60">
        <f>H49</f>
        <v>1768.1000000000001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2:22" ht="20.25" customHeight="1">
      <c r="B49" s="125" t="s">
        <v>147</v>
      </c>
      <c r="C49" s="68">
        <v>801</v>
      </c>
      <c r="D49" s="59" t="s">
        <v>406</v>
      </c>
      <c r="E49" s="59" t="s">
        <v>262</v>
      </c>
      <c r="F49" s="59" t="s">
        <v>445</v>
      </c>
      <c r="G49" s="59" t="s">
        <v>8</v>
      </c>
      <c r="H49" s="60">
        <f>1.7+1766.4</f>
        <v>1768.1000000000001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2:22" ht="20.25" customHeight="1">
      <c r="B50" s="125" t="s">
        <v>151</v>
      </c>
      <c r="C50" s="68">
        <v>801</v>
      </c>
      <c r="D50" s="59" t="s">
        <v>406</v>
      </c>
      <c r="E50" s="59" t="s">
        <v>262</v>
      </c>
      <c r="F50" s="59" t="s">
        <v>292</v>
      </c>
      <c r="G50" s="59"/>
      <c r="H50" s="60">
        <f>SUM(H51:H52)</f>
        <v>90964.6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2:22" ht="20.25" customHeight="1">
      <c r="B51" s="121" t="s">
        <v>147</v>
      </c>
      <c r="C51" s="68">
        <v>801</v>
      </c>
      <c r="D51" s="59" t="s">
        <v>406</v>
      </c>
      <c r="E51" s="59" t="s">
        <v>262</v>
      </c>
      <c r="F51" s="59" t="s">
        <v>292</v>
      </c>
      <c r="G51" s="59" t="s">
        <v>8</v>
      </c>
      <c r="H51" s="60">
        <f>83160.6-1766.4-315.3</f>
        <v>81078.90000000001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2:22" ht="36" customHeight="1">
      <c r="B52" s="121" t="s">
        <v>152</v>
      </c>
      <c r="C52" s="68">
        <v>801</v>
      </c>
      <c r="D52" s="59" t="s">
        <v>406</v>
      </c>
      <c r="E52" s="59" t="s">
        <v>262</v>
      </c>
      <c r="F52" s="59" t="s">
        <v>292</v>
      </c>
      <c r="G52" s="59" t="s">
        <v>9</v>
      </c>
      <c r="H52" s="60">
        <f>9570.4+315.3</f>
        <v>9885.699999999999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2:22" ht="15.75" customHeight="1">
      <c r="B53" s="117" t="s">
        <v>109</v>
      </c>
      <c r="C53" s="68">
        <v>801</v>
      </c>
      <c r="D53" s="59" t="s">
        <v>406</v>
      </c>
      <c r="E53" s="59" t="s">
        <v>262</v>
      </c>
      <c r="F53" s="70" t="s">
        <v>534</v>
      </c>
      <c r="G53" s="70"/>
      <c r="H53" s="60">
        <f>H54+H56</f>
        <v>10682.6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2:22" ht="20.25" customHeight="1">
      <c r="B54" s="125" t="s">
        <v>150</v>
      </c>
      <c r="C54" s="68">
        <v>801</v>
      </c>
      <c r="D54" s="59" t="s">
        <v>406</v>
      </c>
      <c r="E54" s="59" t="s">
        <v>262</v>
      </c>
      <c r="F54" s="70" t="s">
        <v>260</v>
      </c>
      <c r="G54" s="70"/>
      <c r="H54" s="60">
        <f>SUM(H55)</f>
        <v>2024.2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2" ht="17.25" customHeight="1">
      <c r="B55" s="125" t="s">
        <v>147</v>
      </c>
      <c r="C55" s="68">
        <v>801</v>
      </c>
      <c r="D55" s="59" t="s">
        <v>406</v>
      </c>
      <c r="E55" s="59" t="s">
        <v>262</v>
      </c>
      <c r="F55" s="70" t="s">
        <v>260</v>
      </c>
      <c r="G55" s="59" t="s">
        <v>8</v>
      </c>
      <c r="H55" s="60">
        <f>111.7+1912.5</f>
        <v>2024.2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2:22" ht="18.75" customHeight="1">
      <c r="B56" s="125" t="s">
        <v>151</v>
      </c>
      <c r="C56" s="68">
        <v>801</v>
      </c>
      <c r="D56" s="59" t="s">
        <v>406</v>
      </c>
      <c r="E56" s="59" t="s">
        <v>262</v>
      </c>
      <c r="F56" s="59" t="s">
        <v>535</v>
      </c>
      <c r="G56" s="59"/>
      <c r="H56" s="60">
        <f>SUM(H57:H58)</f>
        <v>8658.4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2:22" ht="20.25" customHeight="1">
      <c r="B57" s="125" t="s">
        <v>147</v>
      </c>
      <c r="C57" s="68">
        <v>801</v>
      </c>
      <c r="D57" s="59" t="s">
        <v>406</v>
      </c>
      <c r="E57" s="59" t="s">
        <v>262</v>
      </c>
      <c r="F57" s="59" t="s">
        <v>535</v>
      </c>
      <c r="G57" s="59" t="s">
        <v>8</v>
      </c>
      <c r="H57" s="60">
        <f>10459.4-1912.5</f>
        <v>8546.9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2:22" ht="36.75" customHeight="1">
      <c r="B58" s="121" t="s">
        <v>152</v>
      </c>
      <c r="C58" s="68">
        <v>801</v>
      </c>
      <c r="D58" s="59" t="s">
        <v>406</v>
      </c>
      <c r="E58" s="59" t="s">
        <v>262</v>
      </c>
      <c r="F58" s="59" t="s">
        <v>535</v>
      </c>
      <c r="G58" s="59" t="s">
        <v>9</v>
      </c>
      <c r="H58" s="60">
        <v>111.5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2:22" ht="20.25" customHeight="1">
      <c r="B59" s="121" t="s">
        <v>446</v>
      </c>
      <c r="C59" s="68">
        <v>801</v>
      </c>
      <c r="D59" s="59" t="s">
        <v>406</v>
      </c>
      <c r="E59" s="59" t="s">
        <v>262</v>
      </c>
      <c r="F59" s="59" t="s">
        <v>447</v>
      </c>
      <c r="G59" s="59"/>
      <c r="H59" s="60">
        <f>H62</f>
        <v>838.2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2:22" ht="54.75" customHeight="1" hidden="1">
      <c r="B60" s="121" t="s">
        <v>348</v>
      </c>
      <c r="C60" s="68">
        <v>801</v>
      </c>
      <c r="D60" s="59" t="s">
        <v>406</v>
      </c>
      <c r="E60" s="59" t="s">
        <v>262</v>
      </c>
      <c r="F60" s="59" t="s">
        <v>161</v>
      </c>
      <c r="G60" s="59"/>
      <c r="H60" s="60">
        <f>H61</f>
        <v>0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2:22" ht="20.25" customHeight="1" hidden="1">
      <c r="B61" s="121" t="s">
        <v>349</v>
      </c>
      <c r="C61" s="68">
        <v>801</v>
      </c>
      <c r="D61" s="59" t="s">
        <v>406</v>
      </c>
      <c r="E61" s="59" t="s">
        <v>262</v>
      </c>
      <c r="F61" s="59" t="s">
        <v>161</v>
      </c>
      <c r="G61" s="59" t="s">
        <v>28</v>
      </c>
      <c r="H61" s="60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2:22" ht="33.75" customHeight="1">
      <c r="B62" s="121" t="s">
        <v>350</v>
      </c>
      <c r="C62" s="68">
        <v>801</v>
      </c>
      <c r="D62" s="59" t="s">
        <v>406</v>
      </c>
      <c r="E62" s="59" t="s">
        <v>262</v>
      </c>
      <c r="F62" s="59" t="s">
        <v>159</v>
      </c>
      <c r="G62" s="59"/>
      <c r="H62" s="60">
        <f>H63</f>
        <v>838.2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2:22" ht="20.25" customHeight="1">
      <c r="B63" s="125" t="s">
        <v>147</v>
      </c>
      <c r="C63" s="68">
        <v>801</v>
      </c>
      <c r="D63" s="59" t="s">
        <v>406</v>
      </c>
      <c r="E63" s="59" t="s">
        <v>262</v>
      </c>
      <c r="F63" s="59" t="s">
        <v>159</v>
      </c>
      <c r="G63" s="59" t="s">
        <v>8</v>
      </c>
      <c r="H63" s="60">
        <v>838.2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2:22" ht="18.75" customHeight="1">
      <c r="B64" s="125" t="s">
        <v>156</v>
      </c>
      <c r="C64" s="68">
        <v>801</v>
      </c>
      <c r="D64" s="59" t="s">
        <v>406</v>
      </c>
      <c r="E64" s="59" t="s">
        <v>262</v>
      </c>
      <c r="F64" s="59" t="s">
        <v>166</v>
      </c>
      <c r="G64" s="59"/>
      <c r="H64" s="60">
        <f>H65+H78</f>
        <v>4191.3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2:22" ht="18.75" customHeight="1">
      <c r="B65" s="125" t="s">
        <v>136</v>
      </c>
      <c r="C65" s="68">
        <v>801</v>
      </c>
      <c r="D65" s="59" t="s">
        <v>406</v>
      </c>
      <c r="E65" s="59" t="s">
        <v>262</v>
      </c>
      <c r="F65" s="59" t="s">
        <v>167</v>
      </c>
      <c r="G65" s="59"/>
      <c r="H65" s="79">
        <f>H66+H70+H72+H74+H76+H68</f>
        <v>3468.3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2:22" ht="21.75" customHeight="1">
      <c r="B66" s="125" t="s">
        <v>30</v>
      </c>
      <c r="C66" s="68">
        <v>801</v>
      </c>
      <c r="D66" s="59" t="s">
        <v>406</v>
      </c>
      <c r="E66" s="59" t="s">
        <v>262</v>
      </c>
      <c r="F66" s="59" t="s">
        <v>172</v>
      </c>
      <c r="G66" s="59"/>
      <c r="H66" s="60">
        <f>SUM(H67)</f>
        <v>1874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2:22" ht="21" customHeight="1">
      <c r="B67" s="121" t="s">
        <v>482</v>
      </c>
      <c r="C67" s="68">
        <v>801</v>
      </c>
      <c r="D67" s="59" t="s">
        <v>406</v>
      </c>
      <c r="E67" s="59" t="s">
        <v>262</v>
      </c>
      <c r="F67" s="59" t="s">
        <v>172</v>
      </c>
      <c r="G67" s="59" t="s">
        <v>29</v>
      </c>
      <c r="H67" s="60">
        <v>1874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2:22" ht="21" customHeight="1">
      <c r="B68" s="125" t="s">
        <v>399</v>
      </c>
      <c r="C68" s="68">
        <v>801</v>
      </c>
      <c r="D68" s="59" t="s">
        <v>406</v>
      </c>
      <c r="E68" s="59" t="s">
        <v>262</v>
      </c>
      <c r="F68" s="59" t="s">
        <v>169</v>
      </c>
      <c r="G68" s="59"/>
      <c r="H68" s="60">
        <f>H69</f>
        <v>270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2:22" ht="21" customHeight="1">
      <c r="B69" s="173" t="s">
        <v>482</v>
      </c>
      <c r="C69" s="174">
        <v>801</v>
      </c>
      <c r="D69" s="175" t="s">
        <v>406</v>
      </c>
      <c r="E69" s="175" t="s">
        <v>262</v>
      </c>
      <c r="F69" s="175" t="s">
        <v>169</v>
      </c>
      <c r="G69" s="175" t="s">
        <v>29</v>
      </c>
      <c r="H69" s="155">
        <v>270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2:22" ht="33" customHeight="1">
      <c r="B70" s="121" t="s">
        <v>500</v>
      </c>
      <c r="C70" s="68">
        <v>801</v>
      </c>
      <c r="D70" s="59" t="s">
        <v>406</v>
      </c>
      <c r="E70" s="59" t="s">
        <v>262</v>
      </c>
      <c r="F70" s="59" t="s">
        <v>174</v>
      </c>
      <c r="G70" s="59"/>
      <c r="H70" s="60">
        <f>H71</f>
        <v>107.6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2:22" ht="16.5" customHeight="1">
      <c r="B71" s="121" t="s">
        <v>482</v>
      </c>
      <c r="C71" s="68">
        <v>801</v>
      </c>
      <c r="D71" s="59" t="s">
        <v>406</v>
      </c>
      <c r="E71" s="59" t="s">
        <v>262</v>
      </c>
      <c r="F71" s="59" t="s">
        <v>174</v>
      </c>
      <c r="G71" s="59" t="s">
        <v>29</v>
      </c>
      <c r="H71" s="60">
        <v>107.6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2:22" ht="54.75" customHeight="1">
      <c r="B72" s="126" t="s">
        <v>0</v>
      </c>
      <c r="C72" s="68">
        <v>801</v>
      </c>
      <c r="D72" s="59" t="s">
        <v>406</v>
      </c>
      <c r="E72" s="59" t="s">
        <v>262</v>
      </c>
      <c r="F72" s="59" t="s">
        <v>346</v>
      </c>
      <c r="G72" s="59"/>
      <c r="H72" s="60">
        <f>H73</f>
        <v>99.5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2:22" ht="15.75" customHeight="1">
      <c r="B73" s="125" t="s">
        <v>147</v>
      </c>
      <c r="C73" s="68">
        <v>801</v>
      </c>
      <c r="D73" s="59" t="s">
        <v>406</v>
      </c>
      <c r="E73" s="59" t="s">
        <v>262</v>
      </c>
      <c r="F73" s="59" t="s">
        <v>346</v>
      </c>
      <c r="G73" s="59" t="s">
        <v>8</v>
      </c>
      <c r="H73" s="60">
        <f>6.3+93.2</f>
        <v>99.5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2:22" ht="53.25" customHeight="1">
      <c r="B74" s="125" t="s">
        <v>360</v>
      </c>
      <c r="C74" s="68">
        <v>801</v>
      </c>
      <c r="D74" s="59" t="s">
        <v>406</v>
      </c>
      <c r="E74" s="59" t="s">
        <v>262</v>
      </c>
      <c r="F74" s="59" t="s">
        <v>148</v>
      </c>
      <c r="G74" s="59"/>
      <c r="H74" s="60">
        <f>H75</f>
        <v>755.3000000000001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2:22" ht="21" customHeight="1">
      <c r="B75" s="125" t="s">
        <v>147</v>
      </c>
      <c r="C75" s="68">
        <v>801</v>
      </c>
      <c r="D75" s="59" t="s">
        <v>406</v>
      </c>
      <c r="E75" s="59" t="s">
        <v>262</v>
      </c>
      <c r="F75" s="59" t="s">
        <v>148</v>
      </c>
      <c r="G75" s="59" t="s">
        <v>8</v>
      </c>
      <c r="H75" s="60">
        <f>79.1+676.2</f>
        <v>755.3000000000001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2:22" ht="15.75" customHeight="1">
      <c r="B76" s="125" t="s">
        <v>351</v>
      </c>
      <c r="C76" s="68">
        <v>801</v>
      </c>
      <c r="D76" s="59" t="s">
        <v>406</v>
      </c>
      <c r="E76" s="59" t="s">
        <v>262</v>
      </c>
      <c r="F76" s="59" t="s">
        <v>149</v>
      </c>
      <c r="G76" s="59"/>
      <c r="H76" s="60">
        <f>H77</f>
        <v>361.9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2:22" ht="18" customHeight="1">
      <c r="B77" s="125" t="s">
        <v>147</v>
      </c>
      <c r="C77" s="68">
        <v>801</v>
      </c>
      <c r="D77" s="59" t="s">
        <v>406</v>
      </c>
      <c r="E77" s="59" t="s">
        <v>262</v>
      </c>
      <c r="F77" s="59" t="s">
        <v>149</v>
      </c>
      <c r="G77" s="59" t="s">
        <v>8</v>
      </c>
      <c r="H77" s="60">
        <f>91+270.9</f>
        <v>361.9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2:22" ht="21" customHeight="1">
      <c r="B78" s="121" t="s">
        <v>134</v>
      </c>
      <c r="C78" s="68">
        <v>801</v>
      </c>
      <c r="D78" s="59" t="s">
        <v>406</v>
      </c>
      <c r="E78" s="59" t="s">
        <v>262</v>
      </c>
      <c r="F78" s="59" t="s">
        <v>288</v>
      </c>
      <c r="G78" s="59"/>
      <c r="H78" s="60">
        <f>H79</f>
        <v>723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2:22" ht="48" customHeight="1">
      <c r="B79" s="121" t="s">
        <v>501</v>
      </c>
      <c r="C79" s="68">
        <v>801</v>
      </c>
      <c r="D79" s="59" t="s">
        <v>406</v>
      </c>
      <c r="E79" s="59" t="s">
        <v>262</v>
      </c>
      <c r="F79" s="59" t="s">
        <v>502</v>
      </c>
      <c r="G79" s="59"/>
      <c r="H79" s="176">
        <f>H80</f>
        <v>723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2:22" ht="21" customHeight="1">
      <c r="B80" s="121" t="s">
        <v>482</v>
      </c>
      <c r="C80" s="68">
        <v>801</v>
      </c>
      <c r="D80" s="59" t="s">
        <v>406</v>
      </c>
      <c r="E80" s="59" t="s">
        <v>262</v>
      </c>
      <c r="F80" s="59" t="s">
        <v>502</v>
      </c>
      <c r="G80" s="59" t="s">
        <v>29</v>
      </c>
      <c r="H80" s="60">
        <v>723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2:22" ht="15.75" customHeight="1">
      <c r="B81" s="121" t="s">
        <v>153</v>
      </c>
      <c r="C81" s="68">
        <v>801</v>
      </c>
      <c r="D81" s="59" t="s">
        <v>406</v>
      </c>
      <c r="E81" s="59" t="s">
        <v>262</v>
      </c>
      <c r="F81" s="59" t="s">
        <v>154</v>
      </c>
      <c r="G81" s="59"/>
      <c r="H81" s="60">
        <f>H82+H83</f>
        <v>700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2:22" ht="21" customHeight="1">
      <c r="B82" s="125" t="s">
        <v>147</v>
      </c>
      <c r="C82" s="68">
        <v>801</v>
      </c>
      <c r="D82" s="59" t="s">
        <v>406</v>
      </c>
      <c r="E82" s="59" t="s">
        <v>262</v>
      </c>
      <c r="F82" s="59" t="s">
        <v>154</v>
      </c>
      <c r="G82" s="59" t="s">
        <v>8</v>
      </c>
      <c r="H82" s="60">
        <v>656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2:22" ht="33.75" customHeight="1">
      <c r="B83" s="121" t="s">
        <v>475</v>
      </c>
      <c r="C83" s="68">
        <v>801</v>
      </c>
      <c r="D83" s="59" t="s">
        <v>406</v>
      </c>
      <c r="E83" s="59" t="s">
        <v>262</v>
      </c>
      <c r="F83" s="59" t="s">
        <v>154</v>
      </c>
      <c r="G83" s="59" t="s">
        <v>9</v>
      </c>
      <c r="H83" s="60">
        <v>44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2:22" ht="21" customHeight="1">
      <c r="B84" s="121" t="s">
        <v>146</v>
      </c>
      <c r="C84" s="68">
        <v>801</v>
      </c>
      <c r="D84" s="59" t="s">
        <v>408</v>
      </c>
      <c r="E84" s="59"/>
      <c r="F84" s="59"/>
      <c r="G84" s="59"/>
      <c r="H84" s="60">
        <f>H85</f>
        <v>63771.5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2:22" ht="38.25" customHeight="1">
      <c r="B85" s="125" t="s">
        <v>61</v>
      </c>
      <c r="C85" s="68">
        <v>801</v>
      </c>
      <c r="D85" s="59" t="s">
        <v>408</v>
      </c>
      <c r="E85" s="59" t="s">
        <v>458</v>
      </c>
      <c r="F85" s="70"/>
      <c r="G85" s="70"/>
      <c r="H85" s="60">
        <f>H86+H92+H102</f>
        <v>63771.5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2:22" ht="20.25" customHeight="1">
      <c r="B86" s="125" t="s">
        <v>155</v>
      </c>
      <c r="C86" s="68">
        <v>801</v>
      </c>
      <c r="D86" s="59" t="s">
        <v>408</v>
      </c>
      <c r="E86" s="59" t="s">
        <v>458</v>
      </c>
      <c r="F86" s="59" t="s">
        <v>190</v>
      </c>
      <c r="G86" s="59"/>
      <c r="H86" s="60">
        <f>H87+H89</f>
        <v>60208.7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2:22" ht="21" customHeight="1">
      <c r="B87" s="125" t="s">
        <v>150</v>
      </c>
      <c r="C87" s="68">
        <v>801</v>
      </c>
      <c r="D87" s="59" t="s">
        <v>408</v>
      </c>
      <c r="E87" s="59" t="s">
        <v>458</v>
      </c>
      <c r="F87" s="59" t="s">
        <v>259</v>
      </c>
      <c r="G87" s="59"/>
      <c r="H87" s="60">
        <f>H88</f>
        <v>565.3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2:22" ht="17.25" customHeight="1">
      <c r="B88" s="125" t="s">
        <v>147</v>
      </c>
      <c r="C88" s="68">
        <v>801</v>
      </c>
      <c r="D88" s="59" t="s">
        <v>408</v>
      </c>
      <c r="E88" s="59" t="s">
        <v>458</v>
      </c>
      <c r="F88" s="59" t="s">
        <v>259</v>
      </c>
      <c r="G88" s="59" t="s">
        <v>8</v>
      </c>
      <c r="H88" s="60">
        <f>206+359.3</f>
        <v>565.3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2:22" ht="18" customHeight="1">
      <c r="B89" s="125" t="s">
        <v>151</v>
      </c>
      <c r="C89" s="68">
        <v>801</v>
      </c>
      <c r="D89" s="59" t="s">
        <v>408</v>
      </c>
      <c r="E89" s="59" t="s">
        <v>458</v>
      </c>
      <c r="F89" s="59" t="s">
        <v>189</v>
      </c>
      <c r="G89" s="59"/>
      <c r="H89" s="176">
        <f>SUM(H90:H91)</f>
        <v>59643.399999999994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2:22" ht="21" customHeight="1">
      <c r="B90" s="125" t="s">
        <v>147</v>
      </c>
      <c r="C90" s="68">
        <v>801</v>
      </c>
      <c r="D90" s="59" t="s">
        <v>408</v>
      </c>
      <c r="E90" s="59" t="s">
        <v>458</v>
      </c>
      <c r="F90" s="59" t="s">
        <v>189</v>
      </c>
      <c r="G90" s="59" t="s">
        <v>8</v>
      </c>
      <c r="H90" s="60">
        <f>53298.9+1923.2-359.3</f>
        <v>54862.799999999996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2:22" ht="36" customHeight="1">
      <c r="B91" s="121" t="s">
        <v>475</v>
      </c>
      <c r="C91" s="68">
        <v>801</v>
      </c>
      <c r="D91" s="59" t="s">
        <v>408</v>
      </c>
      <c r="E91" s="59" t="s">
        <v>458</v>
      </c>
      <c r="F91" s="59" t="s">
        <v>189</v>
      </c>
      <c r="G91" s="59" t="s">
        <v>9</v>
      </c>
      <c r="H91" s="60">
        <f>4243.8+536.8</f>
        <v>4780.6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2:22" ht="18.75" customHeight="1">
      <c r="B92" s="125" t="s">
        <v>156</v>
      </c>
      <c r="C92" s="68">
        <v>801</v>
      </c>
      <c r="D92" s="59" t="s">
        <v>408</v>
      </c>
      <c r="E92" s="59" t="s">
        <v>458</v>
      </c>
      <c r="F92" s="69" t="s">
        <v>166</v>
      </c>
      <c r="G92" s="59"/>
      <c r="H92" s="60">
        <f>H93</f>
        <v>1486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2:22" ht="18.75" customHeight="1">
      <c r="B93" s="125" t="s">
        <v>157</v>
      </c>
      <c r="C93" s="68">
        <v>801</v>
      </c>
      <c r="D93" s="59" t="s">
        <v>408</v>
      </c>
      <c r="E93" s="59" t="s">
        <v>458</v>
      </c>
      <c r="F93" s="69" t="s">
        <v>167</v>
      </c>
      <c r="G93" s="59"/>
      <c r="H93" s="60">
        <f>H94+H96+H98+H100</f>
        <v>1486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2:22" ht="20.25" customHeight="1">
      <c r="B94" s="125" t="s">
        <v>30</v>
      </c>
      <c r="C94" s="68">
        <v>801</v>
      </c>
      <c r="D94" s="59" t="s">
        <v>408</v>
      </c>
      <c r="E94" s="59" t="s">
        <v>458</v>
      </c>
      <c r="F94" s="59" t="s">
        <v>172</v>
      </c>
      <c r="G94" s="59"/>
      <c r="H94" s="60">
        <f>H95</f>
        <v>236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2:22" ht="17.25" customHeight="1">
      <c r="B95" s="125" t="s">
        <v>147</v>
      </c>
      <c r="C95" s="68">
        <v>801</v>
      </c>
      <c r="D95" s="59" t="s">
        <v>408</v>
      </c>
      <c r="E95" s="59" t="s">
        <v>458</v>
      </c>
      <c r="F95" s="59" t="s">
        <v>172</v>
      </c>
      <c r="G95" s="59" t="s">
        <v>8</v>
      </c>
      <c r="H95" s="60">
        <v>236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2:22" ht="51" customHeight="1">
      <c r="B96" s="126" t="s">
        <v>0</v>
      </c>
      <c r="C96" s="68">
        <v>801</v>
      </c>
      <c r="D96" s="59" t="s">
        <v>408</v>
      </c>
      <c r="E96" s="59" t="s">
        <v>458</v>
      </c>
      <c r="F96" s="59" t="s">
        <v>346</v>
      </c>
      <c r="G96" s="59"/>
      <c r="H96" s="60">
        <f>H97</f>
        <v>250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2:22" ht="16.5" customHeight="1">
      <c r="B97" s="125" t="s">
        <v>147</v>
      </c>
      <c r="C97" s="68">
        <v>801</v>
      </c>
      <c r="D97" s="59" t="s">
        <v>408</v>
      </c>
      <c r="E97" s="59" t="s">
        <v>458</v>
      </c>
      <c r="F97" s="59" t="s">
        <v>346</v>
      </c>
      <c r="G97" s="59" t="s">
        <v>8</v>
      </c>
      <c r="H97" s="60">
        <v>250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2:22" ht="52.5" customHeight="1">
      <c r="B98" s="125" t="s">
        <v>360</v>
      </c>
      <c r="C98" s="68">
        <v>801</v>
      </c>
      <c r="D98" s="59" t="s">
        <v>408</v>
      </c>
      <c r="E98" s="59" t="s">
        <v>458</v>
      </c>
      <c r="F98" s="59" t="s">
        <v>148</v>
      </c>
      <c r="G98" s="59"/>
      <c r="H98" s="60">
        <f>H99</f>
        <v>1000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2:22" ht="20.25" customHeight="1">
      <c r="B99" s="125" t="s">
        <v>147</v>
      </c>
      <c r="C99" s="68">
        <v>801</v>
      </c>
      <c r="D99" s="59" t="s">
        <v>408</v>
      </c>
      <c r="E99" s="59" t="s">
        <v>458</v>
      </c>
      <c r="F99" s="59" t="s">
        <v>148</v>
      </c>
      <c r="G99" s="59" t="s">
        <v>8</v>
      </c>
      <c r="H99" s="176">
        <v>1000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2:22" ht="20.25" customHeight="1" hidden="1">
      <c r="B100" s="125" t="s">
        <v>351</v>
      </c>
      <c r="C100" s="68">
        <v>801</v>
      </c>
      <c r="D100" s="59" t="s">
        <v>408</v>
      </c>
      <c r="E100" s="59" t="s">
        <v>458</v>
      </c>
      <c r="F100" s="59" t="s">
        <v>149</v>
      </c>
      <c r="G100" s="59"/>
      <c r="H100" s="60">
        <f>H101</f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2:22" ht="20.25" customHeight="1" hidden="1">
      <c r="B101" s="125" t="s">
        <v>147</v>
      </c>
      <c r="C101" s="68">
        <v>801</v>
      </c>
      <c r="D101" s="59" t="s">
        <v>408</v>
      </c>
      <c r="E101" s="59" t="s">
        <v>458</v>
      </c>
      <c r="F101" s="59" t="s">
        <v>149</v>
      </c>
      <c r="G101" s="59" t="s">
        <v>8</v>
      </c>
      <c r="H101" s="60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2:22" ht="20.25" customHeight="1">
      <c r="B102" s="121" t="s">
        <v>153</v>
      </c>
      <c r="C102" s="68">
        <v>801</v>
      </c>
      <c r="D102" s="59" t="s">
        <v>408</v>
      </c>
      <c r="E102" s="59" t="s">
        <v>458</v>
      </c>
      <c r="F102" s="59" t="s">
        <v>154</v>
      </c>
      <c r="G102" s="59"/>
      <c r="H102" s="60">
        <f>H103</f>
        <v>2076.8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2:22" ht="20.25" customHeight="1">
      <c r="B103" s="125" t="s">
        <v>147</v>
      </c>
      <c r="C103" s="68">
        <v>801</v>
      </c>
      <c r="D103" s="59" t="s">
        <v>408</v>
      </c>
      <c r="E103" s="59" t="s">
        <v>458</v>
      </c>
      <c r="F103" s="59" t="s">
        <v>154</v>
      </c>
      <c r="G103" s="59" t="s">
        <v>8</v>
      </c>
      <c r="H103" s="60">
        <v>2076.8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2:22" ht="16.5">
      <c r="B104" s="121" t="s">
        <v>219</v>
      </c>
      <c r="C104" s="68">
        <v>801</v>
      </c>
      <c r="D104" s="59" t="s">
        <v>409</v>
      </c>
      <c r="E104" s="59"/>
      <c r="F104" s="59"/>
      <c r="G104" s="59"/>
      <c r="H104" s="60">
        <f>H113+H124+H105+H109</f>
        <v>79201.7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2:22" ht="16.5">
      <c r="B105" s="121" t="s">
        <v>352</v>
      </c>
      <c r="C105" s="68">
        <v>801</v>
      </c>
      <c r="D105" s="59" t="s">
        <v>409</v>
      </c>
      <c r="E105" s="59" t="s">
        <v>406</v>
      </c>
      <c r="F105" s="59"/>
      <c r="G105" s="59"/>
      <c r="H105" s="60">
        <f>H106</f>
        <v>1399.8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2:22" ht="16.5">
      <c r="B106" s="121" t="s">
        <v>353</v>
      </c>
      <c r="C106" s="68">
        <v>801</v>
      </c>
      <c r="D106" s="59" t="s">
        <v>409</v>
      </c>
      <c r="E106" s="59" t="s">
        <v>406</v>
      </c>
      <c r="F106" s="59" t="s">
        <v>397</v>
      </c>
      <c r="G106" s="59"/>
      <c r="H106" s="60">
        <f>H107</f>
        <v>1399.8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2:22" ht="35.25" customHeight="1">
      <c r="B107" s="121" t="s">
        <v>354</v>
      </c>
      <c r="C107" s="68">
        <v>801</v>
      </c>
      <c r="D107" s="59" t="s">
        <v>409</v>
      </c>
      <c r="E107" s="59" t="s">
        <v>406</v>
      </c>
      <c r="F107" s="59" t="s">
        <v>398</v>
      </c>
      <c r="G107" s="59"/>
      <c r="H107" s="60">
        <f>H108</f>
        <v>1399.8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2:22" ht="49.5">
      <c r="B108" s="121" t="s">
        <v>477</v>
      </c>
      <c r="C108" s="68">
        <v>801</v>
      </c>
      <c r="D108" s="59" t="s">
        <v>409</v>
      </c>
      <c r="E108" s="59" t="s">
        <v>406</v>
      </c>
      <c r="F108" s="59" t="s">
        <v>398</v>
      </c>
      <c r="G108" s="59" t="s">
        <v>12</v>
      </c>
      <c r="H108" s="60">
        <v>1399.8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2:22" ht="16.5">
      <c r="B109" s="131" t="s">
        <v>387</v>
      </c>
      <c r="C109" s="68">
        <v>801</v>
      </c>
      <c r="D109" s="59" t="s">
        <v>409</v>
      </c>
      <c r="E109" s="59" t="s">
        <v>461</v>
      </c>
      <c r="F109" s="59"/>
      <c r="G109" s="59"/>
      <c r="H109" s="60">
        <f>H110</f>
        <v>1500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2:22" ht="16.5">
      <c r="B110" s="121" t="s">
        <v>355</v>
      </c>
      <c r="C110" s="68">
        <v>801</v>
      </c>
      <c r="D110" s="59" t="s">
        <v>409</v>
      </c>
      <c r="E110" s="59" t="s">
        <v>461</v>
      </c>
      <c r="F110" s="59" t="s">
        <v>388</v>
      </c>
      <c r="G110" s="59"/>
      <c r="H110" s="60">
        <f>H111</f>
        <v>1500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2:22" ht="19.5" customHeight="1">
      <c r="B111" s="121" t="s">
        <v>390</v>
      </c>
      <c r="C111" s="68">
        <v>801</v>
      </c>
      <c r="D111" s="59" t="s">
        <v>409</v>
      </c>
      <c r="E111" s="59" t="s">
        <v>461</v>
      </c>
      <c r="F111" s="59" t="s">
        <v>389</v>
      </c>
      <c r="G111" s="59"/>
      <c r="H111" s="176">
        <f>H112</f>
        <v>1500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2:22" ht="16.5">
      <c r="B112" s="115" t="s">
        <v>391</v>
      </c>
      <c r="C112" s="68">
        <v>801</v>
      </c>
      <c r="D112" s="59" t="s">
        <v>409</v>
      </c>
      <c r="E112" s="59" t="s">
        <v>461</v>
      </c>
      <c r="F112" s="59" t="s">
        <v>389</v>
      </c>
      <c r="G112" s="59" t="s">
        <v>128</v>
      </c>
      <c r="H112" s="60">
        <v>1500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2:22" ht="21" customHeight="1">
      <c r="B113" s="125" t="s">
        <v>473</v>
      </c>
      <c r="C113" s="68">
        <v>801</v>
      </c>
      <c r="D113" s="59" t="s">
        <v>409</v>
      </c>
      <c r="E113" s="59" t="s">
        <v>256</v>
      </c>
      <c r="F113" s="59"/>
      <c r="G113" s="59"/>
      <c r="H113" s="60">
        <f>H114+H118</f>
        <v>57138.9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2:22" ht="20.25" customHeight="1">
      <c r="B114" s="125" t="s">
        <v>474</v>
      </c>
      <c r="C114" s="68">
        <v>801</v>
      </c>
      <c r="D114" s="59" t="s">
        <v>409</v>
      </c>
      <c r="E114" s="59" t="s">
        <v>256</v>
      </c>
      <c r="F114" s="59" t="s">
        <v>24</v>
      </c>
      <c r="G114" s="59"/>
      <c r="H114" s="60">
        <f>SUM(H115)</f>
        <v>57049.4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2:22" ht="18.75" customHeight="1">
      <c r="B115" s="125" t="s">
        <v>151</v>
      </c>
      <c r="C115" s="68">
        <v>801</v>
      </c>
      <c r="D115" s="59" t="s">
        <v>409</v>
      </c>
      <c r="E115" s="59" t="s">
        <v>256</v>
      </c>
      <c r="F115" s="59" t="s">
        <v>25</v>
      </c>
      <c r="G115" s="59"/>
      <c r="H115" s="60">
        <f>SUM(H116:H117)</f>
        <v>57049.4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2:22" ht="51" customHeight="1">
      <c r="B116" s="121" t="s">
        <v>477</v>
      </c>
      <c r="C116" s="68">
        <v>801</v>
      </c>
      <c r="D116" s="59" t="s">
        <v>409</v>
      </c>
      <c r="E116" s="59" t="s">
        <v>256</v>
      </c>
      <c r="F116" s="59" t="s">
        <v>25</v>
      </c>
      <c r="G116" s="59" t="s">
        <v>12</v>
      </c>
      <c r="H116" s="60">
        <f>45676.4-900</f>
        <v>44776.4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2:22" ht="19.5" customHeight="1">
      <c r="B117" s="125" t="s">
        <v>476</v>
      </c>
      <c r="C117" s="68">
        <v>801</v>
      </c>
      <c r="D117" s="59" t="s">
        <v>409</v>
      </c>
      <c r="E117" s="59" t="s">
        <v>256</v>
      </c>
      <c r="F117" s="59" t="s">
        <v>25</v>
      </c>
      <c r="G117" s="59" t="s">
        <v>439</v>
      </c>
      <c r="H117" s="60">
        <f>11373+900</f>
        <v>12273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2:22" ht="19.5" customHeight="1">
      <c r="B118" s="125" t="s">
        <v>156</v>
      </c>
      <c r="C118" s="68">
        <v>801</v>
      </c>
      <c r="D118" s="59" t="s">
        <v>409</v>
      </c>
      <c r="E118" s="59" t="s">
        <v>256</v>
      </c>
      <c r="F118" s="59" t="s">
        <v>166</v>
      </c>
      <c r="G118" s="59"/>
      <c r="H118" s="60">
        <f>H119</f>
        <v>89.5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2:22" ht="19.5" customHeight="1">
      <c r="B119" s="125" t="s">
        <v>136</v>
      </c>
      <c r="C119" s="68">
        <v>801</v>
      </c>
      <c r="D119" s="59" t="s">
        <v>409</v>
      </c>
      <c r="E119" s="59" t="s">
        <v>256</v>
      </c>
      <c r="F119" s="59" t="s">
        <v>167</v>
      </c>
      <c r="G119" s="59"/>
      <c r="H119" s="60">
        <f>H120+H122</f>
        <v>89.5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2:22" ht="50.25" customHeight="1">
      <c r="B120" s="126" t="s">
        <v>0</v>
      </c>
      <c r="C120" s="68">
        <v>801</v>
      </c>
      <c r="D120" s="59" t="s">
        <v>409</v>
      </c>
      <c r="E120" s="59" t="s">
        <v>256</v>
      </c>
      <c r="F120" s="59" t="s">
        <v>346</v>
      </c>
      <c r="G120" s="59"/>
      <c r="H120" s="60">
        <f>H121</f>
        <v>9.5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2:22" ht="19.5" customHeight="1">
      <c r="B121" s="125" t="s">
        <v>476</v>
      </c>
      <c r="C121" s="68">
        <v>801</v>
      </c>
      <c r="D121" s="59" t="s">
        <v>409</v>
      </c>
      <c r="E121" s="59" t="s">
        <v>256</v>
      </c>
      <c r="F121" s="59" t="s">
        <v>346</v>
      </c>
      <c r="G121" s="59" t="s">
        <v>439</v>
      </c>
      <c r="H121" s="176">
        <v>9.5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2:22" ht="51" customHeight="1">
      <c r="B122" s="125" t="s">
        <v>360</v>
      </c>
      <c r="C122" s="68">
        <v>801</v>
      </c>
      <c r="D122" s="59" t="s">
        <v>409</v>
      </c>
      <c r="E122" s="59" t="s">
        <v>256</v>
      </c>
      <c r="F122" s="59" t="s">
        <v>148</v>
      </c>
      <c r="G122" s="59"/>
      <c r="H122" s="60">
        <f>H123</f>
        <v>80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2:22" ht="19.5" customHeight="1">
      <c r="B123" s="125" t="s">
        <v>476</v>
      </c>
      <c r="C123" s="68">
        <v>801</v>
      </c>
      <c r="D123" s="59" t="s">
        <v>409</v>
      </c>
      <c r="E123" s="59" t="s">
        <v>256</v>
      </c>
      <c r="F123" s="59" t="s">
        <v>148</v>
      </c>
      <c r="G123" s="59" t="s">
        <v>439</v>
      </c>
      <c r="H123" s="60">
        <v>80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2:22" ht="18.75" customHeight="1">
      <c r="B124" s="125" t="s">
        <v>462</v>
      </c>
      <c r="C124" s="68">
        <v>801</v>
      </c>
      <c r="D124" s="59" t="s">
        <v>409</v>
      </c>
      <c r="E124" s="59" t="s">
        <v>280</v>
      </c>
      <c r="F124" s="59"/>
      <c r="G124" s="59"/>
      <c r="H124" s="60">
        <f>SUM(H126)</f>
        <v>19163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2:22" ht="18.75" customHeight="1">
      <c r="B125" s="125" t="s">
        <v>156</v>
      </c>
      <c r="C125" s="68">
        <v>801</v>
      </c>
      <c r="D125" s="59" t="s">
        <v>409</v>
      </c>
      <c r="E125" s="59" t="s">
        <v>280</v>
      </c>
      <c r="F125" s="59" t="s">
        <v>166</v>
      </c>
      <c r="G125" s="59"/>
      <c r="H125" s="60">
        <f>H126</f>
        <v>19163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2:22" ht="19.5" customHeight="1">
      <c r="B126" s="125" t="s">
        <v>136</v>
      </c>
      <c r="C126" s="68">
        <v>801</v>
      </c>
      <c r="D126" s="59" t="s">
        <v>409</v>
      </c>
      <c r="E126" s="59" t="s">
        <v>280</v>
      </c>
      <c r="F126" s="59" t="s">
        <v>167</v>
      </c>
      <c r="G126" s="59"/>
      <c r="H126" s="60">
        <f>H127+H131</f>
        <v>19163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2:22" ht="33" customHeight="1">
      <c r="B127" s="121" t="s">
        <v>385</v>
      </c>
      <c r="C127" s="68">
        <v>801</v>
      </c>
      <c r="D127" s="59" t="s">
        <v>409</v>
      </c>
      <c r="E127" s="59" t="s">
        <v>280</v>
      </c>
      <c r="F127" s="59" t="s">
        <v>175</v>
      </c>
      <c r="G127" s="59"/>
      <c r="H127" s="60">
        <f>H128+H129+H130</f>
        <v>6788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2:22" ht="18" customHeight="1">
      <c r="B128" s="132" t="s">
        <v>386</v>
      </c>
      <c r="C128" s="68">
        <v>801</v>
      </c>
      <c r="D128" s="59" t="s">
        <v>409</v>
      </c>
      <c r="E128" s="59" t="s">
        <v>280</v>
      </c>
      <c r="F128" s="59" t="s">
        <v>175</v>
      </c>
      <c r="G128" s="59" t="s">
        <v>128</v>
      </c>
      <c r="H128" s="60">
        <v>3000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2:22" ht="21" customHeight="1">
      <c r="B129" s="125" t="s">
        <v>332</v>
      </c>
      <c r="C129" s="68">
        <v>801</v>
      </c>
      <c r="D129" s="59" t="s">
        <v>409</v>
      </c>
      <c r="E129" s="59" t="s">
        <v>280</v>
      </c>
      <c r="F129" s="59" t="s">
        <v>175</v>
      </c>
      <c r="G129" s="59" t="s">
        <v>289</v>
      </c>
      <c r="H129" s="60">
        <v>635.5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2:22" ht="18.75" customHeight="1">
      <c r="B130" s="125" t="s">
        <v>498</v>
      </c>
      <c r="C130" s="68">
        <v>801</v>
      </c>
      <c r="D130" s="59" t="s">
        <v>409</v>
      </c>
      <c r="E130" s="59" t="s">
        <v>280</v>
      </c>
      <c r="F130" s="59" t="s">
        <v>175</v>
      </c>
      <c r="G130" s="59" t="s">
        <v>98</v>
      </c>
      <c r="H130" s="60">
        <v>3152.5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2:8" s="34" customFormat="1" ht="18.75" customHeight="1">
      <c r="B131" s="125" t="s">
        <v>394</v>
      </c>
      <c r="C131" s="68">
        <v>801</v>
      </c>
      <c r="D131" s="59" t="s">
        <v>409</v>
      </c>
      <c r="E131" s="59" t="s">
        <v>280</v>
      </c>
      <c r="F131" s="68" t="s">
        <v>176</v>
      </c>
      <c r="G131" s="59"/>
      <c r="H131" s="176">
        <f>H132</f>
        <v>12375</v>
      </c>
    </row>
    <row r="132" spans="2:8" s="34" customFormat="1" ht="18.75" customHeight="1">
      <c r="B132" s="125" t="s">
        <v>498</v>
      </c>
      <c r="C132" s="68">
        <v>801</v>
      </c>
      <c r="D132" s="59" t="s">
        <v>409</v>
      </c>
      <c r="E132" s="59" t="s">
        <v>280</v>
      </c>
      <c r="F132" s="68" t="s">
        <v>176</v>
      </c>
      <c r="G132" s="59" t="s">
        <v>98</v>
      </c>
      <c r="H132" s="60">
        <v>12375</v>
      </c>
    </row>
    <row r="133" spans="2:22" ht="19.5" customHeight="1">
      <c r="B133" s="125" t="s">
        <v>202</v>
      </c>
      <c r="C133" s="68">
        <v>801</v>
      </c>
      <c r="D133" s="59" t="s">
        <v>279</v>
      </c>
      <c r="E133" s="59"/>
      <c r="F133" s="59"/>
      <c r="G133" s="59"/>
      <c r="H133" s="60">
        <f>SUM(H134)</f>
        <v>8669.4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2:22" ht="15" customHeight="1">
      <c r="B134" s="125" t="s">
        <v>317</v>
      </c>
      <c r="C134" s="68">
        <v>801</v>
      </c>
      <c r="D134" s="59" t="s">
        <v>279</v>
      </c>
      <c r="E134" s="59" t="s">
        <v>279</v>
      </c>
      <c r="F134" s="59"/>
      <c r="G134" s="59"/>
      <c r="H134" s="60">
        <f>H135+H141+H145</f>
        <v>8669.4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2:22" ht="18.75" customHeight="1">
      <c r="B135" s="125" t="s">
        <v>356</v>
      </c>
      <c r="C135" s="68">
        <v>801</v>
      </c>
      <c r="D135" s="59" t="s">
        <v>279</v>
      </c>
      <c r="E135" s="59" t="s">
        <v>279</v>
      </c>
      <c r="F135" s="59" t="s">
        <v>178</v>
      </c>
      <c r="G135" s="59"/>
      <c r="H135" s="60">
        <f>SUM(H136,H138)</f>
        <v>7313.1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2:22" ht="18.75" customHeight="1">
      <c r="B136" s="125" t="s">
        <v>357</v>
      </c>
      <c r="C136" s="68">
        <v>801</v>
      </c>
      <c r="D136" s="59" t="s">
        <v>279</v>
      </c>
      <c r="E136" s="59" t="s">
        <v>279</v>
      </c>
      <c r="F136" s="59" t="s">
        <v>177</v>
      </c>
      <c r="G136" s="59"/>
      <c r="H136" s="60">
        <f>SUM(H137)</f>
        <v>844.8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2:22" ht="48.75" customHeight="1">
      <c r="B137" s="125" t="s">
        <v>477</v>
      </c>
      <c r="C137" s="68">
        <v>801</v>
      </c>
      <c r="D137" s="59" t="s">
        <v>279</v>
      </c>
      <c r="E137" s="59" t="s">
        <v>279</v>
      </c>
      <c r="F137" s="59" t="s">
        <v>177</v>
      </c>
      <c r="G137" s="59" t="s">
        <v>12</v>
      </c>
      <c r="H137" s="60">
        <v>844.8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2:40" s="41" customFormat="1" ht="18.75" customHeight="1">
      <c r="B138" s="121" t="s">
        <v>151</v>
      </c>
      <c r="C138" s="68">
        <v>801</v>
      </c>
      <c r="D138" s="59" t="s">
        <v>279</v>
      </c>
      <c r="E138" s="59" t="s">
        <v>279</v>
      </c>
      <c r="F138" s="59" t="s">
        <v>400</v>
      </c>
      <c r="G138" s="59"/>
      <c r="H138" s="60">
        <f>H139+H140</f>
        <v>6468.3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</row>
    <row r="139" spans="2:135" s="41" customFormat="1" ht="51" customHeight="1">
      <c r="B139" s="125" t="s">
        <v>477</v>
      </c>
      <c r="C139" s="68">
        <v>801</v>
      </c>
      <c r="D139" s="59" t="s">
        <v>279</v>
      </c>
      <c r="E139" s="59" t="s">
        <v>279</v>
      </c>
      <c r="F139" s="59" t="s">
        <v>400</v>
      </c>
      <c r="G139" s="59" t="s">
        <v>12</v>
      </c>
      <c r="H139" s="60">
        <v>6339.3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</row>
    <row r="140" spans="2:8" s="34" customFormat="1" ht="18" customHeight="1">
      <c r="B140" s="125" t="s">
        <v>476</v>
      </c>
      <c r="C140" s="68">
        <v>801</v>
      </c>
      <c r="D140" s="59" t="s">
        <v>279</v>
      </c>
      <c r="E140" s="59" t="s">
        <v>279</v>
      </c>
      <c r="F140" s="59" t="s">
        <v>400</v>
      </c>
      <c r="G140" s="59" t="s">
        <v>439</v>
      </c>
      <c r="H140" s="60">
        <v>129</v>
      </c>
    </row>
    <row r="141" spans="2:135" ht="18.75" customHeight="1" hidden="1">
      <c r="B141" s="121" t="s">
        <v>358</v>
      </c>
      <c r="C141" s="68">
        <v>801</v>
      </c>
      <c r="D141" s="59" t="s">
        <v>279</v>
      </c>
      <c r="E141" s="59" t="s">
        <v>279</v>
      </c>
      <c r="F141" s="59" t="s">
        <v>258</v>
      </c>
      <c r="G141" s="59"/>
      <c r="H141" s="60">
        <f>H142</f>
        <v>0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</row>
    <row r="142" spans="2:135" ht="18.75" customHeight="1" hidden="1">
      <c r="B142" s="125" t="s">
        <v>359</v>
      </c>
      <c r="C142" s="68">
        <v>801</v>
      </c>
      <c r="D142" s="59" t="s">
        <v>279</v>
      </c>
      <c r="E142" s="59" t="s">
        <v>279</v>
      </c>
      <c r="F142" s="59" t="s">
        <v>282</v>
      </c>
      <c r="G142" s="59"/>
      <c r="H142" s="60">
        <f>H143</f>
        <v>0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</row>
    <row r="143" spans="2:135" ht="18.75" customHeight="1" hidden="1">
      <c r="B143" s="125" t="s">
        <v>332</v>
      </c>
      <c r="C143" s="68">
        <v>801</v>
      </c>
      <c r="D143" s="59" t="s">
        <v>279</v>
      </c>
      <c r="E143" s="59" t="s">
        <v>279</v>
      </c>
      <c r="F143" s="59" t="s">
        <v>282</v>
      </c>
      <c r="G143" s="59" t="s">
        <v>289</v>
      </c>
      <c r="H143" s="60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</row>
    <row r="144" spans="2:135" ht="18.75" customHeight="1">
      <c r="B144" s="125" t="s">
        <v>156</v>
      </c>
      <c r="C144" s="68">
        <v>801</v>
      </c>
      <c r="D144" s="59" t="s">
        <v>279</v>
      </c>
      <c r="E144" s="59" t="s">
        <v>279</v>
      </c>
      <c r="F144" s="59" t="s">
        <v>166</v>
      </c>
      <c r="G144" s="59"/>
      <c r="H144" s="176">
        <f>H145</f>
        <v>1356.3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</row>
    <row r="145" spans="2:135" ht="17.25" customHeight="1">
      <c r="B145" s="125" t="s">
        <v>136</v>
      </c>
      <c r="C145" s="68">
        <v>801</v>
      </c>
      <c r="D145" s="59" t="s">
        <v>279</v>
      </c>
      <c r="E145" s="59" t="s">
        <v>279</v>
      </c>
      <c r="F145" s="59" t="s">
        <v>167</v>
      </c>
      <c r="G145" s="59"/>
      <c r="H145" s="60">
        <f>H146+H148+H150+H152</f>
        <v>1356.3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</row>
    <row r="146" spans="2:135" ht="20.25" customHeight="1">
      <c r="B146" s="125" t="s">
        <v>30</v>
      </c>
      <c r="C146" s="68">
        <v>801</v>
      </c>
      <c r="D146" s="59" t="s">
        <v>279</v>
      </c>
      <c r="E146" s="59" t="s">
        <v>279</v>
      </c>
      <c r="F146" s="59" t="s">
        <v>172</v>
      </c>
      <c r="G146" s="59"/>
      <c r="H146" s="60">
        <f>SUM(H147)</f>
        <v>1235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</row>
    <row r="147" spans="1:135" s="42" customFormat="1" ht="21" customHeight="1">
      <c r="A147" s="34"/>
      <c r="B147" s="125" t="s">
        <v>476</v>
      </c>
      <c r="C147" s="68">
        <v>801</v>
      </c>
      <c r="D147" s="59" t="s">
        <v>279</v>
      </c>
      <c r="E147" s="59" t="s">
        <v>279</v>
      </c>
      <c r="F147" s="59" t="s">
        <v>172</v>
      </c>
      <c r="G147" s="59" t="s">
        <v>439</v>
      </c>
      <c r="H147" s="60">
        <v>1235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</row>
    <row r="148" spans="1:8" s="34" customFormat="1" ht="51.75" customHeight="1">
      <c r="A148" s="112"/>
      <c r="B148" s="126" t="s">
        <v>0</v>
      </c>
      <c r="C148" s="68">
        <v>801</v>
      </c>
      <c r="D148" s="59" t="s">
        <v>279</v>
      </c>
      <c r="E148" s="59" t="s">
        <v>279</v>
      </c>
      <c r="F148" s="59" t="s">
        <v>346</v>
      </c>
      <c r="G148" s="59"/>
      <c r="H148" s="60">
        <f>H149</f>
        <v>12</v>
      </c>
    </row>
    <row r="149" spans="2:8" s="34" customFormat="1" ht="21" customHeight="1">
      <c r="B149" s="125" t="s">
        <v>476</v>
      </c>
      <c r="C149" s="68">
        <v>801</v>
      </c>
      <c r="D149" s="59" t="s">
        <v>279</v>
      </c>
      <c r="E149" s="59" t="s">
        <v>279</v>
      </c>
      <c r="F149" s="59" t="s">
        <v>346</v>
      </c>
      <c r="G149" s="59" t="s">
        <v>439</v>
      </c>
      <c r="H149" s="60">
        <v>12</v>
      </c>
    </row>
    <row r="150" spans="2:8" s="34" customFormat="1" ht="54" customHeight="1">
      <c r="B150" s="125" t="s">
        <v>360</v>
      </c>
      <c r="C150" s="68">
        <v>801</v>
      </c>
      <c r="D150" s="59" t="s">
        <v>279</v>
      </c>
      <c r="E150" s="59" t="s">
        <v>279</v>
      </c>
      <c r="F150" s="59" t="s">
        <v>148</v>
      </c>
      <c r="G150" s="59"/>
      <c r="H150" s="60">
        <f>H151</f>
        <v>80</v>
      </c>
    </row>
    <row r="151" spans="2:8" s="34" customFormat="1" ht="21" customHeight="1">
      <c r="B151" s="125" t="s">
        <v>476</v>
      </c>
      <c r="C151" s="68">
        <v>801</v>
      </c>
      <c r="D151" s="59" t="s">
        <v>279</v>
      </c>
      <c r="E151" s="59" t="s">
        <v>279</v>
      </c>
      <c r="F151" s="59" t="s">
        <v>148</v>
      </c>
      <c r="G151" s="59" t="s">
        <v>439</v>
      </c>
      <c r="H151" s="60">
        <v>80</v>
      </c>
    </row>
    <row r="152" spans="2:8" s="34" customFormat="1" ht="21" customHeight="1">
      <c r="B152" s="152" t="s">
        <v>351</v>
      </c>
      <c r="C152" s="68">
        <v>801</v>
      </c>
      <c r="D152" s="59" t="s">
        <v>279</v>
      </c>
      <c r="E152" s="59" t="s">
        <v>279</v>
      </c>
      <c r="F152" s="59" t="s">
        <v>149</v>
      </c>
      <c r="G152" s="59"/>
      <c r="H152" s="60">
        <f>H153</f>
        <v>29.3</v>
      </c>
    </row>
    <row r="153" spans="2:8" s="34" customFormat="1" ht="21" customHeight="1">
      <c r="B153" s="125" t="s">
        <v>476</v>
      </c>
      <c r="C153" s="68">
        <v>801</v>
      </c>
      <c r="D153" s="59" t="s">
        <v>279</v>
      </c>
      <c r="E153" s="59" t="s">
        <v>279</v>
      </c>
      <c r="F153" s="59" t="s">
        <v>149</v>
      </c>
      <c r="G153" s="59" t="s">
        <v>439</v>
      </c>
      <c r="H153" s="60">
        <v>29.3</v>
      </c>
    </row>
    <row r="154" spans="2:22" ht="17.25" customHeight="1">
      <c r="B154" s="121" t="s">
        <v>203</v>
      </c>
      <c r="C154" s="68">
        <v>801</v>
      </c>
      <c r="D154" s="59" t="s">
        <v>256</v>
      </c>
      <c r="E154" s="59"/>
      <c r="F154" s="59"/>
      <c r="G154" s="59"/>
      <c r="H154" s="176">
        <f>SUM(H155,H159)</f>
        <v>35815.5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2:22" ht="18" customHeight="1">
      <c r="B155" s="125" t="s">
        <v>343</v>
      </c>
      <c r="C155" s="68">
        <v>801</v>
      </c>
      <c r="D155" s="59" t="s">
        <v>256</v>
      </c>
      <c r="E155" s="59" t="s">
        <v>406</v>
      </c>
      <c r="F155" s="59"/>
      <c r="G155" s="59"/>
      <c r="H155" s="60">
        <f>SUM(H156)</f>
        <v>14115.6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2:22" ht="19.5" customHeight="1">
      <c r="B156" s="121" t="s">
        <v>342</v>
      </c>
      <c r="C156" s="68">
        <v>801</v>
      </c>
      <c r="D156" s="59" t="s">
        <v>256</v>
      </c>
      <c r="E156" s="59" t="s">
        <v>406</v>
      </c>
      <c r="F156" s="59" t="s">
        <v>181</v>
      </c>
      <c r="G156" s="59"/>
      <c r="H156" s="60">
        <f>SUM(H157)</f>
        <v>14115.6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2:22" ht="36" customHeight="1">
      <c r="B157" s="121" t="s">
        <v>341</v>
      </c>
      <c r="C157" s="68">
        <v>801</v>
      </c>
      <c r="D157" s="59" t="s">
        <v>256</v>
      </c>
      <c r="E157" s="59" t="s">
        <v>406</v>
      </c>
      <c r="F157" s="59" t="s">
        <v>182</v>
      </c>
      <c r="G157" s="59"/>
      <c r="H157" s="60">
        <f>SUM(H158)</f>
        <v>14115.6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2:22" ht="16.5">
      <c r="B158" s="132" t="s">
        <v>340</v>
      </c>
      <c r="C158" s="68">
        <v>801</v>
      </c>
      <c r="D158" s="59" t="s">
        <v>256</v>
      </c>
      <c r="E158" s="59" t="s">
        <v>406</v>
      </c>
      <c r="F158" s="59" t="s">
        <v>182</v>
      </c>
      <c r="G158" s="59" t="s">
        <v>469</v>
      </c>
      <c r="H158" s="60">
        <v>14115.6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2:22" ht="16.5">
      <c r="B159" s="125" t="s">
        <v>209</v>
      </c>
      <c r="C159" s="68">
        <v>801</v>
      </c>
      <c r="D159" s="59" t="s">
        <v>256</v>
      </c>
      <c r="E159" s="59" t="s">
        <v>408</v>
      </c>
      <c r="F159" s="59"/>
      <c r="G159" s="59"/>
      <c r="H159" s="60">
        <f>SUM(H160,H166,H169)</f>
        <v>21699.9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2:22" ht="16.5">
      <c r="B160" s="132" t="s">
        <v>504</v>
      </c>
      <c r="C160" s="68">
        <v>801</v>
      </c>
      <c r="D160" s="59" t="s">
        <v>256</v>
      </c>
      <c r="E160" s="59" t="s">
        <v>408</v>
      </c>
      <c r="F160" s="59" t="s">
        <v>183</v>
      </c>
      <c r="G160" s="59"/>
      <c r="H160" s="60">
        <f>H161</f>
        <v>19980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2:22" ht="152.25" customHeight="1">
      <c r="B161" s="121" t="s">
        <v>205</v>
      </c>
      <c r="C161" s="68">
        <v>801</v>
      </c>
      <c r="D161" s="59" t="s">
        <v>256</v>
      </c>
      <c r="E161" s="59" t="s">
        <v>408</v>
      </c>
      <c r="F161" s="59" t="s">
        <v>184</v>
      </c>
      <c r="G161" s="59"/>
      <c r="H161" s="60">
        <f>H164+H162</f>
        <v>19980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2:22" ht="81" customHeight="1">
      <c r="B162" s="121" t="s">
        <v>206</v>
      </c>
      <c r="C162" s="68">
        <v>801</v>
      </c>
      <c r="D162" s="59" t="s">
        <v>256</v>
      </c>
      <c r="E162" s="59" t="s">
        <v>408</v>
      </c>
      <c r="F162" s="59" t="s">
        <v>471</v>
      </c>
      <c r="G162" s="59"/>
      <c r="H162" s="60">
        <f>H163</f>
        <v>10800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2:22" ht="17.25" customHeight="1">
      <c r="B163" s="125" t="s">
        <v>208</v>
      </c>
      <c r="C163" s="68">
        <v>801</v>
      </c>
      <c r="D163" s="59" t="s">
        <v>256</v>
      </c>
      <c r="E163" s="59" t="s">
        <v>408</v>
      </c>
      <c r="F163" s="59" t="s">
        <v>471</v>
      </c>
      <c r="G163" s="59" t="s">
        <v>469</v>
      </c>
      <c r="H163" s="60">
        <v>10800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2:22" ht="71.25" customHeight="1">
      <c r="B164" s="121" t="s">
        <v>207</v>
      </c>
      <c r="C164" s="68">
        <v>801</v>
      </c>
      <c r="D164" s="59" t="s">
        <v>256</v>
      </c>
      <c r="E164" s="59" t="s">
        <v>408</v>
      </c>
      <c r="F164" s="59" t="s">
        <v>283</v>
      </c>
      <c r="G164" s="59"/>
      <c r="H164" s="176">
        <f>H165</f>
        <v>9180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2:22" ht="16.5">
      <c r="B165" s="125" t="s">
        <v>208</v>
      </c>
      <c r="C165" s="68">
        <v>801</v>
      </c>
      <c r="D165" s="59" t="s">
        <v>256</v>
      </c>
      <c r="E165" s="59" t="s">
        <v>408</v>
      </c>
      <c r="F165" s="59" t="s">
        <v>283</v>
      </c>
      <c r="G165" s="59" t="s">
        <v>469</v>
      </c>
      <c r="H165" s="60">
        <v>9180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2:22" ht="18" customHeight="1">
      <c r="B166" s="125" t="s">
        <v>136</v>
      </c>
      <c r="C166" s="68">
        <v>801</v>
      </c>
      <c r="D166" s="59" t="s">
        <v>256</v>
      </c>
      <c r="E166" s="59" t="s">
        <v>408</v>
      </c>
      <c r="F166" s="59" t="s">
        <v>185</v>
      </c>
      <c r="G166" s="59"/>
      <c r="H166" s="60">
        <f>SUM(H167)</f>
        <v>949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2:22" ht="33" customHeight="1">
      <c r="B167" s="134" t="s">
        <v>574</v>
      </c>
      <c r="C167" s="68">
        <v>801</v>
      </c>
      <c r="D167" s="59" t="s">
        <v>256</v>
      </c>
      <c r="E167" s="59" t="s">
        <v>408</v>
      </c>
      <c r="F167" s="59" t="s">
        <v>186</v>
      </c>
      <c r="G167" s="59"/>
      <c r="H167" s="60">
        <f>SUM(H168)</f>
        <v>949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2:22" ht="16.5" customHeight="1">
      <c r="B168" s="125" t="s">
        <v>396</v>
      </c>
      <c r="C168" s="68">
        <v>801</v>
      </c>
      <c r="D168" s="59" t="s">
        <v>256</v>
      </c>
      <c r="E168" s="59" t="s">
        <v>408</v>
      </c>
      <c r="F168" s="59" t="s">
        <v>186</v>
      </c>
      <c r="G168" s="59" t="s">
        <v>432</v>
      </c>
      <c r="H168" s="60">
        <v>949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2:22" ht="19.5" customHeight="1">
      <c r="B169" s="125" t="s">
        <v>156</v>
      </c>
      <c r="C169" s="68">
        <v>801</v>
      </c>
      <c r="D169" s="59" t="s">
        <v>256</v>
      </c>
      <c r="E169" s="59" t="s">
        <v>408</v>
      </c>
      <c r="F169" s="59" t="s">
        <v>166</v>
      </c>
      <c r="G169" s="59"/>
      <c r="H169" s="60">
        <f>H170</f>
        <v>770.9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2:22" ht="19.5" customHeight="1">
      <c r="B170" s="125" t="s">
        <v>136</v>
      </c>
      <c r="C170" s="68">
        <v>801</v>
      </c>
      <c r="D170" s="59" t="s">
        <v>256</v>
      </c>
      <c r="E170" s="59" t="s">
        <v>408</v>
      </c>
      <c r="F170" s="59" t="s">
        <v>167</v>
      </c>
      <c r="G170" s="59"/>
      <c r="H170" s="60">
        <f>H171</f>
        <v>770.9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2:22" ht="20.25" customHeight="1">
      <c r="B171" s="125" t="s">
        <v>395</v>
      </c>
      <c r="C171" s="68">
        <v>801</v>
      </c>
      <c r="D171" s="59" t="s">
        <v>256</v>
      </c>
      <c r="E171" s="59" t="s">
        <v>408</v>
      </c>
      <c r="F171" s="59" t="s">
        <v>168</v>
      </c>
      <c r="G171" s="59"/>
      <c r="H171" s="60">
        <f>SUM(H172)</f>
        <v>770.9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2:22" ht="18" customHeight="1">
      <c r="B172" s="125" t="s">
        <v>396</v>
      </c>
      <c r="C172" s="68">
        <v>801</v>
      </c>
      <c r="D172" s="59" t="s">
        <v>256</v>
      </c>
      <c r="E172" s="59" t="s">
        <v>408</v>
      </c>
      <c r="F172" s="59" t="s">
        <v>168</v>
      </c>
      <c r="G172" s="59" t="s">
        <v>432</v>
      </c>
      <c r="H172" s="60">
        <v>770.9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2:22" ht="18" customHeight="1">
      <c r="B173" s="125" t="s">
        <v>438</v>
      </c>
      <c r="C173" s="68">
        <v>801</v>
      </c>
      <c r="D173" s="59" t="s">
        <v>280</v>
      </c>
      <c r="E173" s="59"/>
      <c r="F173" s="59"/>
      <c r="G173" s="59"/>
      <c r="H173" s="60">
        <f>H174</f>
        <v>41087.899999999994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2:22" ht="18" customHeight="1">
      <c r="B174" s="125" t="s">
        <v>295</v>
      </c>
      <c r="C174" s="68">
        <v>801</v>
      </c>
      <c r="D174" s="59" t="s">
        <v>280</v>
      </c>
      <c r="E174" s="59" t="s">
        <v>407</v>
      </c>
      <c r="F174" s="59"/>
      <c r="G174" s="59"/>
      <c r="H174" s="176">
        <f>H175+H181+H189</f>
        <v>41087.899999999994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2:22" ht="21" customHeight="1">
      <c r="B175" s="132" t="s">
        <v>293</v>
      </c>
      <c r="C175" s="68">
        <v>801</v>
      </c>
      <c r="D175" s="59" t="s">
        <v>280</v>
      </c>
      <c r="E175" s="59" t="s">
        <v>407</v>
      </c>
      <c r="F175" s="59" t="s">
        <v>179</v>
      </c>
      <c r="G175" s="59"/>
      <c r="H175" s="60">
        <f>H176+H178</f>
        <v>39302.799999999996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2:22" ht="18" customHeight="1">
      <c r="B176" s="115" t="s">
        <v>150</v>
      </c>
      <c r="C176" s="68">
        <v>801</v>
      </c>
      <c r="D176" s="59" t="s">
        <v>280</v>
      </c>
      <c r="E176" s="59" t="s">
        <v>407</v>
      </c>
      <c r="F176" s="59" t="s">
        <v>278</v>
      </c>
      <c r="G176" s="59"/>
      <c r="H176" s="60">
        <f>SUM(H177)</f>
        <v>95.5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2:22" ht="18" customHeight="1">
      <c r="B177" s="121" t="s">
        <v>147</v>
      </c>
      <c r="C177" s="68">
        <v>801</v>
      </c>
      <c r="D177" s="59" t="s">
        <v>280</v>
      </c>
      <c r="E177" s="59" t="s">
        <v>407</v>
      </c>
      <c r="F177" s="59" t="s">
        <v>278</v>
      </c>
      <c r="G177" s="59" t="s">
        <v>8</v>
      </c>
      <c r="H177" s="60">
        <f>25+70.5</f>
        <v>95.5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2:22" ht="18" customHeight="1">
      <c r="B178" s="121" t="s">
        <v>151</v>
      </c>
      <c r="C178" s="68">
        <v>801</v>
      </c>
      <c r="D178" s="59" t="s">
        <v>280</v>
      </c>
      <c r="E178" s="59" t="s">
        <v>407</v>
      </c>
      <c r="F178" s="59" t="s">
        <v>180</v>
      </c>
      <c r="G178" s="59"/>
      <c r="H178" s="60">
        <f>H179+H180</f>
        <v>39207.299999999996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2:22" ht="18" customHeight="1">
      <c r="B179" s="121" t="s">
        <v>147</v>
      </c>
      <c r="C179" s="68">
        <v>801</v>
      </c>
      <c r="D179" s="59" t="s">
        <v>280</v>
      </c>
      <c r="E179" s="59" t="s">
        <v>407</v>
      </c>
      <c r="F179" s="59" t="s">
        <v>180</v>
      </c>
      <c r="G179" s="59" t="s">
        <v>8</v>
      </c>
      <c r="H179" s="60">
        <f>18411.8+18624.1-70.5</f>
        <v>36965.399999999994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2:22" ht="32.25" customHeight="1">
      <c r="B180" s="121" t="s">
        <v>152</v>
      </c>
      <c r="C180" s="68">
        <v>801</v>
      </c>
      <c r="D180" s="59" t="s">
        <v>280</v>
      </c>
      <c r="E180" s="59" t="s">
        <v>407</v>
      </c>
      <c r="F180" s="59" t="s">
        <v>180</v>
      </c>
      <c r="G180" s="59" t="s">
        <v>9</v>
      </c>
      <c r="H180" s="60">
        <v>2241.9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2:22" ht="18" customHeight="1">
      <c r="B181" s="125" t="s">
        <v>156</v>
      </c>
      <c r="C181" s="68">
        <v>801</v>
      </c>
      <c r="D181" s="59" t="s">
        <v>280</v>
      </c>
      <c r="E181" s="59" t="s">
        <v>407</v>
      </c>
      <c r="F181" s="59" t="s">
        <v>166</v>
      </c>
      <c r="G181" s="59"/>
      <c r="H181" s="60">
        <f>H182</f>
        <v>285.1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2:22" ht="18" customHeight="1">
      <c r="B182" s="125" t="s">
        <v>136</v>
      </c>
      <c r="C182" s="68">
        <v>801</v>
      </c>
      <c r="D182" s="59" t="s">
        <v>280</v>
      </c>
      <c r="E182" s="59" t="s">
        <v>407</v>
      </c>
      <c r="F182" s="59" t="s">
        <v>167</v>
      </c>
      <c r="G182" s="59"/>
      <c r="H182" s="60">
        <f>H183+H185+H187</f>
        <v>285.1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2:22" ht="33.75" customHeight="1">
      <c r="B183" s="121" t="s">
        <v>500</v>
      </c>
      <c r="C183" s="68">
        <v>801</v>
      </c>
      <c r="D183" s="59" t="s">
        <v>280</v>
      </c>
      <c r="E183" s="59" t="s">
        <v>407</v>
      </c>
      <c r="F183" s="59" t="s">
        <v>174</v>
      </c>
      <c r="G183" s="59"/>
      <c r="H183" s="60">
        <f>H184</f>
        <v>75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2:22" ht="18" customHeight="1">
      <c r="B184" s="121" t="s">
        <v>482</v>
      </c>
      <c r="C184" s="68">
        <v>801</v>
      </c>
      <c r="D184" s="59" t="s">
        <v>280</v>
      </c>
      <c r="E184" s="59" t="s">
        <v>407</v>
      </c>
      <c r="F184" s="59" t="s">
        <v>174</v>
      </c>
      <c r="G184" s="59" t="s">
        <v>29</v>
      </c>
      <c r="H184" s="176">
        <v>75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2:22" ht="51" customHeight="1">
      <c r="B185" s="126" t="s">
        <v>0</v>
      </c>
      <c r="C185" s="68">
        <v>801</v>
      </c>
      <c r="D185" s="59" t="s">
        <v>280</v>
      </c>
      <c r="E185" s="59" t="s">
        <v>407</v>
      </c>
      <c r="F185" s="59" t="s">
        <v>346</v>
      </c>
      <c r="G185" s="59"/>
      <c r="H185" s="60">
        <f>H186</f>
        <v>10.1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2:22" ht="18" customHeight="1">
      <c r="B186" s="125" t="s">
        <v>147</v>
      </c>
      <c r="C186" s="68">
        <v>801</v>
      </c>
      <c r="D186" s="59" t="s">
        <v>280</v>
      </c>
      <c r="E186" s="59" t="s">
        <v>407</v>
      </c>
      <c r="F186" s="59" t="s">
        <v>346</v>
      </c>
      <c r="G186" s="59" t="s">
        <v>8</v>
      </c>
      <c r="H186" s="60">
        <v>10.1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2:22" ht="50.25" customHeight="1">
      <c r="B187" s="125" t="s">
        <v>360</v>
      </c>
      <c r="C187" s="68">
        <v>801</v>
      </c>
      <c r="D187" s="59" t="s">
        <v>280</v>
      </c>
      <c r="E187" s="59" t="s">
        <v>407</v>
      </c>
      <c r="F187" s="59" t="s">
        <v>148</v>
      </c>
      <c r="G187" s="59"/>
      <c r="H187" s="60">
        <f>H188</f>
        <v>200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2:22" ht="18" customHeight="1">
      <c r="B188" s="125" t="s">
        <v>147</v>
      </c>
      <c r="C188" s="68">
        <v>801</v>
      </c>
      <c r="D188" s="59" t="s">
        <v>280</v>
      </c>
      <c r="E188" s="59" t="s">
        <v>407</v>
      </c>
      <c r="F188" s="59" t="s">
        <v>148</v>
      </c>
      <c r="G188" s="59" t="s">
        <v>8</v>
      </c>
      <c r="H188" s="60">
        <v>200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2:22" ht="22.5" customHeight="1">
      <c r="B189" s="121" t="s">
        <v>153</v>
      </c>
      <c r="C189" s="68">
        <v>801</v>
      </c>
      <c r="D189" s="59" t="s">
        <v>280</v>
      </c>
      <c r="E189" s="59" t="s">
        <v>407</v>
      </c>
      <c r="F189" s="59" t="s">
        <v>154</v>
      </c>
      <c r="G189" s="59"/>
      <c r="H189" s="60">
        <f>H190+H191</f>
        <v>1500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2:22" ht="18" customHeight="1">
      <c r="B190" s="125" t="s">
        <v>147</v>
      </c>
      <c r="C190" s="68">
        <v>801</v>
      </c>
      <c r="D190" s="59" t="s">
        <v>280</v>
      </c>
      <c r="E190" s="59" t="s">
        <v>407</v>
      </c>
      <c r="F190" s="59" t="s">
        <v>154</v>
      </c>
      <c r="G190" s="59" t="s">
        <v>8</v>
      </c>
      <c r="H190" s="60">
        <v>1350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2:22" ht="33.75" customHeight="1">
      <c r="B191" s="121" t="s">
        <v>475</v>
      </c>
      <c r="C191" s="68">
        <v>801</v>
      </c>
      <c r="D191" s="59" t="s">
        <v>280</v>
      </c>
      <c r="E191" s="59" t="s">
        <v>407</v>
      </c>
      <c r="F191" s="59" t="s">
        <v>154</v>
      </c>
      <c r="G191" s="59" t="s">
        <v>9</v>
      </c>
      <c r="H191" s="60">
        <v>150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2:22" ht="19.5" customHeight="1">
      <c r="B192" s="132" t="s">
        <v>507</v>
      </c>
      <c r="C192" s="68">
        <v>802</v>
      </c>
      <c r="D192" s="59"/>
      <c r="E192" s="59"/>
      <c r="F192" s="59"/>
      <c r="G192" s="59"/>
      <c r="H192" s="60">
        <f>H193+H206</f>
        <v>20408.6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2:22" ht="18.75" customHeight="1">
      <c r="B193" s="150" t="s">
        <v>440</v>
      </c>
      <c r="C193" s="68">
        <v>802</v>
      </c>
      <c r="D193" s="59" t="s">
        <v>406</v>
      </c>
      <c r="E193" s="59"/>
      <c r="F193" s="59"/>
      <c r="G193" s="59"/>
      <c r="H193" s="60">
        <f>SUM(H194)</f>
        <v>20408.6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2:22" ht="50.25" customHeight="1">
      <c r="B194" s="125" t="s">
        <v>82</v>
      </c>
      <c r="C194" s="68">
        <v>802</v>
      </c>
      <c r="D194" s="59" t="s">
        <v>406</v>
      </c>
      <c r="E194" s="59" t="s">
        <v>408</v>
      </c>
      <c r="F194" s="59"/>
      <c r="G194" s="59"/>
      <c r="H194" s="176">
        <f>H195+H202</f>
        <v>20408.6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2:22" ht="49.5" customHeight="1">
      <c r="B195" s="121" t="s">
        <v>480</v>
      </c>
      <c r="C195" s="68">
        <v>802</v>
      </c>
      <c r="D195" s="59" t="s">
        <v>406</v>
      </c>
      <c r="E195" s="59" t="s">
        <v>408</v>
      </c>
      <c r="F195" s="59" t="s">
        <v>454</v>
      </c>
      <c r="G195" s="59"/>
      <c r="H195" s="60">
        <f>SUM(H196,H198,H200)</f>
        <v>20329.8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2:22" ht="18.75" customHeight="1">
      <c r="B196" s="121" t="s">
        <v>484</v>
      </c>
      <c r="C196" s="68">
        <v>802</v>
      </c>
      <c r="D196" s="59" t="s">
        <v>406</v>
      </c>
      <c r="E196" s="59" t="s">
        <v>408</v>
      </c>
      <c r="F196" s="59" t="s">
        <v>456</v>
      </c>
      <c r="G196" s="59"/>
      <c r="H196" s="60">
        <f>SUM(H197)</f>
        <v>15363.1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2:22" ht="18" customHeight="1">
      <c r="B197" s="121" t="s">
        <v>482</v>
      </c>
      <c r="C197" s="68">
        <v>802</v>
      </c>
      <c r="D197" s="59" t="s">
        <v>406</v>
      </c>
      <c r="E197" s="59" t="s">
        <v>408</v>
      </c>
      <c r="F197" s="59" t="s">
        <v>456</v>
      </c>
      <c r="G197" s="59" t="s">
        <v>29</v>
      </c>
      <c r="H197" s="60">
        <v>15363.1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2:22" ht="21" customHeight="1">
      <c r="B198" s="121" t="s">
        <v>83</v>
      </c>
      <c r="C198" s="68">
        <v>802</v>
      </c>
      <c r="D198" s="59" t="s">
        <v>406</v>
      </c>
      <c r="E198" s="59" t="s">
        <v>408</v>
      </c>
      <c r="F198" s="59" t="s">
        <v>187</v>
      </c>
      <c r="G198" s="59"/>
      <c r="H198" s="60">
        <f>SUM(H199)</f>
        <v>1772.7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2:22" ht="20.25" customHeight="1">
      <c r="B199" s="121" t="s">
        <v>482</v>
      </c>
      <c r="C199" s="68">
        <v>802</v>
      </c>
      <c r="D199" s="59" t="s">
        <v>406</v>
      </c>
      <c r="E199" s="59" t="s">
        <v>408</v>
      </c>
      <c r="F199" s="59" t="s">
        <v>187</v>
      </c>
      <c r="G199" s="59" t="s">
        <v>29</v>
      </c>
      <c r="H199" s="60">
        <f>1772.7</f>
        <v>1772.7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2:22" ht="19.5" customHeight="1">
      <c r="B200" s="121" t="s">
        <v>84</v>
      </c>
      <c r="C200" s="68">
        <v>802</v>
      </c>
      <c r="D200" s="59" t="s">
        <v>406</v>
      </c>
      <c r="E200" s="59" t="s">
        <v>408</v>
      </c>
      <c r="F200" s="59" t="s">
        <v>188</v>
      </c>
      <c r="G200" s="59"/>
      <c r="H200" s="60">
        <f>SUM(H201)</f>
        <v>3194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2:22" ht="18" customHeight="1">
      <c r="B201" s="121" t="s">
        <v>482</v>
      </c>
      <c r="C201" s="68">
        <v>802</v>
      </c>
      <c r="D201" s="59" t="s">
        <v>406</v>
      </c>
      <c r="E201" s="59" t="s">
        <v>408</v>
      </c>
      <c r="F201" s="59" t="s">
        <v>188</v>
      </c>
      <c r="G201" s="59" t="s">
        <v>29</v>
      </c>
      <c r="H201" s="60">
        <v>3194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2:22" ht="18" customHeight="1">
      <c r="B202" s="125" t="s">
        <v>156</v>
      </c>
      <c r="C202" s="68">
        <v>802</v>
      </c>
      <c r="D202" s="59" t="s">
        <v>406</v>
      </c>
      <c r="E202" s="59" t="s">
        <v>408</v>
      </c>
      <c r="F202" s="59" t="s">
        <v>166</v>
      </c>
      <c r="G202" s="59"/>
      <c r="H202" s="60">
        <f>H203</f>
        <v>78.8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2:22" ht="18" customHeight="1">
      <c r="B203" s="125" t="s">
        <v>136</v>
      </c>
      <c r="C203" s="68">
        <v>802</v>
      </c>
      <c r="D203" s="59" t="s">
        <v>406</v>
      </c>
      <c r="E203" s="59" t="s">
        <v>408</v>
      </c>
      <c r="F203" s="59" t="s">
        <v>167</v>
      </c>
      <c r="G203" s="59"/>
      <c r="H203" s="60">
        <f>H204</f>
        <v>78.8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2:22" ht="51.75" customHeight="1">
      <c r="B204" s="126" t="s">
        <v>0</v>
      </c>
      <c r="C204" s="68">
        <v>802</v>
      </c>
      <c r="D204" s="59" t="s">
        <v>406</v>
      </c>
      <c r="E204" s="59" t="s">
        <v>408</v>
      </c>
      <c r="F204" s="59" t="s">
        <v>346</v>
      </c>
      <c r="G204" s="59"/>
      <c r="H204" s="176">
        <f>H205</f>
        <v>78.8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2:22" ht="18" customHeight="1">
      <c r="B205" s="121" t="s">
        <v>482</v>
      </c>
      <c r="C205" s="68">
        <v>802</v>
      </c>
      <c r="D205" s="59" t="s">
        <v>406</v>
      </c>
      <c r="E205" s="59" t="s">
        <v>408</v>
      </c>
      <c r="F205" s="59" t="s">
        <v>346</v>
      </c>
      <c r="G205" s="59" t="s">
        <v>29</v>
      </c>
      <c r="H205" s="60">
        <v>78.8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2:22" ht="18" customHeight="1" hidden="1">
      <c r="B206" s="125" t="s">
        <v>202</v>
      </c>
      <c r="C206" s="68">
        <v>802</v>
      </c>
      <c r="D206" s="59" t="s">
        <v>279</v>
      </c>
      <c r="E206" s="59"/>
      <c r="F206" s="59"/>
      <c r="G206" s="59"/>
      <c r="H206" s="60">
        <f>H207</f>
        <v>0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2:22" ht="18" customHeight="1" hidden="1">
      <c r="B207" s="125" t="s">
        <v>317</v>
      </c>
      <c r="C207" s="68">
        <v>802</v>
      </c>
      <c r="D207" s="59" t="s">
        <v>279</v>
      </c>
      <c r="E207" s="59" t="s">
        <v>279</v>
      </c>
      <c r="F207" s="59"/>
      <c r="G207" s="59"/>
      <c r="H207" s="60">
        <f>H208</f>
        <v>0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2:22" ht="18" customHeight="1" hidden="1">
      <c r="B208" s="121" t="s">
        <v>358</v>
      </c>
      <c r="C208" s="68">
        <v>802</v>
      </c>
      <c r="D208" s="59" t="s">
        <v>279</v>
      </c>
      <c r="E208" s="59" t="s">
        <v>279</v>
      </c>
      <c r="F208" s="59" t="s">
        <v>258</v>
      </c>
      <c r="G208" s="59"/>
      <c r="H208" s="60">
        <f>H209</f>
        <v>0</v>
      </c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2:22" ht="18" customHeight="1" hidden="1">
      <c r="B209" s="125" t="s">
        <v>359</v>
      </c>
      <c r="C209" s="68">
        <v>802</v>
      </c>
      <c r="D209" s="59" t="s">
        <v>279</v>
      </c>
      <c r="E209" s="59" t="s">
        <v>279</v>
      </c>
      <c r="F209" s="59" t="s">
        <v>282</v>
      </c>
      <c r="G209" s="59"/>
      <c r="H209" s="60">
        <f>SUM(H210)</f>
        <v>0</v>
      </c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2:22" ht="18" customHeight="1" hidden="1">
      <c r="B210" s="125" t="s">
        <v>332</v>
      </c>
      <c r="C210" s="68">
        <v>802</v>
      </c>
      <c r="D210" s="59" t="s">
        <v>279</v>
      </c>
      <c r="E210" s="59" t="s">
        <v>279</v>
      </c>
      <c r="F210" s="59" t="s">
        <v>282</v>
      </c>
      <c r="G210" s="59" t="s">
        <v>289</v>
      </c>
      <c r="H210" s="60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2:22" ht="33.75" customHeight="1">
      <c r="B211" s="139" t="s">
        <v>508</v>
      </c>
      <c r="C211" s="68">
        <v>803</v>
      </c>
      <c r="D211" s="59"/>
      <c r="E211" s="59"/>
      <c r="F211" s="59"/>
      <c r="G211" s="59"/>
      <c r="H211" s="60">
        <f>SUM(H222,H270,H212,H264)</f>
        <v>681809.3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2:22" ht="18" customHeight="1">
      <c r="B212" s="121" t="s">
        <v>219</v>
      </c>
      <c r="C212" s="68">
        <v>803</v>
      </c>
      <c r="D212" s="59" t="s">
        <v>409</v>
      </c>
      <c r="E212" s="59"/>
      <c r="F212" s="59"/>
      <c r="G212" s="59"/>
      <c r="H212" s="60">
        <f>H213</f>
        <v>366779.4</v>
      </c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2:22" ht="18" customHeight="1">
      <c r="B213" s="131" t="s">
        <v>210</v>
      </c>
      <c r="C213" s="68">
        <v>803</v>
      </c>
      <c r="D213" s="59" t="s">
        <v>409</v>
      </c>
      <c r="E213" s="59" t="s">
        <v>458</v>
      </c>
      <c r="F213" s="59"/>
      <c r="G213" s="59"/>
      <c r="H213" s="60">
        <f>H214+H218</f>
        <v>366779.4</v>
      </c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2:22" ht="18" customHeight="1">
      <c r="B214" s="131" t="s">
        <v>212</v>
      </c>
      <c r="C214" s="68">
        <v>803</v>
      </c>
      <c r="D214" s="59" t="s">
        <v>409</v>
      </c>
      <c r="E214" s="59" t="s">
        <v>458</v>
      </c>
      <c r="F214" s="59" t="s">
        <v>211</v>
      </c>
      <c r="G214" s="59"/>
      <c r="H214" s="60">
        <f>H215</f>
        <v>333179.4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2:22" ht="18" customHeight="1">
      <c r="B215" s="131" t="s">
        <v>214</v>
      </c>
      <c r="C215" s="68">
        <v>803</v>
      </c>
      <c r="D215" s="59" t="s">
        <v>409</v>
      </c>
      <c r="E215" s="59" t="s">
        <v>458</v>
      </c>
      <c r="F215" s="59" t="s">
        <v>213</v>
      </c>
      <c r="G215" s="59"/>
      <c r="H215" s="60">
        <f>H216</f>
        <v>333179.4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2:22" ht="18" customHeight="1">
      <c r="B216" s="131" t="s">
        <v>543</v>
      </c>
      <c r="C216" s="68">
        <v>803</v>
      </c>
      <c r="D216" s="59" t="s">
        <v>409</v>
      </c>
      <c r="E216" s="59" t="s">
        <v>458</v>
      </c>
      <c r="F216" s="59" t="s">
        <v>542</v>
      </c>
      <c r="G216" s="59"/>
      <c r="H216" s="60">
        <f>H217</f>
        <v>333179.4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2:22" ht="18" customHeight="1">
      <c r="B217" s="121" t="s">
        <v>482</v>
      </c>
      <c r="C217" s="68">
        <v>803</v>
      </c>
      <c r="D217" s="59" t="s">
        <v>409</v>
      </c>
      <c r="E217" s="59" t="s">
        <v>458</v>
      </c>
      <c r="F217" s="59" t="s">
        <v>542</v>
      </c>
      <c r="G217" s="59" t="s">
        <v>29</v>
      </c>
      <c r="H217" s="60">
        <v>333179.4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2:22" ht="18" customHeight="1">
      <c r="B218" s="125" t="s">
        <v>156</v>
      </c>
      <c r="C218" s="68">
        <v>803</v>
      </c>
      <c r="D218" s="59" t="s">
        <v>409</v>
      </c>
      <c r="E218" s="59" t="s">
        <v>458</v>
      </c>
      <c r="F218" s="59" t="s">
        <v>166</v>
      </c>
      <c r="G218" s="59"/>
      <c r="H218" s="60">
        <f>H219</f>
        <v>33600</v>
      </c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2:22" ht="18" customHeight="1">
      <c r="B219" s="125" t="s">
        <v>134</v>
      </c>
      <c r="C219" s="68">
        <v>803</v>
      </c>
      <c r="D219" s="59" t="s">
        <v>409</v>
      </c>
      <c r="E219" s="59" t="s">
        <v>458</v>
      </c>
      <c r="F219" s="59" t="s">
        <v>288</v>
      </c>
      <c r="G219" s="59"/>
      <c r="H219" s="176">
        <f>H220</f>
        <v>33600</v>
      </c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2:22" ht="32.25" customHeight="1">
      <c r="B220" s="121" t="s">
        <v>567</v>
      </c>
      <c r="C220" s="68">
        <v>803</v>
      </c>
      <c r="D220" s="59" t="s">
        <v>409</v>
      </c>
      <c r="E220" s="59" t="s">
        <v>458</v>
      </c>
      <c r="F220" s="59" t="s">
        <v>544</v>
      </c>
      <c r="G220" s="59"/>
      <c r="H220" s="60">
        <f>H221</f>
        <v>33600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2:22" ht="18" customHeight="1">
      <c r="B221" s="121" t="s">
        <v>482</v>
      </c>
      <c r="C221" s="68">
        <v>803</v>
      </c>
      <c r="D221" s="59" t="s">
        <v>409</v>
      </c>
      <c r="E221" s="59" t="s">
        <v>458</v>
      </c>
      <c r="F221" s="59" t="s">
        <v>544</v>
      </c>
      <c r="G221" s="59" t="s">
        <v>29</v>
      </c>
      <c r="H221" s="60">
        <v>33600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2:22" ht="18" customHeight="1">
      <c r="B222" s="125" t="s">
        <v>191</v>
      </c>
      <c r="C222" s="68">
        <v>803</v>
      </c>
      <c r="D222" s="59" t="s">
        <v>460</v>
      </c>
      <c r="E222" s="59"/>
      <c r="F222" s="59"/>
      <c r="G222" s="59"/>
      <c r="H222" s="60">
        <f>SUM(H223,H236,H254,)</f>
        <v>314764.60000000003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2:22" ht="18" customHeight="1">
      <c r="B223" s="125" t="s">
        <v>465</v>
      </c>
      <c r="C223" s="68">
        <v>803</v>
      </c>
      <c r="D223" s="59" t="s">
        <v>460</v>
      </c>
      <c r="E223" s="59" t="s">
        <v>406</v>
      </c>
      <c r="F223" s="59"/>
      <c r="G223" s="59"/>
      <c r="H223" s="60">
        <f>H224+H232</f>
        <v>96818.8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2:29" ht="18" customHeight="1">
      <c r="B224" s="125" t="s">
        <v>546</v>
      </c>
      <c r="C224" s="68">
        <v>803</v>
      </c>
      <c r="D224" s="59" t="s">
        <v>460</v>
      </c>
      <c r="E224" s="59" t="s">
        <v>406</v>
      </c>
      <c r="F224" s="59" t="s">
        <v>195</v>
      </c>
      <c r="G224" s="59"/>
      <c r="H224" s="60">
        <f>H225+H228+H230</f>
        <v>96618.8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2:22" ht="19.5" customHeight="1">
      <c r="B225" s="125" t="s">
        <v>547</v>
      </c>
      <c r="C225" s="68">
        <v>803</v>
      </c>
      <c r="D225" s="59" t="s">
        <v>460</v>
      </c>
      <c r="E225" s="59" t="s">
        <v>406</v>
      </c>
      <c r="F225" s="59" t="s">
        <v>194</v>
      </c>
      <c r="G225" s="59"/>
      <c r="H225" s="60">
        <f>H226+H227</f>
        <v>83118.8</v>
      </c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2:22" ht="18" customHeight="1">
      <c r="B226" s="132" t="s">
        <v>386</v>
      </c>
      <c r="C226" s="68">
        <v>803</v>
      </c>
      <c r="D226" s="59" t="s">
        <v>460</v>
      </c>
      <c r="E226" s="59" t="s">
        <v>406</v>
      </c>
      <c r="F226" s="59" t="s">
        <v>194</v>
      </c>
      <c r="G226" s="59" t="s">
        <v>128</v>
      </c>
      <c r="H226" s="60">
        <v>77580</v>
      </c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2:22" ht="18" customHeight="1">
      <c r="B227" s="121" t="s">
        <v>482</v>
      </c>
      <c r="C227" s="68">
        <v>803</v>
      </c>
      <c r="D227" s="59" t="s">
        <v>460</v>
      </c>
      <c r="E227" s="59" t="s">
        <v>406</v>
      </c>
      <c r="F227" s="59" t="s">
        <v>194</v>
      </c>
      <c r="G227" s="59" t="s">
        <v>29</v>
      </c>
      <c r="H227" s="60">
        <v>5538.8</v>
      </c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2:22" ht="35.25" customHeight="1">
      <c r="B228" s="125" t="s">
        <v>548</v>
      </c>
      <c r="C228" s="68">
        <v>803</v>
      </c>
      <c r="D228" s="59" t="s">
        <v>460</v>
      </c>
      <c r="E228" s="59" t="s">
        <v>406</v>
      </c>
      <c r="F228" s="59" t="s">
        <v>196</v>
      </c>
      <c r="G228" s="59"/>
      <c r="H228" s="60">
        <f>SUM(H229)</f>
        <v>3500</v>
      </c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2:22" ht="20.25" customHeight="1">
      <c r="B229" s="132" t="s">
        <v>386</v>
      </c>
      <c r="C229" s="68">
        <v>803</v>
      </c>
      <c r="D229" s="59" t="s">
        <v>460</v>
      </c>
      <c r="E229" s="59" t="s">
        <v>406</v>
      </c>
      <c r="F229" s="59" t="s">
        <v>196</v>
      </c>
      <c r="G229" s="59" t="s">
        <v>128</v>
      </c>
      <c r="H229" s="176">
        <v>3500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2:22" ht="49.5" customHeight="1">
      <c r="B230" s="125" t="s">
        <v>545</v>
      </c>
      <c r="C230" s="68">
        <v>803</v>
      </c>
      <c r="D230" s="59" t="s">
        <v>460</v>
      </c>
      <c r="E230" s="59" t="s">
        <v>406</v>
      </c>
      <c r="F230" s="59" t="s">
        <v>234</v>
      </c>
      <c r="G230" s="59"/>
      <c r="H230" s="60">
        <f>H231</f>
        <v>10000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2:22" ht="17.25" customHeight="1">
      <c r="B231" s="132" t="s">
        <v>386</v>
      </c>
      <c r="C231" s="68">
        <v>803</v>
      </c>
      <c r="D231" s="59" t="s">
        <v>460</v>
      </c>
      <c r="E231" s="59" t="s">
        <v>406</v>
      </c>
      <c r="F231" s="59" t="s">
        <v>234</v>
      </c>
      <c r="G231" s="59" t="s">
        <v>128</v>
      </c>
      <c r="H231" s="60">
        <f>13100-3100</f>
        <v>10000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2:22" ht="17.25" customHeight="1">
      <c r="B232" s="125" t="s">
        <v>156</v>
      </c>
      <c r="C232" s="68">
        <v>803</v>
      </c>
      <c r="D232" s="59" t="s">
        <v>460</v>
      </c>
      <c r="E232" s="59" t="s">
        <v>406</v>
      </c>
      <c r="F232" s="59" t="s">
        <v>166</v>
      </c>
      <c r="G232" s="59"/>
      <c r="H232" s="60">
        <f>H233</f>
        <v>200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2:22" ht="17.25" customHeight="1">
      <c r="B233" s="125" t="s">
        <v>136</v>
      </c>
      <c r="C233" s="68">
        <v>803</v>
      </c>
      <c r="D233" s="59" t="s">
        <v>460</v>
      </c>
      <c r="E233" s="59" t="s">
        <v>406</v>
      </c>
      <c r="F233" s="59" t="s">
        <v>167</v>
      </c>
      <c r="G233" s="59"/>
      <c r="H233" s="60">
        <f>H234</f>
        <v>200</v>
      </c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2:22" ht="17.25" customHeight="1">
      <c r="B234" s="152" t="s">
        <v>170</v>
      </c>
      <c r="C234" s="68">
        <v>803</v>
      </c>
      <c r="D234" s="59" t="s">
        <v>460</v>
      </c>
      <c r="E234" s="59" t="s">
        <v>406</v>
      </c>
      <c r="F234" s="59" t="s">
        <v>171</v>
      </c>
      <c r="G234" s="59"/>
      <c r="H234" s="60">
        <f>H235</f>
        <v>200</v>
      </c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2:22" ht="17.25" customHeight="1">
      <c r="B235" s="125" t="s">
        <v>332</v>
      </c>
      <c r="C235" s="68">
        <v>803</v>
      </c>
      <c r="D235" s="59" t="s">
        <v>460</v>
      </c>
      <c r="E235" s="59" t="s">
        <v>406</v>
      </c>
      <c r="F235" s="59" t="s">
        <v>171</v>
      </c>
      <c r="G235" s="59" t="s">
        <v>289</v>
      </c>
      <c r="H235" s="60">
        <v>200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2:22" ht="21" customHeight="1">
      <c r="B236" s="132" t="s">
        <v>523</v>
      </c>
      <c r="C236" s="68">
        <v>803</v>
      </c>
      <c r="D236" s="59" t="s">
        <v>460</v>
      </c>
      <c r="E236" s="59" t="s">
        <v>408</v>
      </c>
      <c r="F236" s="59"/>
      <c r="G236" s="59"/>
      <c r="H236" s="60">
        <f>SUM(H237,H240,H247)</f>
        <v>195354.1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2:22" ht="21" customHeight="1">
      <c r="B237" s="121" t="s">
        <v>136</v>
      </c>
      <c r="C237" s="68">
        <v>803</v>
      </c>
      <c r="D237" s="59" t="s">
        <v>460</v>
      </c>
      <c r="E237" s="59" t="s">
        <v>408</v>
      </c>
      <c r="F237" s="59" t="s">
        <v>185</v>
      </c>
      <c r="G237" s="59"/>
      <c r="H237" s="60">
        <f>H238</f>
        <v>101.2</v>
      </c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2:22" ht="33" customHeight="1">
      <c r="B238" s="121" t="s">
        <v>551</v>
      </c>
      <c r="C238" s="68">
        <v>803</v>
      </c>
      <c r="D238" s="59" t="s">
        <v>460</v>
      </c>
      <c r="E238" s="59" t="s">
        <v>408</v>
      </c>
      <c r="F238" s="59" t="s">
        <v>240</v>
      </c>
      <c r="G238" s="59"/>
      <c r="H238" s="60">
        <f>H239</f>
        <v>101.2</v>
      </c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2:22" ht="21" customHeight="1">
      <c r="B239" s="125" t="s">
        <v>332</v>
      </c>
      <c r="C239" s="68">
        <v>803</v>
      </c>
      <c r="D239" s="59" t="s">
        <v>460</v>
      </c>
      <c r="E239" s="59" t="s">
        <v>408</v>
      </c>
      <c r="F239" s="59" t="s">
        <v>240</v>
      </c>
      <c r="G239" s="59" t="s">
        <v>289</v>
      </c>
      <c r="H239" s="176">
        <f>50.6+50.6</f>
        <v>101.2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2:22" ht="18" customHeight="1">
      <c r="B240" s="125" t="s">
        <v>549</v>
      </c>
      <c r="C240" s="68">
        <v>803</v>
      </c>
      <c r="D240" s="59" t="s">
        <v>460</v>
      </c>
      <c r="E240" s="59" t="s">
        <v>408</v>
      </c>
      <c r="F240" s="59" t="s">
        <v>198</v>
      </c>
      <c r="G240" s="59"/>
      <c r="H240" s="60">
        <f>H241+H244</f>
        <v>145163.5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2:22" ht="18" customHeight="1">
      <c r="B241" s="125" t="s">
        <v>550</v>
      </c>
      <c r="C241" s="68">
        <v>803</v>
      </c>
      <c r="D241" s="59" t="s">
        <v>460</v>
      </c>
      <c r="E241" s="59" t="s">
        <v>408</v>
      </c>
      <c r="F241" s="59" t="s">
        <v>199</v>
      </c>
      <c r="G241" s="59"/>
      <c r="H241" s="60">
        <f>H242+H243</f>
        <v>60811.6</v>
      </c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2:22" ht="18" customHeight="1">
      <c r="B242" s="132" t="s">
        <v>386</v>
      </c>
      <c r="C242" s="68">
        <v>803</v>
      </c>
      <c r="D242" s="59" t="s">
        <v>460</v>
      </c>
      <c r="E242" s="59" t="s">
        <v>408</v>
      </c>
      <c r="F242" s="59" t="s">
        <v>199</v>
      </c>
      <c r="G242" s="59" t="s">
        <v>128</v>
      </c>
      <c r="H242" s="60">
        <v>29856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2:22" ht="18" customHeight="1">
      <c r="B243" s="121" t="s">
        <v>482</v>
      </c>
      <c r="C243" s="68">
        <v>803</v>
      </c>
      <c r="D243" s="59" t="s">
        <v>460</v>
      </c>
      <c r="E243" s="59" t="s">
        <v>408</v>
      </c>
      <c r="F243" s="59" t="s">
        <v>199</v>
      </c>
      <c r="G243" s="59" t="s">
        <v>29</v>
      </c>
      <c r="H243" s="60">
        <v>30955.6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2:22" ht="18" customHeight="1">
      <c r="B244" s="132" t="s">
        <v>140</v>
      </c>
      <c r="C244" s="68">
        <v>803</v>
      </c>
      <c r="D244" s="59" t="s">
        <v>460</v>
      </c>
      <c r="E244" s="59" t="s">
        <v>408</v>
      </c>
      <c r="F244" s="59" t="s">
        <v>200</v>
      </c>
      <c r="G244" s="59"/>
      <c r="H244" s="60">
        <f>H245+H246</f>
        <v>84351.90000000001</v>
      </c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2:22" ht="20.25" customHeight="1">
      <c r="B245" s="132" t="s">
        <v>386</v>
      </c>
      <c r="C245" s="68">
        <v>803</v>
      </c>
      <c r="D245" s="59" t="s">
        <v>460</v>
      </c>
      <c r="E245" s="59" t="s">
        <v>408</v>
      </c>
      <c r="F245" s="59" t="s">
        <v>200</v>
      </c>
      <c r="G245" s="59" t="s">
        <v>128</v>
      </c>
      <c r="H245" s="60">
        <v>2618.3</v>
      </c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2:22" ht="18" customHeight="1">
      <c r="B246" s="121" t="s">
        <v>482</v>
      </c>
      <c r="C246" s="68">
        <v>803</v>
      </c>
      <c r="D246" s="59" t="s">
        <v>460</v>
      </c>
      <c r="E246" s="59" t="s">
        <v>408</v>
      </c>
      <c r="F246" s="59" t="s">
        <v>200</v>
      </c>
      <c r="G246" s="59" t="s">
        <v>29</v>
      </c>
      <c r="H246" s="60">
        <v>81733.6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2:22" ht="18" customHeight="1">
      <c r="B247" s="125" t="s">
        <v>156</v>
      </c>
      <c r="C247" s="68">
        <v>803</v>
      </c>
      <c r="D247" s="59" t="s">
        <v>460</v>
      </c>
      <c r="E247" s="59" t="s">
        <v>408</v>
      </c>
      <c r="F247" s="59" t="s">
        <v>166</v>
      </c>
      <c r="G247" s="59"/>
      <c r="H247" s="60">
        <f>H248+H251</f>
        <v>50089.399999999994</v>
      </c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2:22" ht="18" customHeight="1">
      <c r="B248" s="125" t="s">
        <v>136</v>
      </c>
      <c r="C248" s="68">
        <v>803</v>
      </c>
      <c r="D248" s="59" t="s">
        <v>460</v>
      </c>
      <c r="E248" s="59" t="s">
        <v>408</v>
      </c>
      <c r="F248" s="59" t="s">
        <v>167</v>
      </c>
      <c r="G248" s="59"/>
      <c r="H248" s="60">
        <f>H249</f>
        <v>11.2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2:22" ht="18" customHeight="1">
      <c r="B249" s="152" t="s">
        <v>170</v>
      </c>
      <c r="C249" s="68">
        <v>803</v>
      </c>
      <c r="D249" s="59" t="s">
        <v>460</v>
      </c>
      <c r="E249" s="59" t="s">
        <v>408</v>
      </c>
      <c r="F249" s="59" t="s">
        <v>171</v>
      </c>
      <c r="G249" s="59"/>
      <c r="H249" s="176">
        <f>H250</f>
        <v>11.2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2:22" ht="18" customHeight="1">
      <c r="B250" s="125" t="s">
        <v>332</v>
      </c>
      <c r="C250" s="68">
        <v>803</v>
      </c>
      <c r="D250" s="59" t="s">
        <v>460</v>
      </c>
      <c r="E250" s="59" t="s">
        <v>408</v>
      </c>
      <c r="F250" s="59" t="s">
        <v>171</v>
      </c>
      <c r="G250" s="59" t="s">
        <v>289</v>
      </c>
      <c r="H250" s="60">
        <v>11.2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2:22" ht="18" customHeight="1">
      <c r="B251" s="125" t="s">
        <v>134</v>
      </c>
      <c r="C251" s="68">
        <v>803</v>
      </c>
      <c r="D251" s="59" t="s">
        <v>460</v>
      </c>
      <c r="E251" s="59" t="s">
        <v>408</v>
      </c>
      <c r="F251" s="59" t="s">
        <v>288</v>
      </c>
      <c r="G251" s="59"/>
      <c r="H251" s="60">
        <f>H252</f>
        <v>50078.2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2:22" ht="34.5" customHeight="1">
      <c r="B252" s="121" t="s">
        <v>567</v>
      </c>
      <c r="C252" s="68">
        <v>803</v>
      </c>
      <c r="D252" s="59" t="s">
        <v>460</v>
      </c>
      <c r="E252" s="59" t="s">
        <v>408</v>
      </c>
      <c r="F252" s="59" t="s">
        <v>544</v>
      </c>
      <c r="G252" s="59"/>
      <c r="H252" s="60">
        <f>H253</f>
        <v>50078.2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2:22" ht="18" customHeight="1">
      <c r="B253" s="121" t="s">
        <v>482</v>
      </c>
      <c r="C253" s="68">
        <v>803</v>
      </c>
      <c r="D253" s="59" t="s">
        <v>460</v>
      </c>
      <c r="E253" s="59" t="s">
        <v>408</v>
      </c>
      <c r="F253" s="59" t="s">
        <v>544</v>
      </c>
      <c r="G253" s="59" t="s">
        <v>29</v>
      </c>
      <c r="H253" s="60">
        <v>50078.2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2:22" ht="18" customHeight="1">
      <c r="B254" s="125" t="s">
        <v>40</v>
      </c>
      <c r="C254" s="68">
        <v>803</v>
      </c>
      <c r="D254" s="59" t="s">
        <v>460</v>
      </c>
      <c r="E254" s="59" t="s">
        <v>460</v>
      </c>
      <c r="F254" s="59"/>
      <c r="G254" s="59"/>
      <c r="H254" s="60">
        <f>H257+H260+H258</f>
        <v>22591.7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2:22" ht="51.75" customHeight="1">
      <c r="B255" s="121" t="s">
        <v>480</v>
      </c>
      <c r="C255" s="68">
        <v>803</v>
      </c>
      <c r="D255" s="59" t="s">
        <v>460</v>
      </c>
      <c r="E255" s="59" t="s">
        <v>460</v>
      </c>
      <c r="F255" s="59" t="s">
        <v>454</v>
      </c>
      <c r="G255" s="59"/>
      <c r="H255" s="60">
        <f>SUM(H256)</f>
        <v>19299.5</v>
      </c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2:22" ht="19.5" customHeight="1">
      <c r="B256" s="121" t="s">
        <v>484</v>
      </c>
      <c r="C256" s="68">
        <v>803</v>
      </c>
      <c r="D256" s="59" t="s">
        <v>460</v>
      </c>
      <c r="E256" s="59" t="s">
        <v>460</v>
      </c>
      <c r="F256" s="59" t="s">
        <v>456</v>
      </c>
      <c r="G256" s="59"/>
      <c r="H256" s="60">
        <f>SUM(H257)</f>
        <v>19299.5</v>
      </c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2:22" s="42" customFormat="1" ht="18" customHeight="1">
      <c r="B257" s="121" t="s">
        <v>482</v>
      </c>
      <c r="C257" s="68">
        <v>803</v>
      </c>
      <c r="D257" s="59" t="s">
        <v>460</v>
      </c>
      <c r="E257" s="59" t="s">
        <v>460</v>
      </c>
      <c r="F257" s="59" t="s">
        <v>456</v>
      </c>
      <c r="G257" s="59" t="s">
        <v>29</v>
      </c>
      <c r="H257" s="60">
        <v>19299.5</v>
      </c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2:22" s="42" customFormat="1" ht="18" customHeight="1">
      <c r="B258" s="121" t="s">
        <v>57</v>
      </c>
      <c r="C258" s="68">
        <v>803</v>
      </c>
      <c r="D258" s="59" t="s">
        <v>460</v>
      </c>
      <c r="E258" s="59" t="s">
        <v>460</v>
      </c>
      <c r="F258" s="59" t="s">
        <v>58</v>
      </c>
      <c r="G258" s="59"/>
      <c r="H258" s="60">
        <f>H259</f>
        <v>3100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2:22" s="42" customFormat="1" ht="18" customHeight="1">
      <c r="B259" s="125" t="s">
        <v>332</v>
      </c>
      <c r="C259" s="68">
        <v>803</v>
      </c>
      <c r="D259" s="59" t="s">
        <v>460</v>
      </c>
      <c r="E259" s="59" t="s">
        <v>460</v>
      </c>
      <c r="F259" s="59" t="s">
        <v>58</v>
      </c>
      <c r="G259" s="59" t="s">
        <v>289</v>
      </c>
      <c r="H259" s="176">
        <v>3100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2:22" s="42" customFormat="1" ht="18" customHeight="1">
      <c r="B260" s="125" t="s">
        <v>156</v>
      </c>
      <c r="C260" s="68">
        <v>803</v>
      </c>
      <c r="D260" s="59" t="s">
        <v>460</v>
      </c>
      <c r="E260" s="59" t="s">
        <v>460</v>
      </c>
      <c r="F260" s="59" t="s">
        <v>166</v>
      </c>
      <c r="G260" s="59"/>
      <c r="H260" s="60">
        <f>H261</f>
        <v>192.2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2:22" s="42" customFormat="1" ht="18" customHeight="1">
      <c r="B261" s="125" t="s">
        <v>136</v>
      </c>
      <c r="C261" s="68">
        <v>803</v>
      </c>
      <c r="D261" s="59" t="s">
        <v>460</v>
      </c>
      <c r="E261" s="59" t="s">
        <v>460</v>
      </c>
      <c r="F261" s="59" t="s">
        <v>167</v>
      </c>
      <c r="G261" s="59"/>
      <c r="H261" s="60">
        <f>H262</f>
        <v>192.2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2:22" s="42" customFormat="1" ht="51.75" customHeight="1">
      <c r="B262" s="126" t="s">
        <v>0</v>
      </c>
      <c r="C262" s="68">
        <v>803</v>
      </c>
      <c r="D262" s="59" t="s">
        <v>460</v>
      </c>
      <c r="E262" s="59" t="s">
        <v>460</v>
      </c>
      <c r="F262" s="59" t="s">
        <v>346</v>
      </c>
      <c r="G262" s="59"/>
      <c r="H262" s="60">
        <f>H263</f>
        <v>192.2</v>
      </c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2:22" s="42" customFormat="1" ht="18" customHeight="1">
      <c r="B263" s="121" t="s">
        <v>482</v>
      </c>
      <c r="C263" s="68">
        <v>803</v>
      </c>
      <c r="D263" s="59" t="s">
        <v>460</v>
      </c>
      <c r="E263" s="59" t="s">
        <v>460</v>
      </c>
      <c r="F263" s="59" t="s">
        <v>346</v>
      </c>
      <c r="G263" s="59" t="s">
        <v>29</v>
      </c>
      <c r="H263" s="60">
        <v>192.2</v>
      </c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2:22" s="44" customFormat="1" ht="18" customHeight="1">
      <c r="B264" s="139" t="s">
        <v>26</v>
      </c>
      <c r="C264" s="68">
        <v>803</v>
      </c>
      <c r="D264" s="59" t="s">
        <v>410</v>
      </c>
      <c r="E264" s="59"/>
      <c r="F264" s="59"/>
      <c r="G264" s="59"/>
      <c r="H264" s="60">
        <f>H265</f>
        <v>200</v>
      </c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2:22" s="44" customFormat="1" ht="18" customHeight="1">
      <c r="B265" s="125" t="s">
        <v>526</v>
      </c>
      <c r="C265" s="68">
        <v>803</v>
      </c>
      <c r="D265" s="59" t="s">
        <v>410</v>
      </c>
      <c r="E265" s="59" t="s">
        <v>460</v>
      </c>
      <c r="F265" s="59"/>
      <c r="G265" s="59"/>
      <c r="H265" s="60">
        <f>H266</f>
        <v>200</v>
      </c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2:22" s="44" customFormat="1" ht="18" customHeight="1">
      <c r="B266" s="125" t="s">
        <v>156</v>
      </c>
      <c r="C266" s="68">
        <v>803</v>
      </c>
      <c r="D266" s="59" t="s">
        <v>410</v>
      </c>
      <c r="E266" s="59" t="s">
        <v>460</v>
      </c>
      <c r="F266" s="59" t="s">
        <v>166</v>
      </c>
      <c r="G266" s="59"/>
      <c r="H266" s="60">
        <f>H267</f>
        <v>200</v>
      </c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2:22" s="44" customFormat="1" ht="18" customHeight="1">
      <c r="B267" s="125" t="s">
        <v>136</v>
      </c>
      <c r="C267" s="68">
        <v>803</v>
      </c>
      <c r="D267" s="59" t="s">
        <v>410</v>
      </c>
      <c r="E267" s="59" t="s">
        <v>460</v>
      </c>
      <c r="F267" s="59" t="s">
        <v>167</v>
      </c>
      <c r="G267" s="59"/>
      <c r="H267" s="60">
        <f>H268</f>
        <v>200</v>
      </c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2:22" s="44" customFormat="1" ht="18" customHeight="1">
      <c r="B268" s="135" t="s">
        <v>399</v>
      </c>
      <c r="C268" s="68">
        <v>803</v>
      </c>
      <c r="D268" s="59" t="s">
        <v>410</v>
      </c>
      <c r="E268" s="59" t="s">
        <v>460</v>
      </c>
      <c r="F268" s="59" t="s">
        <v>169</v>
      </c>
      <c r="G268" s="59"/>
      <c r="H268" s="60">
        <f>H269</f>
        <v>200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2:22" s="43" customFormat="1" ht="18" customHeight="1">
      <c r="B269" s="132" t="s">
        <v>386</v>
      </c>
      <c r="C269" s="68">
        <v>803</v>
      </c>
      <c r="D269" s="59" t="s">
        <v>410</v>
      </c>
      <c r="E269" s="59" t="s">
        <v>460</v>
      </c>
      <c r="F269" s="59" t="s">
        <v>169</v>
      </c>
      <c r="G269" s="59" t="s">
        <v>128</v>
      </c>
      <c r="H269" s="176">
        <v>200</v>
      </c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2:22" s="43" customFormat="1" ht="18" customHeight="1">
      <c r="B270" s="125" t="s">
        <v>203</v>
      </c>
      <c r="C270" s="68">
        <v>803</v>
      </c>
      <c r="D270" s="59" t="s">
        <v>256</v>
      </c>
      <c r="E270" s="59"/>
      <c r="F270" s="59"/>
      <c r="G270" s="59"/>
      <c r="H270" s="60">
        <f>H271</f>
        <v>65.3</v>
      </c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2:22" ht="18" customHeight="1">
      <c r="B271" s="125" t="s">
        <v>209</v>
      </c>
      <c r="C271" s="68">
        <v>803</v>
      </c>
      <c r="D271" s="59" t="s">
        <v>256</v>
      </c>
      <c r="E271" s="59" t="s">
        <v>408</v>
      </c>
      <c r="F271" s="59"/>
      <c r="G271" s="59"/>
      <c r="H271" s="60">
        <f>SUM(H272)</f>
        <v>65.3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2:22" ht="21" customHeight="1">
      <c r="B272" s="132" t="s">
        <v>528</v>
      </c>
      <c r="C272" s="68">
        <v>803</v>
      </c>
      <c r="D272" s="59" t="s">
        <v>256</v>
      </c>
      <c r="E272" s="59" t="s">
        <v>408</v>
      </c>
      <c r="F272" s="59" t="s">
        <v>217</v>
      </c>
      <c r="G272" s="59"/>
      <c r="H272" s="60">
        <f>SUM(H273)</f>
        <v>65.3</v>
      </c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2:22" ht="21" customHeight="1">
      <c r="B273" s="125" t="s">
        <v>552</v>
      </c>
      <c r="C273" s="68">
        <v>803</v>
      </c>
      <c r="D273" s="59" t="s">
        <v>256</v>
      </c>
      <c r="E273" s="59" t="s">
        <v>408</v>
      </c>
      <c r="F273" s="59" t="s">
        <v>218</v>
      </c>
      <c r="G273" s="59"/>
      <c r="H273" s="60">
        <f>SUM(H274)</f>
        <v>65.3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2:22" ht="18" customHeight="1">
      <c r="B274" s="121" t="s">
        <v>553</v>
      </c>
      <c r="C274" s="68">
        <v>803</v>
      </c>
      <c r="D274" s="59" t="s">
        <v>256</v>
      </c>
      <c r="E274" s="59" t="s">
        <v>408</v>
      </c>
      <c r="F274" s="59" t="s">
        <v>411</v>
      </c>
      <c r="G274" s="59"/>
      <c r="H274" s="60">
        <f>SUM(H275)</f>
        <v>65.3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2:22" ht="18" customHeight="1">
      <c r="B275" s="132" t="s">
        <v>554</v>
      </c>
      <c r="C275" s="68">
        <v>803</v>
      </c>
      <c r="D275" s="59" t="s">
        <v>256</v>
      </c>
      <c r="E275" s="59" t="s">
        <v>408</v>
      </c>
      <c r="F275" s="59" t="s">
        <v>411</v>
      </c>
      <c r="G275" s="59" t="s">
        <v>457</v>
      </c>
      <c r="H275" s="60">
        <v>65.3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2:22" ht="33.75" customHeight="1">
      <c r="B276" s="139" t="s">
        <v>509</v>
      </c>
      <c r="C276" s="68">
        <v>804</v>
      </c>
      <c r="D276" s="59"/>
      <c r="E276" s="59"/>
      <c r="F276" s="59"/>
      <c r="G276" s="59"/>
      <c r="H276" s="60">
        <f>H277+H293</f>
        <v>52626.2</v>
      </c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2:22" ht="20.25" customHeight="1">
      <c r="B277" s="139" t="s">
        <v>219</v>
      </c>
      <c r="C277" s="68">
        <v>804</v>
      </c>
      <c r="D277" s="59" t="s">
        <v>409</v>
      </c>
      <c r="E277" s="59"/>
      <c r="F277" s="59"/>
      <c r="G277" s="59"/>
      <c r="H277" s="60">
        <f>SUM(H278,)</f>
        <v>52626.2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2:22" ht="20.25" customHeight="1">
      <c r="B278" s="125" t="s">
        <v>462</v>
      </c>
      <c r="C278" s="68">
        <v>804</v>
      </c>
      <c r="D278" s="59" t="s">
        <v>409</v>
      </c>
      <c r="E278" s="59" t="s">
        <v>280</v>
      </c>
      <c r="F278" s="59"/>
      <c r="G278" s="59"/>
      <c r="H278" s="60">
        <f>H279+H282+H289+H285</f>
        <v>52626.2</v>
      </c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2:22" ht="50.25" customHeight="1">
      <c r="B279" s="121" t="s">
        <v>480</v>
      </c>
      <c r="C279" s="68">
        <v>804</v>
      </c>
      <c r="D279" s="59" t="s">
        <v>409</v>
      </c>
      <c r="E279" s="59" t="s">
        <v>280</v>
      </c>
      <c r="F279" s="59" t="s">
        <v>454</v>
      </c>
      <c r="G279" s="59"/>
      <c r="H279" s="176">
        <f>SUM(H280)</f>
        <v>26674.5</v>
      </c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2:22" ht="20.25" customHeight="1">
      <c r="B280" s="121" t="s">
        <v>484</v>
      </c>
      <c r="C280" s="68">
        <v>804</v>
      </c>
      <c r="D280" s="59" t="s">
        <v>409</v>
      </c>
      <c r="E280" s="59" t="s">
        <v>280</v>
      </c>
      <c r="F280" s="59" t="s">
        <v>456</v>
      </c>
      <c r="G280" s="59"/>
      <c r="H280" s="60">
        <f>SUM(H281)</f>
        <v>26674.5</v>
      </c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2:22" ht="18" customHeight="1">
      <c r="B281" s="121" t="s">
        <v>482</v>
      </c>
      <c r="C281" s="68">
        <v>804</v>
      </c>
      <c r="D281" s="59" t="s">
        <v>409</v>
      </c>
      <c r="E281" s="59" t="s">
        <v>280</v>
      </c>
      <c r="F281" s="59" t="s">
        <v>456</v>
      </c>
      <c r="G281" s="59" t="s">
        <v>29</v>
      </c>
      <c r="H281" s="60">
        <v>26674.5</v>
      </c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2:22" ht="18.75" customHeight="1">
      <c r="B282" s="121" t="s">
        <v>41</v>
      </c>
      <c r="C282" s="68">
        <v>804</v>
      </c>
      <c r="D282" s="59" t="s">
        <v>409</v>
      </c>
      <c r="E282" s="59" t="s">
        <v>280</v>
      </c>
      <c r="F282" s="59" t="s">
        <v>233</v>
      </c>
      <c r="G282" s="59"/>
      <c r="H282" s="60">
        <f>SUM(H283)</f>
        <v>25150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2:22" ht="20.25" customHeight="1">
      <c r="B283" s="132" t="s">
        <v>42</v>
      </c>
      <c r="C283" s="68">
        <v>804</v>
      </c>
      <c r="D283" s="59" t="s">
        <v>409</v>
      </c>
      <c r="E283" s="59" t="s">
        <v>280</v>
      </c>
      <c r="F283" s="59" t="s">
        <v>241</v>
      </c>
      <c r="G283" s="59"/>
      <c r="H283" s="60">
        <f>SUM(H284)</f>
        <v>25150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2:22" ht="18.75" customHeight="1">
      <c r="B284" s="121" t="s">
        <v>482</v>
      </c>
      <c r="C284" s="68">
        <v>804</v>
      </c>
      <c r="D284" s="59" t="s">
        <v>409</v>
      </c>
      <c r="E284" s="59" t="s">
        <v>280</v>
      </c>
      <c r="F284" s="59" t="s">
        <v>241</v>
      </c>
      <c r="G284" s="59" t="s">
        <v>29</v>
      </c>
      <c r="H284" s="60">
        <v>25150</v>
      </c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2:22" ht="18.75" customHeight="1">
      <c r="B285" s="121" t="s">
        <v>136</v>
      </c>
      <c r="C285" s="68">
        <v>804</v>
      </c>
      <c r="D285" s="59" t="s">
        <v>409</v>
      </c>
      <c r="E285" s="59" t="s">
        <v>280</v>
      </c>
      <c r="F285" s="59" t="s">
        <v>185</v>
      </c>
      <c r="G285" s="59"/>
      <c r="H285" s="60">
        <f>H286</f>
        <v>640</v>
      </c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2:22" ht="35.25" customHeight="1">
      <c r="B286" s="131" t="s">
        <v>487</v>
      </c>
      <c r="C286" s="68">
        <v>804</v>
      </c>
      <c r="D286" s="59" t="s">
        <v>409</v>
      </c>
      <c r="E286" s="59" t="s">
        <v>280</v>
      </c>
      <c r="F286" s="59" t="s">
        <v>489</v>
      </c>
      <c r="G286" s="59"/>
      <c r="H286" s="60">
        <f>H287</f>
        <v>640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2:22" ht="33.75" customHeight="1">
      <c r="B287" s="121" t="s">
        <v>488</v>
      </c>
      <c r="C287" s="68">
        <v>804</v>
      </c>
      <c r="D287" s="59" t="s">
        <v>409</v>
      </c>
      <c r="E287" s="59" t="s">
        <v>280</v>
      </c>
      <c r="F287" s="59" t="s">
        <v>486</v>
      </c>
      <c r="G287" s="59"/>
      <c r="H287" s="60">
        <f>H288</f>
        <v>640</v>
      </c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2:22" ht="18.75" customHeight="1">
      <c r="B288" s="121" t="s">
        <v>482</v>
      </c>
      <c r="C288" s="68">
        <v>804</v>
      </c>
      <c r="D288" s="59" t="s">
        <v>409</v>
      </c>
      <c r="E288" s="59" t="s">
        <v>280</v>
      </c>
      <c r="F288" s="59" t="s">
        <v>486</v>
      </c>
      <c r="G288" s="59" t="s">
        <v>29</v>
      </c>
      <c r="H288" s="60">
        <v>640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2:22" ht="18.75" customHeight="1">
      <c r="B289" s="125" t="s">
        <v>156</v>
      </c>
      <c r="C289" s="68">
        <v>804</v>
      </c>
      <c r="D289" s="59" t="s">
        <v>409</v>
      </c>
      <c r="E289" s="59" t="s">
        <v>280</v>
      </c>
      <c r="F289" s="59" t="s">
        <v>166</v>
      </c>
      <c r="G289" s="59"/>
      <c r="H289" s="176">
        <f>H290</f>
        <v>161.7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2:22" ht="18.75" customHeight="1">
      <c r="B290" s="125" t="s">
        <v>136</v>
      </c>
      <c r="C290" s="68">
        <v>804</v>
      </c>
      <c r="D290" s="59" t="s">
        <v>409</v>
      </c>
      <c r="E290" s="59" t="s">
        <v>280</v>
      </c>
      <c r="F290" s="59" t="s">
        <v>167</v>
      </c>
      <c r="G290" s="59"/>
      <c r="H290" s="60">
        <f>H291</f>
        <v>161.7</v>
      </c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2:22" ht="53.25" customHeight="1">
      <c r="B291" s="126" t="s">
        <v>0</v>
      </c>
      <c r="C291" s="68">
        <v>804</v>
      </c>
      <c r="D291" s="59" t="s">
        <v>409</v>
      </c>
      <c r="E291" s="59" t="s">
        <v>280</v>
      </c>
      <c r="F291" s="59" t="s">
        <v>346</v>
      </c>
      <c r="G291" s="59"/>
      <c r="H291" s="60">
        <f>H292</f>
        <v>161.7</v>
      </c>
      <c r="I291" s="34"/>
      <c r="J291" s="35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2:22" ht="18.75" customHeight="1">
      <c r="B292" s="121" t="s">
        <v>482</v>
      </c>
      <c r="C292" s="68">
        <v>804</v>
      </c>
      <c r="D292" s="59" t="s">
        <v>409</v>
      </c>
      <c r="E292" s="59" t="s">
        <v>280</v>
      </c>
      <c r="F292" s="59" t="s">
        <v>346</v>
      </c>
      <c r="G292" s="59" t="s">
        <v>29</v>
      </c>
      <c r="H292" s="60">
        <v>161.7</v>
      </c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2:22" ht="18.75" customHeight="1" hidden="1">
      <c r="B293" s="125" t="s">
        <v>202</v>
      </c>
      <c r="C293" s="68">
        <v>804</v>
      </c>
      <c r="D293" s="59" t="s">
        <v>279</v>
      </c>
      <c r="E293" s="59"/>
      <c r="F293" s="59"/>
      <c r="G293" s="59"/>
      <c r="H293" s="60">
        <f>H294</f>
        <v>0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2:22" ht="18.75" customHeight="1" hidden="1">
      <c r="B294" s="125" t="s">
        <v>317</v>
      </c>
      <c r="C294" s="68">
        <v>804</v>
      </c>
      <c r="D294" s="59" t="s">
        <v>279</v>
      </c>
      <c r="E294" s="59" t="s">
        <v>279</v>
      </c>
      <c r="F294" s="59"/>
      <c r="G294" s="59"/>
      <c r="H294" s="60">
        <f>H295</f>
        <v>0</v>
      </c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2:22" ht="18.75" customHeight="1" hidden="1">
      <c r="B295" s="121" t="s">
        <v>358</v>
      </c>
      <c r="C295" s="68">
        <v>804</v>
      </c>
      <c r="D295" s="59" t="s">
        <v>279</v>
      </c>
      <c r="E295" s="59" t="s">
        <v>279</v>
      </c>
      <c r="F295" s="59" t="s">
        <v>258</v>
      </c>
      <c r="G295" s="59"/>
      <c r="H295" s="60">
        <f>H296</f>
        <v>0</v>
      </c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2:22" ht="18.75" customHeight="1" hidden="1">
      <c r="B296" s="125" t="s">
        <v>359</v>
      </c>
      <c r="C296" s="68">
        <v>804</v>
      </c>
      <c r="D296" s="59" t="s">
        <v>279</v>
      </c>
      <c r="E296" s="59" t="s">
        <v>279</v>
      </c>
      <c r="F296" s="59" t="s">
        <v>282</v>
      </c>
      <c r="G296" s="59"/>
      <c r="H296" s="60">
        <f>H297</f>
        <v>0</v>
      </c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2:22" ht="18.75" customHeight="1" hidden="1">
      <c r="B297" s="125" t="s">
        <v>332</v>
      </c>
      <c r="C297" s="68">
        <v>804</v>
      </c>
      <c r="D297" s="59" t="s">
        <v>279</v>
      </c>
      <c r="E297" s="59" t="s">
        <v>279</v>
      </c>
      <c r="F297" s="59" t="s">
        <v>282</v>
      </c>
      <c r="G297" s="59" t="s">
        <v>289</v>
      </c>
      <c r="H297" s="60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2:22" ht="19.5" customHeight="1">
      <c r="B298" s="139" t="s">
        <v>510</v>
      </c>
      <c r="C298" s="68">
        <v>805</v>
      </c>
      <c r="D298" s="59"/>
      <c r="E298" s="59"/>
      <c r="F298" s="59"/>
      <c r="G298" s="59"/>
      <c r="H298" s="60">
        <f>H299+H409+H417</f>
        <v>2386834.2</v>
      </c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2:22" ht="18" customHeight="1">
      <c r="B299" s="125" t="s">
        <v>202</v>
      </c>
      <c r="C299" s="68">
        <v>805</v>
      </c>
      <c r="D299" s="59" t="s">
        <v>279</v>
      </c>
      <c r="E299" s="59"/>
      <c r="F299" s="59"/>
      <c r="G299" s="59"/>
      <c r="H299" s="60">
        <f>H300+H317+H361+H353</f>
        <v>2288632.6</v>
      </c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2:22" ht="16.5">
      <c r="B300" s="125" t="s">
        <v>558</v>
      </c>
      <c r="C300" s="68">
        <v>805</v>
      </c>
      <c r="D300" s="59" t="s">
        <v>279</v>
      </c>
      <c r="E300" s="59" t="s">
        <v>406</v>
      </c>
      <c r="F300" s="59"/>
      <c r="G300" s="59"/>
      <c r="H300" s="60">
        <f>H301+H305+H311</f>
        <v>964662.1000000001</v>
      </c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2:22" ht="17.25" customHeight="1">
      <c r="B301" s="125" t="s">
        <v>559</v>
      </c>
      <c r="C301" s="68">
        <v>805</v>
      </c>
      <c r="D301" s="59" t="s">
        <v>279</v>
      </c>
      <c r="E301" s="59" t="s">
        <v>406</v>
      </c>
      <c r="F301" s="59" t="s">
        <v>242</v>
      </c>
      <c r="G301" s="59"/>
      <c r="H301" s="60">
        <f>H302</f>
        <v>957914.8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2:22" ht="18" customHeight="1">
      <c r="B302" s="125" t="s">
        <v>151</v>
      </c>
      <c r="C302" s="68">
        <v>805</v>
      </c>
      <c r="D302" s="59" t="s">
        <v>279</v>
      </c>
      <c r="E302" s="59" t="s">
        <v>406</v>
      </c>
      <c r="F302" s="59" t="s">
        <v>243</v>
      </c>
      <c r="G302" s="59"/>
      <c r="H302" s="60">
        <f>H303+H304</f>
        <v>957914.8</v>
      </c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2:22" ht="52.5" customHeight="1">
      <c r="B303" s="125" t="s">
        <v>112</v>
      </c>
      <c r="C303" s="68">
        <v>805</v>
      </c>
      <c r="D303" s="59" t="s">
        <v>279</v>
      </c>
      <c r="E303" s="59" t="s">
        <v>406</v>
      </c>
      <c r="F303" s="59" t="s">
        <v>243</v>
      </c>
      <c r="G303" s="59" t="s">
        <v>10</v>
      </c>
      <c r="H303" s="60">
        <v>31459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2:22" ht="57" customHeight="1">
      <c r="B304" s="121" t="s">
        <v>477</v>
      </c>
      <c r="C304" s="68">
        <v>805</v>
      </c>
      <c r="D304" s="59" t="s">
        <v>279</v>
      </c>
      <c r="E304" s="59" t="s">
        <v>406</v>
      </c>
      <c r="F304" s="59" t="s">
        <v>243</v>
      </c>
      <c r="G304" s="59" t="s">
        <v>12</v>
      </c>
      <c r="H304" s="176">
        <f>926455.8</f>
        <v>926455.8</v>
      </c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2:22" ht="24.75" customHeight="1">
      <c r="B305" s="132" t="s">
        <v>528</v>
      </c>
      <c r="C305" s="68">
        <v>805</v>
      </c>
      <c r="D305" s="59" t="s">
        <v>279</v>
      </c>
      <c r="E305" s="59" t="s">
        <v>406</v>
      </c>
      <c r="F305" s="59" t="s">
        <v>217</v>
      </c>
      <c r="G305" s="59"/>
      <c r="H305" s="60">
        <f>H306</f>
        <v>3348.5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2:22" ht="24.75" customHeight="1">
      <c r="B306" s="132" t="s">
        <v>437</v>
      </c>
      <c r="C306" s="68">
        <v>805</v>
      </c>
      <c r="D306" s="59" t="s">
        <v>279</v>
      </c>
      <c r="E306" s="59" t="s">
        <v>406</v>
      </c>
      <c r="F306" s="59" t="s">
        <v>434</v>
      </c>
      <c r="G306" s="59"/>
      <c r="H306" s="60">
        <f>H307+H309</f>
        <v>3348.5</v>
      </c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2:22" ht="54.75" customHeight="1">
      <c r="B307" s="135" t="s">
        <v>108</v>
      </c>
      <c r="C307" s="68">
        <v>805</v>
      </c>
      <c r="D307" s="59" t="s">
        <v>279</v>
      </c>
      <c r="E307" s="59" t="s">
        <v>406</v>
      </c>
      <c r="F307" s="59" t="s">
        <v>107</v>
      </c>
      <c r="G307" s="59"/>
      <c r="H307" s="60">
        <f>H308</f>
        <v>3250.8</v>
      </c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2:8" s="34" customFormat="1" ht="18" customHeight="1">
      <c r="B308" s="121" t="s">
        <v>340</v>
      </c>
      <c r="C308" s="68">
        <v>805</v>
      </c>
      <c r="D308" s="59" t="s">
        <v>279</v>
      </c>
      <c r="E308" s="59" t="s">
        <v>406</v>
      </c>
      <c r="F308" s="59" t="s">
        <v>107</v>
      </c>
      <c r="G308" s="59" t="s">
        <v>469</v>
      </c>
      <c r="H308" s="60">
        <v>3250.8</v>
      </c>
    </row>
    <row r="309" spans="2:8" s="34" customFormat="1" ht="51.75" customHeight="1">
      <c r="B309" s="121" t="s">
        <v>270</v>
      </c>
      <c r="C309" s="68">
        <v>805</v>
      </c>
      <c r="D309" s="59" t="s">
        <v>279</v>
      </c>
      <c r="E309" s="59" t="s">
        <v>406</v>
      </c>
      <c r="F309" s="59" t="s">
        <v>269</v>
      </c>
      <c r="G309" s="59"/>
      <c r="H309" s="60">
        <f>H310</f>
        <v>97.7</v>
      </c>
    </row>
    <row r="310" spans="2:8" s="34" customFormat="1" ht="18" customHeight="1">
      <c r="B310" s="121" t="s">
        <v>340</v>
      </c>
      <c r="C310" s="68">
        <v>805</v>
      </c>
      <c r="D310" s="59" t="s">
        <v>279</v>
      </c>
      <c r="E310" s="59" t="s">
        <v>406</v>
      </c>
      <c r="F310" s="59" t="s">
        <v>269</v>
      </c>
      <c r="G310" s="59" t="s">
        <v>469</v>
      </c>
      <c r="H310" s="60">
        <v>97.7</v>
      </c>
    </row>
    <row r="311" spans="2:8" s="34" customFormat="1" ht="18" customHeight="1">
      <c r="B311" s="131" t="s">
        <v>446</v>
      </c>
      <c r="C311" s="68">
        <v>805</v>
      </c>
      <c r="D311" s="59" t="s">
        <v>279</v>
      </c>
      <c r="E311" s="59" t="s">
        <v>406</v>
      </c>
      <c r="F311" s="59" t="s">
        <v>447</v>
      </c>
      <c r="G311" s="59"/>
      <c r="H311" s="60">
        <f>H312</f>
        <v>3398.8</v>
      </c>
    </row>
    <row r="312" spans="2:8" s="34" customFormat="1" ht="33" customHeight="1">
      <c r="B312" s="131" t="s">
        <v>45</v>
      </c>
      <c r="C312" s="68">
        <v>805</v>
      </c>
      <c r="D312" s="59" t="s">
        <v>279</v>
      </c>
      <c r="E312" s="59" t="s">
        <v>406</v>
      </c>
      <c r="F312" s="59" t="s">
        <v>450</v>
      </c>
      <c r="G312" s="59"/>
      <c r="H312" s="60">
        <f>H313</f>
        <v>3398.8</v>
      </c>
    </row>
    <row r="313" spans="2:8" s="34" customFormat="1" ht="68.25" customHeight="1">
      <c r="B313" s="131" t="s">
        <v>47</v>
      </c>
      <c r="C313" s="68">
        <v>805</v>
      </c>
      <c r="D313" s="59" t="s">
        <v>279</v>
      </c>
      <c r="E313" s="59" t="s">
        <v>406</v>
      </c>
      <c r="F313" s="59" t="s">
        <v>46</v>
      </c>
      <c r="G313" s="59"/>
      <c r="H313" s="60">
        <f>H314</f>
        <v>3398.8</v>
      </c>
    </row>
    <row r="314" spans="2:8" s="34" customFormat="1" ht="51" customHeight="1">
      <c r="B314" s="121" t="s">
        <v>477</v>
      </c>
      <c r="C314" s="68">
        <v>805</v>
      </c>
      <c r="D314" s="59" t="s">
        <v>279</v>
      </c>
      <c r="E314" s="59" t="s">
        <v>406</v>
      </c>
      <c r="F314" s="59" t="s">
        <v>46</v>
      </c>
      <c r="G314" s="59" t="s">
        <v>12</v>
      </c>
      <c r="H314" s="176">
        <v>3398.8</v>
      </c>
    </row>
    <row r="315" spans="2:8" s="34" customFormat="1" ht="18" customHeight="1" hidden="1">
      <c r="B315" s="121"/>
      <c r="C315" s="68"/>
      <c r="D315" s="59"/>
      <c r="E315" s="59"/>
      <c r="F315" s="59"/>
      <c r="G315" s="59"/>
      <c r="H315" s="60"/>
    </row>
    <row r="316" spans="2:8" s="34" customFormat="1" ht="18" customHeight="1" hidden="1">
      <c r="B316" s="121"/>
      <c r="C316" s="68"/>
      <c r="D316" s="59"/>
      <c r="E316" s="59"/>
      <c r="F316" s="59"/>
      <c r="G316" s="59"/>
      <c r="H316" s="60"/>
    </row>
    <row r="317" spans="2:22" ht="19.5" customHeight="1">
      <c r="B317" s="125" t="s">
        <v>521</v>
      </c>
      <c r="C317" s="68">
        <v>805</v>
      </c>
      <c r="D317" s="59" t="s">
        <v>279</v>
      </c>
      <c r="E317" s="59" t="s">
        <v>407</v>
      </c>
      <c r="F317" s="59"/>
      <c r="G317" s="59"/>
      <c r="H317" s="60">
        <f>H318+H328+H337+H332+H345</f>
        <v>1159655.2000000002</v>
      </c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</row>
    <row r="318" spans="2:22" ht="18" customHeight="1">
      <c r="B318" s="125" t="s">
        <v>560</v>
      </c>
      <c r="C318" s="68">
        <v>805</v>
      </c>
      <c r="D318" s="59" t="s">
        <v>279</v>
      </c>
      <c r="E318" s="59" t="s">
        <v>407</v>
      </c>
      <c r="F318" s="59" t="s">
        <v>244</v>
      </c>
      <c r="G318" s="59"/>
      <c r="H318" s="60">
        <f>H319+H325</f>
        <v>813261.3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</row>
    <row r="319" spans="2:22" ht="18.75" customHeight="1">
      <c r="B319" s="125" t="s">
        <v>151</v>
      </c>
      <c r="C319" s="68">
        <v>805</v>
      </c>
      <c r="D319" s="59" t="s">
        <v>279</v>
      </c>
      <c r="E319" s="59" t="s">
        <v>407</v>
      </c>
      <c r="F319" s="59" t="s">
        <v>245</v>
      </c>
      <c r="G319" s="59"/>
      <c r="H319" s="60">
        <f>H320+H321+H322+H323+H324</f>
        <v>156313.00000000003</v>
      </c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</row>
    <row r="320" spans="2:22" ht="49.5">
      <c r="B320" s="121" t="s">
        <v>361</v>
      </c>
      <c r="C320" s="68">
        <v>805</v>
      </c>
      <c r="D320" s="59" t="s">
        <v>279</v>
      </c>
      <c r="E320" s="59" t="s">
        <v>407</v>
      </c>
      <c r="F320" s="59" t="s">
        <v>245</v>
      </c>
      <c r="G320" s="59" t="s">
        <v>10</v>
      </c>
      <c r="H320" s="60">
        <f>2815.8</f>
        <v>2815.8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</row>
    <row r="321" spans="2:22" ht="16.5">
      <c r="B321" s="121" t="s">
        <v>111</v>
      </c>
      <c r="C321" s="68">
        <v>805</v>
      </c>
      <c r="D321" s="59" t="s">
        <v>279</v>
      </c>
      <c r="E321" s="59" t="s">
        <v>407</v>
      </c>
      <c r="F321" s="59" t="s">
        <v>245</v>
      </c>
      <c r="G321" s="59" t="s">
        <v>11</v>
      </c>
      <c r="H321" s="60">
        <v>48.8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</row>
    <row r="322" spans="2:22" ht="49.5">
      <c r="B322" s="121" t="s">
        <v>477</v>
      </c>
      <c r="C322" s="68">
        <v>805</v>
      </c>
      <c r="D322" s="59" t="s">
        <v>279</v>
      </c>
      <c r="E322" s="59" t="s">
        <v>407</v>
      </c>
      <c r="F322" s="59" t="s">
        <v>245</v>
      </c>
      <c r="G322" s="59" t="s">
        <v>12</v>
      </c>
      <c r="H322" s="60">
        <v>151385.2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</row>
    <row r="323" spans="2:22" ht="16.5">
      <c r="B323" s="121" t="s">
        <v>476</v>
      </c>
      <c r="C323" s="68">
        <v>805</v>
      </c>
      <c r="D323" s="59" t="s">
        <v>279</v>
      </c>
      <c r="E323" s="59" t="s">
        <v>407</v>
      </c>
      <c r="F323" s="59" t="s">
        <v>245</v>
      </c>
      <c r="G323" s="59" t="s">
        <v>439</v>
      </c>
      <c r="H323" s="60">
        <v>1951.2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</row>
    <row r="324" spans="2:22" ht="16.5">
      <c r="B324" s="121" t="s">
        <v>272</v>
      </c>
      <c r="C324" s="68">
        <v>805</v>
      </c>
      <c r="D324" s="59" t="s">
        <v>279</v>
      </c>
      <c r="E324" s="59" t="s">
        <v>407</v>
      </c>
      <c r="F324" s="59" t="s">
        <v>245</v>
      </c>
      <c r="G324" s="59" t="s">
        <v>271</v>
      </c>
      <c r="H324" s="60">
        <v>112</v>
      </c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</row>
    <row r="325" spans="2:22" ht="34.5" customHeight="1">
      <c r="B325" s="125" t="s">
        <v>67</v>
      </c>
      <c r="C325" s="68">
        <v>805</v>
      </c>
      <c r="D325" s="59" t="s">
        <v>279</v>
      </c>
      <c r="E325" s="59" t="s">
        <v>407</v>
      </c>
      <c r="F325" s="59" t="s">
        <v>245</v>
      </c>
      <c r="G325" s="59"/>
      <c r="H325" s="60">
        <f>H326+H327</f>
        <v>656948.3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</row>
    <row r="326" spans="2:22" ht="50.25" customHeight="1">
      <c r="B326" s="121" t="s">
        <v>2</v>
      </c>
      <c r="C326" s="68">
        <v>805</v>
      </c>
      <c r="D326" s="59" t="s">
        <v>279</v>
      </c>
      <c r="E326" s="59" t="s">
        <v>407</v>
      </c>
      <c r="F326" s="59" t="s">
        <v>245</v>
      </c>
      <c r="G326" s="59" t="s">
        <v>10</v>
      </c>
      <c r="H326" s="176">
        <v>15319.9</v>
      </c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</row>
    <row r="327" spans="2:22" ht="54" customHeight="1">
      <c r="B327" s="121" t="s">
        <v>3</v>
      </c>
      <c r="C327" s="68">
        <v>805</v>
      </c>
      <c r="D327" s="59" t="s">
        <v>279</v>
      </c>
      <c r="E327" s="59" t="s">
        <v>407</v>
      </c>
      <c r="F327" s="59" t="s">
        <v>245</v>
      </c>
      <c r="G327" s="59" t="s">
        <v>12</v>
      </c>
      <c r="H327" s="60">
        <v>641628.4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</row>
    <row r="328" spans="2:22" ht="18" customHeight="1">
      <c r="B328" s="125" t="s">
        <v>561</v>
      </c>
      <c r="C328" s="68">
        <v>805</v>
      </c>
      <c r="D328" s="59" t="s">
        <v>279</v>
      </c>
      <c r="E328" s="59" t="s">
        <v>407</v>
      </c>
      <c r="F328" s="59" t="s">
        <v>247</v>
      </c>
      <c r="G328" s="59"/>
      <c r="H328" s="60">
        <f>H329</f>
        <v>69628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</row>
    <row r="329" spans="2:22" ht="21" customHeight="1">
      <c r="B329" s="125" t="s">
        <v>151</v>
      </c>
      <c r="C329" s="68">
        <v>805</v>
      </c>
      <c r="D329" s="59" t="s">
        <v>279</v>
      </c>
      <c r="E329" s="59" t="s">
        <v>407</v>
      </c>
      <c r="F329" s="59" t="s">
        <v>248</v>
      </c>
      <c r="G329" s="59"/>
      <c r="H329" s="60">
        <f>H330+H331</f>
        <v>69628</v>
      </c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</row>
    <row r="330" spans="2:22" ht="50.25" customHeight="1">
      <c r="B330" s="121" t="s">
        <v>477</v>
      </c>
      <c r="C330" s="68">
        <v>805</v>
      </c>
      <c r="D330" s="59" t="s">
        <v>279</v>
      </c>
      <c r="E330" s="59" t="s">
        <v>407</v>
      </c>
      <c r="F330" s="59" t="s">
        <v>248</v>
      </c>
      <c r="G330" s="59" t="s">
        <v>12</v>
      </c>
      <c r="H330" s="60">
        <f>67628</f>
        <v>67628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2:22" ht="20.25" customHeight="1">
      <c r="B331" s="121" t="s">
        <v>476</v>
      </c>
      <c r="C331" s="68">
        <v>805</v>
      </c>
      <c r="D331" s="59" t="s">
        <v>279</v>
      </c>
      <c r="E331" s="59" t="s">
        <v>407</v>
      </c>
      <c r="F331" s="59" t="s">
        <v>248</v>
      </c>
      <c r="G331" s="59" t="s">
        <v>439</v>
      </c>
      <c r="H331" s="60">
        <v>2000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</row>
    <row r="332" spans="2:22" ht="18.75" customHeight="1">
      <c r="B332" s="131" t="s">
        <v>48</v>
      </c>
      <c r="C332" s="68">
        <v>805</v>
      </c>
      <c r="D332" s="59" t="s">
        <v>279</v>
      </c>
      <c r="E332" s="59" t="s">
        <v>407</v>
      </c>
      <c r="F332" s="59" t="s">
        <v>251</v>
      </c>
      <c r="G332" s="59"/>
      <c r="H332" s="60">
        <f>H333</f>
        <v>51135</v>
      </c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2:22" ht="34.5" customHeight="1">
      <c r="B333" s="131" t="s">
        <v>49</v>
      </c>
      <c r="C333" s="68">
        <v>805</v>
      </c>
      <c r="D333" s="59" t="s">
        <v>279</v>
      </c>
      <c r="E333" s="59" t="s">
        <v>407</v>
      </c>
      <c r="F333" s="59" t="s">
        <v>250</v>
      </c>
      <c r="G333" s="59"/>
      <c r="H333" s="60">
        <f>H334</f>
        <v>51135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2:22" ht="21" customHeight="1">
      <c r="B334" s="131" t="s">
        <v>50</v>
      </c>
      <c r="C334" s="68">
        <v>805</v>
      </c>
      <c r="D334" s="59" t="s">
        <v>279</v>
      </c>
      <c r="E334" s="59" t="s">
        <v>407</v>
      </c>
      <c r="F334" s="59" t="s">
        <v>252</v>
      </c>
      <c r="G334" s="59"/>
      <c r="H334" s="60">
        <f>H335+H336</f>
        <v>51135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2:22" ht="46.5" customHeight="1">
      <c r="B335" s="121" t="s">
        <v>361</v>
      </c>
      <c r="C335" s="68">
        <v>805</v>
      </c>
      <c r="D335" s="59" t="s">
        <v>279</v>
      </c>
      <c r="E335" s="59" t="s">
        <v>407</v>
      </c>
      <c r="F335" s="59" t="s">
        <v>252</v>
      </c>
      <c r="G335" s="59" t="s">
        <v>10</v>
      </c>
      <c r="H335" s="60">
        <v>139.3</v>
      </c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2:22" ht="46.5" customHeight="1">
      <c r="B336" s="121" t="s">
        <v>477</v>
      </c>
      <c r="C336" s="68">
        <v>805</v>
      </c>
      <c r="D336" s="59" t="s">
        <v>279</v>
      </c>
      <c r="E336" s="59" t="s">
        <v>407</v>
      </c>
      <c r="F336" s="59" t="s">
        <v>252</v>
      </c>
      <c r="G336" s="59" t="s">
        <v>12</v>
      </c>
      <c r="H336" s="176">
        <v>50995.7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2:22" ht="17.25" customHeight="1">
      <c r="B337" s="132" t="s">
        <v>528</v>
      </c>
      <c r="C337" s="68">
        <v>805</v>
      </c>
      <c r="D337" s="59" t="s">
        <v>279</v>
      </c>
      <c r="E337" s="59" t="s">
        <v>407</v>
      </c>
      <c r="F337" s="59" t="s">
        <v>217</v>
      </c>
      <c r="G337" s="59"/>
      <c r="H337" s="60">
        <f>H338</f>
        <v>2951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2:22" ht="16.5" customHeight="1">
      <c r="B338" s="132" t="s">
        <v>437</v>
      </c>
      <c r="C338" s="68">
        <v>805</v>
      </c>
      <c r="D338" s="59" t="s">
        <v>279</v>
      </c>
      <c r="E338" s="59" t="s">
        <v>407</v>
      </c>
      <c r="F338" s="59" t="s">
        <v>434</v>
      </c>
      <c r="G338" s="59"/>
      <c r="H338" s="60">
        <f>H339+H341+H343</f>
        <v>2951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2:22" ht="52.5" customHeight="1">
      <c r="B339" s="135" t="s">
        <v>108</v>
      </c>
      <c r="C339" s="68">
        <v>805</v>
      </c>
      <c r="D339" s="59" t="s">
        <v>279</v>
      </c>
      <c r="E339" s="59" t="s">
        <v>407</v>
      </c>
      <c r="F339" s="59" t="s">
        <v>107</v>
      </c>
      <c r="G339" s="59"/>
      <c r="H339" s="60">
        <f>H340</f>
        <v>2690.4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2:22" ht="20.25" customHeight="1">
      <c r="B340" s="121" t="s">
        <v>340</v>
      </c>
      <c r="C340" s="68">
        <v>805</v>
      </c>
      <c r="D340" s="59" t="s">
        <v>279</v>
      </c>
      <c r="E340" s="59" t="s">
        <v>407</v>
      </c>
      <c r="F340" s="59" t="s">
        <v>107</v>
      </c>
      <c r="G340" s="59" t="s">
        <v>469</v>
      </c>
      <c r="H340" s="60">
        <v>2690.4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2:22" ht="47.25" customHeight="1">
      <c r="B341" s="121" t="s">
        <v>270</v>
      </c>
      <c r="C341" s="68">
        <v>805</v>
      </c>
      <c r="D341" s="59" t="s">
        <v>279</v>
      </c>
      <c r="E341" s="59" t="s">
        <v>407</v>
      </c>
      <c r="F341" s="59" t="s">
        <v>269</v>
      </c>
      <c r="G341" s="59"/>
      <c r="H341" s="60">
        <f>H342</f>
        <v>228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2:22" ht="20.25" customHeight="1">
      <c r="B342" s="121" t="s">
        <v>340</v>
      </c>
      <c r="C342" s="68">
        <v>805</v>
      </c>
      <c r="D342" s="59" t="s">
        <v>279</v>
      </c>
      <c r="E342" s="59" t="s">
        <v>407</v>
      </c>
      <c r="F342" s="59" t="s">
        <v>269</v>
      </c>
      <c r="G342" s="59" t="s">
        <v>469</v>
      </c>
      <c r="H342" s="60">
        <v>228</v>
      </c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2:22" ht="54" customHeight="1">
      <c r="B343" s="135" t="s">
        <v>274</v>
      </c>
      <c r="C343" s="68">
        <v>805</v>
      </c>
      <c r="D343" s="59" t="s">
        <v>279</v>
      </c>
      <c r="E343" s="59" t="s">
        <v>407</v>
      </c>
      <c r="F343" s="59" t="s">
        <v>273</v>
      </c>
      <c r="G343" s="59"/>
      <c r="H343" s="60">
        <f>H344</f>
        <v>32.6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</row>
    <row r="344" spans="2:22" ht="15.75" customHeight="1">
      <c r="B344" s="121" t="s">
        <v>340</v>
      </c>
      <c r="C344" s="68">
        <v>805</v>
      </c>
      <c r="D344" s="59" t="s">
        <v>279</v>
      </c>
      <c r="E344" s="59" t="s">
        <v>407</v>
      </c>
      <c r="F344" s="59" t="s">
        <v>273</v>
      </c>
      <c r="G344" s="59" t="s">
        <v>469</v>
      </c>
      <c r="H344" s="60">
        <v>32.6</v>
      </c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</row>
    <row r="345" spans="2:22" ht="18" customHeight="1">
      <c r="B345" s="121" t="s">
        <v>446</v>
      </c>
      <c r="C345" s="68">
        <v>805</v>
      </c>
      <c r="D345" s="59" t="s">
        <v>279</v>
      </c>
      <c r="E345" s="59" t="s">
        <v>407</v>
      </c>
      <c r="F345" s="59" t="s">
        <v>447</v>
      </c>
      <c r="G345" s="59"/>
      <c r="H345" s="60">
        <f>H346</f>
        <v>222679.90000000002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</row>
    <row r="346" spans="2:22" ht="32.25" customHeight="1">
      <c r="B346" s="121" t="s">
        <v>451</v>
      </c>
      <c r="C346" s="68">
        <v>805</v>
      </c>
      <c r="D346" s="59" t="s">
        <v>279</v>
      </c>
      <c r="E346" s="59" t="s">
        <v>407</v>
      </c>
      <c r="F346" s="59" t="s">
        <v>450</v>
      </c>
      <c r="G346" s="59"/>
      <c r="H346" s="176">
        <f>H347+H350</f>
        <v>222679.90000000002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2:22" ht="135.75" customHeight="1">
      <c r="B347" s="117" t="s">
        <v>555</v>
      </c>
      <c r="C347" s="68">
        <v>805</v>
      </c>
      <c r="D347" s="59" t="s">
        <v>279</v>
      </c>
      <c r="E347" s="59" t="s">
        <v>407</v>
      </c>
      <c r="F347" s="59" t="s">
        <v>452</v>
      </c>
      <c r="G347" s="59"/>
      <c r="H347" s="60">
        <f>SUM(H348:H349)</f>
        <v>118454.6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</row>
    <row r="348" spans="2:22" ht="24.75" customHeight="1">
      <c r="B348" s="121" t="s">
        <v>340</v>
      </c>
      <c r="C348" s="68">
        <v>805</v>
      </c>
      <c r="D348" s="59" t="s">
        <v>279</v>
      </c>
      <c r="E348" s="59" t="s">
        <v>407</v>
      </c>
      <c r="F348" s="59" t="s">
        <v>452</v>
      </c>
      <c r="G348" s="59" t="s">
        <v>469</v>
      </c>
      <c r="H348" s="60">
        <f>1816.9+219.6</f>
        <v>2036.5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</row>
    <row r="349" spans="2:22" ht="50.25" customHeight="1">
      <c r="B349" s="121" t="s">
        <v>477</v>
      </c>
      <c r="C349" s="68">
        <v>805</v>
      </c>
      <c r="D349" s="59" t="s">
        <v>279</v>
      </c>
      <c r="E349" s="59" t="s">
        <v>407</v>
      </c>
      <c r="F349" s="59" t="s">
        <v>452</v>
      </c>
      <c r="G349" s="59" t="s">
        <v>12</v>
      </c>
      <c r="H349" s="60">
        <f>118454.6-1816.9-219.6</f>
        <v>116418.1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</row>
    <row r="350" spans="2:22" ht="103.5" customHeight="1">
      <c r="B350" s="142" t="s">
        <v>51</v>
      </c>
      <c r="C350" s="68">
        <v>805</v>
      </c>
      <c r="D350" s="59" t="s">
        <v>279</v>
      </c>
      <c r="E350" s="59" t="s">
        <v>407</v>
      </c>
      <c r="F350" s="59" t="s">
        <v>253</v>
      </c>
      <c r="G350" s="59"/>
      <c r="H350" s="60">
        <f>SUM(H351:H352)</f>
        <v>104225.3</v>
      </c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</row>
    <row r="351" spans="2:22" ht="21.75" customHeight="1">
      <c r="B351" s="121" t="s">
        <v>340</v>
      </c>
      <c r="C351" s="68">
        <v>805</v>
      </c>
      <c r="D351" s="59" t="s">
        <v>279</v>
      </c>
      <c r="E351" s="59" t="s">
        <v>407</v>
      </c>
      <c r="F351" s="59" t="s">
        <v>253</v>
      </c>
      <c r="G351" s="59" t="s">
        <v>469</v>
      </c>
      <c r="H351" s="60">
        <v>249.6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2:22" ht="58.5" customHeight="1">
      <c r="B352" s="121" t="s">
        <v>477</v>
      </c>
      <c r="C352" s="68">
        <v>805</v>
      </c>
      <c r="D352" s="59" t="s">
        <v>279</v>
      </c>
      <c r="E352" s="59" t="s">
        <v>407</v>
      </c>
      <c r="F352" s="59" t="s">
        <v>253</v>
      </c>
      <c r="G352" s="59" t="s">
        <v>12</v>
      </c>
      <c r="H352" s="60">
        <f>104225.3-249.6</f>
        <v>103975.7</v>
      </c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</row>
    <row r="353" spans="2:22" ht="20.25" customHeight="1">
      <c r="B353" s="125" t="s">
        <v>317</v>
      </c>
      <c r="C353" s="68">
        <v>805</v>
      </c>
      <c r="D353" s="59" t="s">
        <v>279</v>
      </c>
      <c r="E353" s="59" t="s">
        <v>279</v>
      </c>
      <c r="F353" s="59"/>
      <c r="G353" s="59"/>
      <c r="H353" s="60">
        <f>H354+H356</f>
        <v>6766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</row>
    <row r="354" spans="2:22" ht="18" customHeight="1" hidden="1">
      <c r="B354" s="121" t="s">
        <v>32</v>
      </c>
      <c r="C354" s="68">
        <v>805</v>
      </c>
      <c r="D354" s="59" t="s">
        <v>279</v>
      </c>
      <c r="E354" s="59" t="s">
        <v>279</v>
      </c>
      <c r="F354" s="59" t="s">
        <v>258</v>
      </c>
      <c r="G354" s="59"/>
      <c r="H354" s="60">
        <f>H355</f>
        <v>0</v>
      </c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2:22" ht="17.25" customHeight="1" hidden="1">
      <c r="B355" s="125" t="s">
        <v>290</v>
      </c>
      <c r="C355" s="68">
        <v>805</v>
      </c>
      <c r="D355" s="59" t="s">
        <v>279</v>
      </c>
      <c r="E355" s="59" t="s">
        <v>279</v>
      </c>
      <c r="F355" s="59" t="s">
        <v>282</v>
      </c>
      <c r="G355" s="59" t="s">
        <v>289</v>
      </c>
      <c r="H355" s="60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2:22" ht="19.5" customHeight="1">
      <c r="B356" s="121" t="s">
        <v>446</v>
      </c>
      <c r="C356" s="68">
        <v>805</v>
      </c>
      <c r="D356" s="59" t="s">
        <v>279</v>
      </c>
      <c r="E356" s="59" t="s">
        <v>279</v>
      </c>
      <c r="F356" s="59" t="s">
        <v>447</v>
      </c>
      <c r="G356" s="59"/>
      <c r="H356" s="60">
        <f>H357</f>
        <v>6766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</row>
    <row r="357" spans="2:22" ht="33" customHeight="1">
      <c r="B357" s="121" t="s">
        <v>451</v>
      </c>
      <c r="C357" s="68">
        <v>805</v>
      </c>
      <c r="D357" s="59" t="s">
        <v>279</v>
      </c>
      <c r="E357" s="59" t="s">
        <v>279</v>
      </c>
      <c r="F357" s="59" t="s">
        <v>450</v>
      </c>
      <c r="G357" s="59"/>
      <c r="H357" s="60">
        <f>H358</f>
        <v>6766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</row>
    <row r="358" spans="2:22" ht="133.5" customHeight="1">
      <c r="B358" s="117" t="s">
        <v>555</v>
      </c>
      <c r="C358" s="68">
        <v>805</v>
      </c>
      <c r="D358" s="59" t="s">
        <v>279</v>
      </c>
      <c r="E358" s="59" t="s">
        <v>279</v>
      </c>
      <c r="F358" s="59" t="s">
        <v>452</v>
      </c>
      <c r="G358" s="59"/>
      <c r="H358" s="176">
        <f>SUM(H359:H360)</f>
        <v>6766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</row>
    <row r="359" spans="2:22" ht="24" customHeight="1">
      <c r="B359" s="121" t="s">
        <v>579</v>
      </c>
      <c r="C359" s="68">
        <v>805</v>
      </c>
      <c r="D359" s="59" t="s">
        <v>279</v>
      </c>
      <c r="E359" s="59" t="s">
        <v>279</v>
      </c>
      <c r="F359" s="59" t="s">
        <v>452</v>
      </c>
      <c r="G359" s="59" t="s">
        <v>580</v>
      </c>
      <c r="H359" s="60">
        <v>6766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</row>
    <row r="360" spans="2:22" ht="48.75" customHeight="1" hidden="1">
      <c r="B360" s="121" t="s">
        <v>477</v>
      </c>
      <c r="C360" s="68">
        <v>805</v>
      </c>
      <c r="D360" s="59" t="s">
        <v>279</v>
      </c>
      <c r="E360" s="59" t="s">
        <v>279</v>
      </c>
      <c r="F360" s="59" t="s">
        <v>452</v>
      </c>
      <c r="G360" s="59" t="s">
        <v>12</v>
      </c>
      <c r="H360" s="60">
        <f>6766-6766</f>
        <v>0</v>
      </c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</row>
    <row r="361" spans="2:22" ht="18" customHeight="1">
      <c r="B361" s="125" t="s">
        <v>522</v>
      </c>
      <c r="C361" s="68">
        <v>805</v>
      </c>
      <c r="D361" s="59" t="s">
        <v>279</v>
      </c>
      <c r="E361" s="59" t="s">
        <v>458</v>
      </c>
      <c r="F361" s="59"/>
      <c r="G361" s="59"/>
      <c r="H361" s="60">
        <f>H362+H369+H373+H380+H383+H365</f>
        <v>157549.3</v>
      </c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2:22" ht="54.75" customHeight="1">
      <c r="B362" s="121" t="s">
        <v>480</v>
      </c>
      <c r="C362" s="68">
        <v>805</v>
      </c>
      <c r="D362" s="59" t="s">
        <v>279</v>
      </c>
      <c r="E362" s="59" t="s">
        <v>458</v>
      </c>
      <c r="F362" s="59" t="s">
        <v>454</v>
      </c>
      <c r="G362" s="59"/>
      <c r="H362" s="60">
        <f>SUM(H363)</f>
        <v>16954.3</v>
      </c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2:22" ht="18.75" customHeight="1">
      <c r="B363" s="121" t="s">
        <v>484</v>
      </c>
      <c r="C363" s="68">
        <v>805</v>
      </c>
      <c r="D363" s="59" t="s">
        <v>279</v>
      </c>
      <c r="E363" s="59" t="s">
        <v>531</v>
      </c>
      <c r="F363" s="59" t="s">
        <v>456</v>
      </c>
      <c r="G363" s="59"/>
      <c r="H363" s="60">
        <f>SUM(H364)</f>
        <v>16954.3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</row>
    <row r="364" spans="2:22" ht="18.75" customHeight="1">
      <c r="B364" s="121" t="s">
        <v>482</v>
      </c>
      <c r="C364" s="68">
        <v>805</v>
      </c>
      <c r="D364" s="59" t="s">
        <v>279</v>
      </c>
      <c r="E364" s="59" t="s">
        <v>458</v>
      </c>
      <c r="F364" s="59" t="s">
        <v>456</v>
      </c>
      <c r="G364" s="59" t="s">
        <v>29</v>
      </c>
      <c r="H364" s="60">
        <v>16954.3</v>
      </c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</row>
    <row r="365" spans="2:22" ht="18.75" customHeight="1">
      <c r="B365" s="131" t="s">
        <v>48</v>
      </c>
      <c r="C365" s="68">
        <v>805</v>
      </c>
      <c r="D365" s="59" t="s">
        <v>279</v>
      </c>
      <c r="E365" s="59" t="s">
        <v>458</v>
      </c>
      <c r="F365" s="59" t="s">
        <v>251</v>
      </c>
      <c r="G365" s="59"/>
      <c r="H365" s="60">
        <f>H366</f>
        <v>1960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</row>
    <row r="366" spans="2:22" ht="18.75" customHeight="1">
      <c r="B366" s="131" t="s">
        <v>54</v>
      </c>
      <c r="C366" s="68">
        <v>805</v>
      </c>
      <c r="D366" s="59" t="s">
        <v>279</v>
      </c>
      <c r="E366" s="59" t="s">
        <v>458</v>
      </c>
      <c r="F366" s="59" t="s">
        <v>52</v>
      </c>
      <c r="G366" s="59"/>
      <c r="H366" s="60">
        <f>H367</f>
        <v>1960</v>
      </c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</row>
    <row r="367" spans="2:22" ht="33" customHeight="1">
      <c r="B367" s="131" t="s">
        <v>55</v>
      </c>
      <c r="C367" s="68">
        <v>805</v>
      </c>
      <c r="D367" s="59" t="s">
        <v>279</v>
      </c>
      <c r="E367" s="59" t="s">
        <v>458</v>
      </c>
      <c r="F367" s="59" t="s">
        <v>53</v>
      </c>
      <c r="G367" s="59"/>
      <c r="H367" s="60">
        <f>H368</f>
        <v>1960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</row>
    <row r="368" spans="2:22" ht="19.5" customHeight="1">
      <c r="B368" s="121" t="s">
        <v>476</v>
      </c>
      <c r="C368" s="68">
        <v>805</v>
      </c>
      <c r="D368" s="59" t="s">
        <v>279</v>
      </c>
      <c r="E368" s="59" t="s">
        <v>458</v>
      </c>
      <c r="F368" s="59" t="s">
        <v>53</v>
      </c>
      <c r="G368" s="59" t="s">
        <v>439</v>
      </c>
      <c r="H368" s="60">
        <v>1960</v>
      </c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</row>
    <row r="369" spans="2:22" ht="52.5" customHeight="1">
      <c r="B369" s="121" t="s">
        <v>85</v>
      </c>
      <c r="C369" s="68">
        <v>805</v>
      </c>
      <c r="D369" s="59" t="s">
        <v>279</v>
      </c>
      <c r="E369" s="59" t="s">
        <v>458</v>
      </c>
      <c r="F369" s="59" t="s">
        <v>286</v>
      </c>
      <c r="G369" s="59"/>
      <c r="H369" s="176">
        <f>H370</f>
        <v>50238.2</v>
      </c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</row>
    <row r="370" spans="2:22" ht="19.5" customHeight="1">
      <c r="B370" s="125" t="s">
        <v>151</v>
      </c>
      <c r="C370" s="68">
        <v>805</v>
      </c>
      <c r="D370" s="59" t="s">
        <v>279</v>
      </c>
      <c r="E370" s="59" t="s">
        <v>458</v>
      </c>
      <c r="F370" s="59" t="s">
        <v>287</v>
      </c>
      <c r="G370" s="59"/>
      <c r="H370" s="60">
        <f>H371+H372</f>
        <v>50238.2</v>
      </c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2:22" ht="52.5" customHeight="1">
      <c r="B371" s="121" t="s">
        <v>477</v>
      </c>
      <c r="C371" s="68">
        <v>805</v>
      </c>
      <c r="D371" s="59" t="s">
        <v>279</v>
      </c>
      <c r="E371" s="59" t="s">
        <v>458</v>
      </c>
      <c r="F371" s="59" t="s">
        <v>287</v>
      </c>
      <c r="G371" s="59" t="s">
        <v>12</v>
      </c>
      <c r="H371" s="60">
        <v>49743.2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</row>
    <row r="372" spans="2:22" ht="33" customHeight="1">
      <c r="B372" s="121" t="s">
        <v>113</v>
      </c>
      <c r="C372" s="68">
        <v>805</v>
      </c>
      <c r="D372" s="59" t="s">
        <v>279</v>
      </c>
      <c r="E372" s="59" t="s">
        <v>458</v>
      </c>
      <c r="F372" s="59" t="s">
        <v>287</v>
      </c>
      <c r="G372" s="59" t="s">
        <v>13</v>
      </c>
      <c r="H372" s="60">
        <v>495</v>
      </c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</row>
    <row r="373" spans="2:22" ht="19.5" customHeight="1">
      <c r="B373" s="121" t="s">
        <v>136</v>
      </c>
      <c r="C373" s="68">
        <v>805</v>
      </c>
      <c r="D373" s="59" t="s">
        <v>279</v>
      </c>
      <c r="E373" s="59" t="s">
        <v>458</v>
      </c>
      <c r="F373" s="59" t="s">
        <v>185</v>
      </c>
      <c r="G373" s="59"/>
      <c r="H373" s="60">
        <f>H374+H376+H378</f>
        <v>2453</v>
      </c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</row>
    <row r="374" spans="2:22" ht="54.75" customHeight="1">
      <c r="B374" s="131" t="s">
        <v>56</v>
      </c>
      <c r="C374" s="68">
        <v>805</v>
      </c>
      <c r="D374" s="59" t="s">
        <v>279</v>
      </c>
      <c r="E374" s="59" t="s">
        <v>458</v>
      </c>
      <c r="F374" s="59" t="s">
        <v>239</v>
      </c>
      <c r="G374" s="59"/>
      <c r="H374" s="60">
        <f>H375</f>
        <v>1500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</row>
    <row r="375" spans="2:22" ht="23.25" customHeight="1">
      <c r="B375" s="121" t="s">
        <v>476</v>
      </c>
      <c r="C375" s="68">
        <v>805</v>
      </c>
      <c r="D375" s="59" t="s">
        <v>279</v>
      </c>
      <c r="E375" s="59" t="s">
        <v>458</v>
      </c>
      <c r="F375" s="59" t="s">
        <v>239</v>
      </c>
      <c r="G375" s="59" t="s">
        <v>439</v>
      </c>
      <c r="H375" s="60">
        <v>1500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</row>
    <row r="376" spans="2:22" ht="35.25" customHeight="1" hidden="1">
      <c r="B376" s="131" t="s">
        <v>59</v>
      </c>
      <c r="C376" s="68">
        <v>805</v>
      </c>
      <c r="D376" s="59" t="s">
        <v>279</v>
      </c>
      <c r="E376" s="59" t="s">
        <v>458</v>
      </c>
      <c r="F376" s="59" t="s">
        <v>240</v>
      </c>
      <c r="G376" s="59"/>
      <c r="H376" s="60">
        <f>SUM(H377)</f>
        <v>0</v>
      </c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</row>
    <row r="377" spans="2:22" ht="20.25" customHeight="1" hidden="1">
      <c r="B377" s="121" t="s">
        <v>476</v>
      </c>
      <c r="C377" s="68">
        <v>805</v>
      </c>
      <c r="D377" s="59" t="s">
        <v>279</v>
      </c>
      <c r="E377" s="59" t="s">
        <v>458</v>
      </c>
      <c r="F377" s="59" t="s">
        <v>240</v>
      </c>
      <c r="G377" s="59" t="s">
        <v>439</v>
      </c>
      <c r="H377" s="60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</row>
    <row r="378" spans="2:22" ht="42.75" customHeight="1">
      <c r="B378" s="121" t="s">
        <v>78</v>
      </c>
      <c r="C378" s="68">
        <v>805</v>
      </c>
      <c r="D378" s="59" t="s">
        <v>279</v>
      </c>
      <c r="E378" s="59" t="s">
        <v>458</v>
      </c>
      <c r="F378" s="59" t="s">
        <v>60</v>
      </c>
      <c r="G378" s="59"/>
      <c r="H378" s="60">
        <f>H379</f>
        <v>953</v>
      </c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2:22" ht="16.5">
      <c r="B379" s="121" t="s">
        <v>476</v>
      </c>
      <c r="C379" s="68">
        <v>805</v>
      </c>
      <c r="D379" s="59" t="s">
        <v>279</v>
      </c>
      <c r="E379" s="59" t="s">
        <v>458</v>
      </c>
      <c r="F379" s="59" t="s">
        <v>60</v>
      </c>
      <c r="G379" s="59" t="s">
        <v>439</v>
      </c>
      <c r="H379" s="60">
        <v>953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</row>
    <row r="380" spans="2:22" ht="16.5">
      <c r="B380" s="121" t="s">
        <v>446</v>
      </c>
      <c r="C380" s="68">
        <v>805</v>
      </c>
      <c r="D380" s="59" t="s">
        <v>279</v>
      </c>
      <c r="E380" s="59" t="s">
        <v>458</v>
      </c>
      <c r="F380" s="59" t="s">
        <v>447</v>
      </c>
      <c r="G380" s="59"/>
      <c r="H380" s="60">
        <f>H381</f>
        <v>6818.7</v>
      </c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</row>
    <row r="381" spans="2:22" ht="39" customHeight="1">
      <c r="B381" s="121" t="s">
        <v>43</v>
      </c>
      <c r="C381" s="68">
        <v>805</v>
      </c>
      <c r="D381" s="59" t="s">
        <v>279</v>
      </c>
      <c r="E381" s="59" t="s">
        <v>458</v>
      </c>
      <c r="F381" s="59" t="s">
        <v>18</v>
      </c>
      <c r="G381" s="59"/>
      <c r="H381" s="176">
        <f>H382</f>
        <v>6818.7</v>
      </c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</row>
    <row r="382" spans="2:22" ht="16.5">
      <c r="B382" s="121" t="s">
        <v>482</v>
      </c>
      <c r="C382" s="68">
        <v>805</v>
      </c>
      <c r="D382" s="59" t="s">
        <v>279</v>
      </c>
      <c r="E382" s="59" t="s">
        <v>458</v>
      </c>
      <c r="F382" s="59" t="s">
        <v>18</v>
      </c>
      <c r="G382" s="59" t="s">
        <v>29</v>
      </c>
      <c r="H382" s="60">
        <v>6818.7</v>
      </c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</row>
    <row r="383" spans="2:22" ht="18" customHeight="1">
      <c r="B383" s="125" t="s">
        <v>156</v>
      </c>
      <c r="C383" s="68">
        <v>805</v>
      </c>
      <c r="D383" s="59" t="s">
        <v>279</v>
      </c>
      <c r="E383" s="59" t="s">
        <v>458</v>
      </c>
      <c r="F383" s="59" t="s">
        <v>166</v>
      </c>
      <c r="G383" s="59"/>
      <c r="H383" s="60">
        <f>H384+H402</f>
        <v>79125.1</v>
      </c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</row>
    <row r="384" spans="2:22" ht="19.5" customHeight="1">
      <c r="B384" s="125" t="s">
        <v>136</v>
      </c>
      <c r="C384" s="68">
        <v>805</v>
      </c>
      <c r="D384" s="59" t="s">
        <v>279</v>
      </c>
      <c r="E384" s="59" t="s">
        <v>458</v>
      </c>
      <c r="F384" s="59" t="s">
        <v>167</v>
      </c>
      <c r="G384" s="59"/>
      <c r="H384" s="60">
        <f>H385+H388+H392+H396+H399</f>
        <v>30565.7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</row>
    <row r="385" spans="2:22" ht="18" customHeight="1">
      <c r="B385" s="125" t="s">
        <v>30</v>
      </c>
      <c r="C385" s="68">
        <v>805</v>
      </c>
      <c r="D385" s="59" t="s">
        <v>279</v>
      </c>
      <c r="E385" s="59" t="s">
        <v>458</v>
      </c>
      <c r="F385" s="59" t="s">
        <v>172</v>
      </c>
      <c r="G385" s="59"/>
      <c r="H385" s="60">
        <f>H386+H387</f>
        <v>1922.4</v>
      </c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</row>
    <row r="386" spans="2:22" ht="18" customHeight="1">
      <c r="B386" s="125" t="s">
        <v>382</v>
      </c>
      <c r="C386" s="68">
        <v>805</v>
      </c>
      <c r="D386" s="59" t="s">
        <v>279</v>
      </c>
      <c r="E386" s="59" t="s">
        <v>458</v>
      </c>
      <c r="F386" s="59" t="s">
        <v>172</v>
      </c>
      <c r="G386" s="59" t="s">
        <v>520</v>
      </c>
      <c r="H386" s="60">
        <v>540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2:22" ht="18" customHeight="1">
      <c r="B387" s="121" t="s">
        <v>476</v>
      </c>
      <c r="C387" s="68">
        <v>805</v>
      </c>
      <c r="D387" s="59" t="s">
        <v>279</v>
      </c>
      <c r="E387" s="59" t="s">
        <v>458</v>
      </c>
      <c r="F387" s="59" t="s">
        <v>172</v>
      </c>
      <c r="G387" s="59" t="s">
        <v>439</v>
      </c>
      <c r="H387" s="60">
        <v>1382.4</v>
      </c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</row>
    <row r="388" spans="2:22" ht="19.5" customHeight="1">
      <c r="B388" s="135" t="s">
        <v>399</v>
      </c>
      <c r="C388" s="68">
        <v>805</v>
      </c>
      <c r="D388" s="59" t="s">
        <v>279</v>
      </c>
      <c r="E388" s="59" t="s">
        <v>458</v>
      </c>
      <c r="F388" s="59" t="s">
        <v>169</v>
      </c>
      <c r="G388" s="59"/>
      <c r="H388" s="60">
        <f>H390+H391+H389</f>
        <v>997</v>
      </c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</row>
    <row r="389" spans="2:22" ht="19.5" customHeight="1">
      <c r="B389" s="125" t="s">
        <v>382</v>
      </c>
      <c r="C389" s="68">
        <v>805</v>
      </c>
      <c r="D389" s="59" t="s">
        <v>279</v>
      </c>
      <c r="E389" s="59" t="s">
        <v>458</v>
      </c>
      <c r="F389" s="59" t="s">
        <v>169</v>
      </c>
      <c r="G389" s="59" t="s">
        <v>520</v>
      </c>
      <c r="H389" s="60">
        <v>249.5</v>
      </c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</row>
    <row r="390" spans="2:22" ht="19.5" customHeight="1">
      <c r="B390" s="121" t="s">
        <v>111</v>
      </c>
      <c r="C390" s="68">
        <v>805</v>
      </c>
      <c r="D390" s="59" t="s">
        <v>279</v>
      </c>
      <c r="E390" s="59" t="s">
        <v>458</v>
      </c>
      <c r="F390" s="59" t="s">
        <v>169</v>
      </c>
      <c r="G390" s="59" t="s">
        <v>11</v>
      </c>
      <c r="H390" s="60">
        <v>5.5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</row>
    <row r="391" spans="2:22" ht="18.75" customHeight="1">
      <c r="B391" s="121" t="s">
        <v>476</v>
      </c>
      <c r="C391" s="68">
        <v>805</v>
      </c>
      <c r="D391" s="59" t="s">
        <v>279</v>
      </c>
      <c r="E391" s="59" t="s">
        <v>458</v>
      </c>
      <c r="F391" s="59" t="s">
        <v>169</v>
      </c>
      <c r="G391" s="59" t="s">
        <v>439</v>
      </c>
      <c r="H391" s="176">
        <v>742</v>
      </c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</row>
    <row r="392" spans="2:22" ht="54.75" customHeight="1">
      <c r="B392" s="126" t="s">
        <v>0</v>
      </c>
      <c r="C392" s="68">
        <v>805</v>
      </c>
      <c r="D392" s="59" t="s">
        <v>279</v>
      </c>
      <c r="E392" s="59" t="s">
        <v>458</v>
      </c>
      <c r="F392" s="59" t="s">
        <v>346</v>
      </c>
      <c r="G392" s="59"/>
      <c r="H392" s="60">
        <f>H393+H394+H395</f>
        <v>3820.3</v>
      </c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</row>
    <row r="393" spans="2:22" ht="16.5">
      <c r="B393" s="121" t="s">
        <v>482</v>
      </c>
      <c r="C393" s="68">
        <v>805</v>
      </c>
      <c r="D393" s="59" t="s">
        <v>279</v>
      </c>
      <c r="E393" s="59" t="s">
        <v>458</v>
      </c>
      <c r="F393" s="59" t="s">
        <v>346</v>
      </c>
      <c r="G393" s="59" t="s">
        <v>29</v>
      </c>
      <c r="H393" s="60">
        <v>110.3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</row>
    <row r="394" spans="2:22" ht="16.5">
      <c r="B394" s="121" t="s">
        <v>111</v>
      </c>
      <c r="C394" s="68">
        <v>805</v>
      </c>
      <c r="D394" s="59" t="s">
        <v>279</v>
      </c>
      <c r="E394" s="59" t="s">
        <v>458</v>
      </c>
      <c r="F394" s="59" t="s">
        <v>346</v>
      </c>
      <c r="G394" s="59" t="s">
        <v>11</v>
      </c>
      <c r="H394" s="60">
        <v>96.6</v>
      </c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2:22" ht="16.5">
      <c r="B395" s="121" t="s">
        <v>476</v>
      </c>
      <c r="C395" s="68">
        <v>805</v>
      </c>
      <c r="D395" s="59" t="s">
        <v>279</v>
      </c>
      <c r="E395" s="59" t="s">
        <v>458</v>
      </c>
      <c r="F395" s="59" t="s">
        <v>346</v>
      </c>
      <c r="G395" s="59" t="s">
        <v>439</v>
      </c>
      <c r="H395" s="60">
        <v>3613.4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</row>
    <row r="396" spans="2:22" ht="49.5">
      <c r="B396" s="126" t="s">
        <v>360</v>
      </c>
      <c r="C396" s="68">
        <v>805</v>
      </c>
      <c r="D396" s="59" t="s">
        <v>279</v>
      </c>
      <c r="E396" s="59" t="s">
        <v>458</v>
      </c>
      <c r="F396" s="59" t="s">
        <v>148</v>
      </c>
      <c r="G396" s="59"/>
      <c r="H396" s="60">
        <f>H397+H398</f>
        <v>14678.800000000001</v>
      </c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</row>
    <row r="397" spans="2:22" ht="16.5">
      <c r="B397" s="121" t="s">
        <v>111</v>
      </c>
      <c r="C397" s="68">
        <v>805</v>
      </c>
      <c r="D397" s="59" t="s">
        <v>279</v>
      </c>
      <c r="E397" s="59" t="s">
        <v>458</v>
      </c>
      <c r="F397" s="59" t="s">
        <v>148</v>
      </c>
      <c r="G397" s="59" t="s">
        <v>11</v>
      </c>
      <c r="H397" s="60">
        <v>437.2</v>
      </c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</row>
    <row r="398" spans="2:22" ht="16.5">
      <c r="B398" s="121" t="s">
        <v>476</v>
      </c>
      <c r="C398" s="68">
        <v>805</v>
      </c>
      <c r="D398" s="59" t="s">
        <v>279</v>
      </c>
      <c r="E398" s="59" t="s">
        <v>458</v>
      </c>
      <c r="F398" s="59" t="s">
        <v>148</v>
      </c>
      <c r="G398" s="59" t="s">
        <v>439</v>
      </c>
      <c r="H398" s="60">
        <v>14241.6</v>
      </c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</row>
    <row r="399" spans="2:22" ht="16.5">
      <c r="B399" s="152" t="s">
        <v>351</v>
      </c>
      <c r="C399" s="68">
        <v>805</v>
      </c>
      <c r="D399" s="59" t="s">
        <v>279</v>
      </c>
      <c r="E399" s="59" t="s">
        <v>458</v>
      </c>
      <c r="F399" s="59" t="s">
        <v>149</v>
      </c>
      <c r="G399" s="59"/>
      <c r="H399" s="60">
        <f>H400+H401</f>
        <v>9147.2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</row>
    <row r="400" spans="2:22" ht="16.5">
      <c r="B400" s="121" t="s">
        <v>111</v>
      </c>
      <c r="C400" s="68">
        <v>805</v>
      </c>
      <c r="D400" s="59" t="s">
        <v>279</v>
      </c>
      <c r="E400" s="59" t="s">
        <v>458</v>
      </c>
      <c r="F400" s="59" t="s">
        <v>149</v>
      </c>
      <c r="G400" s="59" t="s">
        <v>11</v>
      </c>
      <c r="H400" s="60">
        <v>106</v>
      </c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</row>
    <row r="401" spans="2:22" ht="16.5">
      <c r="B401" s="121" t="s">
        <v>476</v>
      </c>
      <c r="C401" s="68">
        <v>805</v>
      </c>
      <c r="D401" s="59" t="s">
        <v>279</v>
      </c>
      <c r="E401" s="59" t="s">
        <v>458</v>
      </c>
      <c r="F401" s="59" t="s">
        <v>149</v>
      </c>
      <c r="G401" s="59" t="s">
        <v>439</v>
      </c>
      <c r="H401" s="176">
        <v>9041.2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</row>
    <row r="402" spans="2:22" ht="16.5">
      <c r="B402" s="121" t="s">
        <v>362</v>
      </c>
      <c r="C402" s="68">
        <v>805</v>
      </c>
      <c r="D402" s="59" t="s">
        <v>279</v>
      </c>
      <c r="E402" s="59" t="s">
        <v>458</v>
      </c>
      <c r="F402" s="59" t="s">
        <v>288</v>
      </c>
      <c r="G402" s="59"/>
      <c r="H402" s="60">
        <f>H403+H406</f>
        <v>48559.4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</row>
    <row r="403" spans="2:22" ht="16.5">
      <c r="B403" s="125" t="s">
        <v>363</v>
      </c>
      <c r="C403" s="68">
        <v>805</v>
      </c>
      <c r="D403" s="59" t="s">
        <v>279</v>
      </c>
      <c r="E403" s="59" t="s">
        <v>458</v>
      </c>
      <c r="F403" s="59" t="s">
        <v>173</v>
      </c>
      <c r="G403" s="59"/>
      <c r="H403" s="60">
        <f>H404+H405</f>
        <v>1985.4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</row>
    <row r="404" spans="2:22" ht="16.5">
      <c r="B404" s="121" t="s">
        <v>111</v>
      </c>
      <c r="C404" s="68">
        <v>805</v>
      </c>
      <c r="D404" s="59" t="s">
        <v>279</v>
      </c>
      <c r="E404" s="59" t="s">
        <v>458</v>
      </c>
      <c r="F404" s="59" t="s">
        <v>173</v>
      </c>
      <c r="G404" s="59" t="s">
        <v>11</v>
      </c>
      <c r="H404" s="60">
        <v>36.5</v>
      </c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</row>
    <row r="405" spans="2:22" ht="16.5">
      <c r="B405" s="121" t="s">
        <v>476</v>
      </c>
      <c r="C405" s="68">
        <v>805</v>
      </c>
      <c r="D405" s="59" t="s">
        <v>279</v>
      </c>
      <c r="E405" s="59" t="s">
        <v>458</v>
      </c>
      <c r="F405" s="59" t="s">
        <v>173</v>
      </c>
      <c r="G405" s="59" t="s">
        <v>439</v>
      </c>
      <c r="H405" s="60">
        <v>1948.9</v>
      </c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</row>
    <row r="406" spans="2:22" ht="36.75" customHeight="1">
      <c r="B406" s="126" t="s">
        <v>276</v>
      </c>
      <c r="C406" s="68">
        <v>805</v>
      </c>
      <c r="D406" s="59" t="s">
        <v>279</v>
      </c>
      <c r="E406" s="59" t="s">
        <v>458</v>
      </c>
      <c r="F406" s="59" t="s">
        <v>275</v>
      </c>
      <c r="G406" s="59"/>
      <c r="H406" s="60">
        <f>H407+H408</f>
        <v>46574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</row>
    <row r="407" spans="2:22" ht="16.5">
      <c r="B407" s="121" t="s">
        <v>111</v>
      </c>
      <c r="C407" s="68">
        <v>805</v>
      </c>
      <c r="D407" s="59" t="s">
        <v>279</v>
      </c>
      <c r="E407" s="59" t="s">
        <v>458</v>
      </c>
      <c r="F407" s="59" t="s">
        <v>275</v>
      </c>
      <c r="G407" s="59" t="s">
        <v>11</v>
      </c>
      <c r="H407" s="60">
        <v>232.2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</row>
    <row r="408" spans="2:22" ht="16.5">
      <c r="B408" s="121" t="s">
        <v>476</v>
      </c>
      <c r="C408" s="68">
        <v>805</v>
      </c>
      <c r="D408" s="59" t="s">
        <v>279</v>
      </c>
      <c r="E408" s="59" t="s">
        <v>458</v>
      </c>
      <c r="F408" s="59" t="s">
        <v>275</v>
      </c>
      <c r="G408" s="59" t="s">
        <v>439</v>
      </c>
      <c r="H408" s="60">
        <v>46341.8</v>
      </c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2:22" ht="16.5">
      <c r="B409" s="125" t="s">
        <v>34</v>
      </c>
      <c r="C409" s="68">
        <v>805</v>
      </c>
      <c r="D409" s="59" t="s">
        <v>458</v>
      </c>
      <c r="E409" s="59"/>
      <c r="F409" s="59"/>
      <c r="G409" s="59"/>
      <c r="H409" s="60">
        <f>H410</f>
        <v>1374.6</v>
      </c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</row>
    <row r="410" spans="2:22" ht="16.5">
      <c r="B410" s="132" t="s">
        <v>264</v>
      </c>
      <c r="C410" s="68">
        <v>805</v>
      </c>
      <c r="D410" s="59" t="s">
        <v>458</v>
      </c>
      <c r="E410" s="59" t="s">
        <v>458</v>
      </c>
      <c r="F410" s="59"/>
      <c r="G410" s="59"/>
      <c r="H410" s="60">
        <f>H411</f>
        <v>1374.6</v>
      </c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</row>
    <row r="411" spans="2:22" ht="21.75" customHeight="1">
      <c r="B411" s="131" t="s">
        <v>117</v>
      </c>
      <c r="C411" s="68">
        <v>805</v>
      </c>
      <c r="D411" s="59" t="s">
        <v>458</v>
      </c>
      <c r="E411" s="59" t="s">
        <v>458</v>
      </c>
      <c r="F411" s="59" t="s">
        <v>158</v>
      </c>
      <c r="G411" s="59"/>
      <c r="H411" s="176">
        <f>H412</f>
        <v>1374.6</v>
      </c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</row>
    <row r="412" spans="2:22" ht="16.5">
      <c r="B412" s="131" t="s">
        <v>120</v>
      </c>
      <c r="C412" s="68">
        <v>805</v>
      </c>
      <c r="D412" s="59" t="s">
        <v>458</v>
      </c>
      <c r="E412" s="59" t="s">
        <v>458</v>
      </c>
      <c r="F412" s="59" t="s">
        <v>235</v>
      </c>
      <c r="G412" s="59"/>
      <c r="H412" s="60">
        <f>H413+H416</f>
        <v>1374.6</v>
      </c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</row>
    <row r="413" spans="2:22" ht="33">
      <c r="B413" s="126" t="s">
        <v>122</v>
      </c>
      <c r="C413" s="68">
        <v>805</v>
      </c>
      <c r="D413" s="59" t="s">
        <v>458</v>
      </c>
      <c r="E413" s="59" t="s">
        <v>458</v>
      </c>
      <c r="F413" s="59" t="s">
        <v>121</v>
      </c>
      <c r="G413" s="59"/>
      <c r="H413" s="60">
        <f>H414</f>
        <v>76.1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</row>
    <row r="414" spans="2:22" ht="16.5">
      <c r="B414" s="132" t="s">
        <v>426</v>
      </c>
      <c r="C414" s="68">
        <v>805</v>
      </c>
      <c r="D414" s="59" t="s">
        <v>458</v>
      </c>
      <c r="E414" s="59" t="s">
        <v>458</v>
      </c>
      <c r="F414" s="59" t="s">
        <v>121</v>
      </c>
      <c r="G414" s="59" t="s">
        <v>425</v>
      </c>
      <c r="H414" s="60">
        <v>76.1</v>
      </c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</row>
    <row r="415" spans="2:22" ht="33">
      <c r="B415" s="126" t="s">
        <v>118</v>
      </c>
      <c r="C415" s="68">
        <v>805</v>
      </c>
      <c r="D415" s="59" t="s">
        <v>458</v>
      </c>
      <c r="E415" s="59" t="s">
        <v>458</v>
      </c>
      <c r="F415" s="59" t="s">
        <v>119</v>
      </c>
      <c r="G415" s="59"/>
      <c r="H415" s="60">
        <f>H416</f>
        <v>1298.5</v>
      </c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</row>
    <row r="416" spans="2:22" ht="16.5">
      <c r="B416" s="132" t="s">
        <v>426</v>
      </c>
      <c r="C416" s="68">
        <v>805</v>
      </c>
      <c r="D416" s="59" t="s">
        <v>458</v>
      </c>
      <c r="E416" s="59" t="s">
        <v>458</v>
      </c>
      <c r="F416" s="59" t="s">
        <v>119</v>
      </c>
      <c r="G416" s="59" t="s">
        <v>425</v>
      </c>
      <c r="H416" s="60">
        <v>1298.5</v>
      </c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2:22" ht="16.5">
      <c r="B417" s="125" t="s">
        <v>203</v>
      </c>
      <c r="C417" s="68">
        <v>805</v>
      </c>
      <c r="D417" s="59" t="s">
        <v>256</v>
      </c>
      <c r="E417" s="59"/>
      <c r="F417" s="59"/>
      <c r="G417" s="59"/>
      <c r="H417" s="60">
        <f>H418+H427</f>
        <v>96827</v>
      </c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</row>
    <row r="418" spans="2:22" ht="16.5">
      <c r="B418" s="121" t="s">
        <v>209</v>
      </c>
      <c r="C418" s="68">
        <v>805</v>
      </c>
      <c r="D418" s="59" t="s">
        <v>256</v>
      </c>
      <c r="E418" s="59" t="s">
        <v>408</v>
      </c>
      <c r="F418" s="59"/>
      <c r="G418" s="59"/>
      <c r="H418" s="60">
        <f>SUM(H419)</f>
        <v>9346.9</v>
      </c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</row>
    <row r="419" spans="2:22" ht="18" customHeight="1">
      <c r="B419" s="121" t="s">
        <v>446</v>
      </c>
      <c r="C419" s="68">
        <v>805</v>
      </c>
      <c r="D419" s="59" t="s">
        <v>256</v>
      </c>
      <c r="E419" s="59" t="s">
        <v>408</v>
      </c>
      <c r="F419" s="59" t="s">
        <v>447</v>
      </c>
      <c r="G419" s="59"/>
      <c r="H419" s="60">
        <f>H420</f>
        <v>9346.9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</row>
    <row r="420" spans="2:22" ht="33" customHeight="1">
      <c r="B420" s="121" t="s">
        <v>451</v>
      </c>
      <c r="C420" s="68">
        <v>805</v>
      </c>
      <c r="D420" s="59" t="s">
        <v>256</v>
      </c>
      <c r="E420" s="59" t="s">
        <v>408</v>
      </c>
      <c r="F420" s="59" t="s">
        <v>450</v>
      </c>
      <c r="G420" s="59"/>
      <c r="H420" s="60">
        <f>H421+H425</f>
        <v>9346.9</v>
      </c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</row>
    <row r="421" spans="2:22" ht="135" customHeight="1">
      <c r="B421" s="117" t="s">
        <v>555</v>
      </c>
      <c r="C421" s="68">
        <v>805</v>
      </c>
      <c r="D421" s="59" t="s">
        <v>256</v>
      </c>
      <c r="E421" s="59" t="s">
        <v>408</v>
      </c>
      <c r="F421" s="59" t="s">
        <v>452</v>
      </c>
      <c r="G421" s="59"/>
      <c r="H421" s="176">
        <f>SUM(H422:H424)</f>
        <v>4473.4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</row>
    <row r="422" spans="2:22" ht="24.75" customHeight="1">
      <c r="B422" s="125" t="s">
        <v>208</v>
      </c>
      <c r="C422" s="68">
        <v>805</v>
      </c>
      <c r="D422" s="59" t="s">
        <v>256</v>
      </c>
      <c r="E422" s="59" t="s">
        <v>408</v>
      </c>
      <c r="F422" s="59" t="s">
        <v>452</v>
      </c>
      <c r="G422" s="59" t="s">
        <v>469</v>
      </c>
      <c r="H422" s="60">
        <v>1218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</row>
    <row r="423" spans="2:22" ht="24.75" customHeight="1">
      <c r="B423" s="117" t="s">
        <v>579</v>
      </c>
      <c r="C423" s="68">
        <v>805</v>
      </c>
      <c r="D423" s="59" t="s">
        <v>256</v>
      </c>
      <c r="E423" s="59" t="s">
        <v>408</v>
      </c>
      <c r="F423" s="59" t="s">
        <v>452</v>
      </c>
      <c r="G423" s="59" t="s">
        <v>580</v>
      </c>
      <c r="H423" s="60">
        <f>25.4+2470</f>
        <v>2495.4</v>
      </c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</row>
    <row r="424" spans="2:22" ht="49.5" customHeight="1">
      <c r="B424" s="121" t="s">
        <v>477</v>
      </c>
      <c r="C424" s="68">
        <v>805</v>
      </c>
      <c r="D424" s="59" t="s">
        <v>256</v>
      </c>
      <c r="E424" s="59" t="s">
        <v>408</v>
      </c>
      <c r="F424" s="59" t="s">
        <v>452</v>
      </c>
      <c r="G424" s="59" t="s">
        <v>12</v>
      </c>
      <c r="H424" s="60">
        <f>760+1243.4-1243.4</f>
        <v>760</v>
      </c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2:22" ht="135.75" customHeight="1">
      <c r="B425" s="125" t="s">
        <v>79</v>
      </c>
      <c r="C425" s="68">
        <v>805</v>
      </c>
      <c r="D425" s="59" t="s">
        <v>256</v>
      </c>
      <c r="E425" s="59" t="s">
        <v>408</v>
      </c>
      <c r="F425" s="59" t="s">
        <v>254</v>
      </c>
      <c r="G425" s="59"/>
      <c r="H425" s="60">
        <f>H426</f>
        <v>4873.5</v>
      </c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</row>
    <row r="426" spans="2:22" ht="24.75" customHeight="1">
      <c r="B426" s="125" t="s">
        <v>208</v>
      </c>
      <c r="C426" s="68">
        <v>805</v>
      </c>
      <c r="D426" s="59" t="s">
        <v>127</v>
      </c>
      <c r="E426" s="59" t="s">
        <v>408</v>
      </c>
      <c r="F426" s="59" t="s">
        <v>254</v>
      </c>
      <c r="G426" s="59" t="s">
        <v>469</v>
      </c>
      <c r="H426" s="60">
        <f>72+4801.5</f>
        <v>4873.5</v>
      </c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</row>
    <row r="427" spans="2:22" ht="18.75" customHeight="1">
      <c r="B427" s="125" t="s">
        <v>364</v>
      </c>
      <c r="C427" s="68">
        <v>805</v>
      </c>
      <c r="D427" s="59" t="s">
        <v>256</v>
      </c>
      <c r="E427" s="59" t="s">
        <v>409</v>
      </c>
      <c r="F427" s="59"/>
      <c r="G427" s="59"/>
      <c r="H427" s="60">
        <f>H428</f>
        <v>87480.1</v>
      </c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</row>
    <row r="428" spans="1:22" s="42" customFormat="1" ht="19.5" customHeight="1">
      <c r="A428" s="34"/>
      <c r="B428" s="132" t="s">
        <v>296</v>
      </c>
      <c r="C428" s="68">
        <v>805</v>
      </c>
      <c r="D428" s="59" t="s">
        <v>256</v>
      </c>
      <c r="E428" s="59" t="s">
        <v>409</v>
      </c>
      <c r="F428" s="59" t="s">
        <v>246</v>
      </c>
      <c r="G428" s="59"/>
      <c r="H428" s="60">
        <f>H429+H431</f>
        <v>87480.1</v>
      </c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</row>
    <row r="429" spans="1:22" s="43" customFormat="1" ht="84.75" customHeight="1">
      <c r="A429" s="112"/>
      <c r="B429" s="132" t="s">
        <v>365</v>
      </c>
      <c r="C429" s="68">
        <v>805</v>
      </c>
      <c r="D429" s="59" t="s">
        <v>256</v>
      </c>
      <c r="E429" s="59" t="s">
        <v>409</v>
      </c>
      <c r="F429" s="59" t="s">
        <v>138</v>
      </c>
      <c r="G429" s="59"/>
      <c r="H429" s="60">
        <f>H430</f>
        <v>51633.299999999996</v>
      </c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</row>
    <row r="430" spans="2:8" s="34" customFormat="1" ht="20.25" customHeight="1">
      <c r="B430" s="125" t="s">
        <v>208</v>
      </c>
      <c r="C430" s="68">
        <v>805</v>
      </c>
      <c r="D430" s="59" t="s">
        <v>256</v>
      </c>
      <c r="E430" s="59" t="s">
        <v>409</v>
      </c>
      <c r="F430" s="59" t="s">
        <v>138</v>
      </c>
      <c r="G430" s="59" t="s">
        <v>469</v>
      </c>
      <c r="H430" s="60">
        <f>2019.7+49613.6</f>
        <v>51633.299999999996</v>
      </c>
    </row>
    <row r="431" spans="2:8" s="34" customFormat="1" ht="40.5" customHeight="1">
      <c r="B431" s="125" t="s">
        <v>366</v>
      </c>
      <c r="C431" s="68">
        <v>805</v>
      </c>
      <c r="D431" s="59" t="s">
        <v>256</v>
      </c>
      <c r="E431" s="59" t="s">
        <v>409</v>
      </c>
      <c r="F431" s="59" t="s">
        <v>7</v>
      </c>
      <c r="G431" s="59"/>
      <c r="H431" s="176">
        <f>H432</f>
        <v>35846.8</v>
      </c>
    </row>
    <row r="432" spans="2:8" s="34" customFormat="1" ht="19.5" customHeight="1">
      <c r="B432" s="125" t="s">
        <v>208</v>
      </c>
      <c r="C432" s="68">
        <v>805</v>
      </c>
      <c r="D432" s="59" t="s">
        <v>256</v>
      </c>
      <c r="E432" s="59" t="s">
        <v>409</v>
      </c>
      <c r="F432" s="59" t="s">
        <v>7</v>
      </c>
      <c r="G432" s="59" t="s">
        <v>469</v>
      </c>
      <c r="H432" s="60">
        <v>35846.8</v>
      </c>
    </row>
    <row r="433" spans="2:22" ht="18" customHeight="1">
      <c r="B433" s="139" t="s">
        <v>511</v>
      </c>
      <c r="C433" s="68">
        <v>806</v>
      </c>
      <c r="D433" s="59"/>
      <c r="E433" s="59"/>
      <c r="F433" s="59"/>
      <c r="G433" s="59"/>
      <c r="H433" s="60">
        <f>H434+H440</f>
        <v>515059.8</v>
      </c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</row>
    <row r="434" spans="2:22" ht="18" customHeight="1">
      <c r="B434" s="150" t="s">
        <v>440</v>
      </c>
      <c r="C434" s="68">
        <v>806</v>
      </c>
      <c r="D434" s="59" t="s">
        <v>406</v>
      </c>
      <c r="E434" s="59"/>
      <c r="F434" s="59"/>
      <c r="G434" s="59"/>
      <c r="H434" s="60">
        <f>H435</f>
        <v>88.3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</row>
    <row r="435" spans="2:22" ht="18" customHeight="1">
      <c r="B435" s="132" t="s">
        <v>331</v>
      </c>
      <c r="C435" s="68">
        <v>806</v>
      </c>
      <c r="D435" s="69" t="s">
        <v>406</v>
      </c>
      <c r="E435" s="59" t="s">
        <v>279</v>
      </c>
      <c r="F435" s="59"/>
      <c r="G435" s="59"/>
      <c r="H435" s="60">
        <f>H436</f>
        <v>88.3</v>
      </c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2:22" ht="21" customHeight="1">
      <c r="B436" s="151" t="s">
        <v>330</v>
      </c>
      <c r="C436" s="68">
        <v>806</v>
      </c>
      <c r="D436" s="69" t="s">
        <v>406</v>
      </c>
      <c r="E436" s="59" t="s">
        <v>279</v>
      </c>
      <c r="F436" s="59" t="s">
        <v>443</v>
      </c>
      <c r="G436" s="59"/>
      <c r="H436" s="60">
        <f>H437</f>
        <v>88.3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2:22" ht="32.25" customHeight="1">
      <c r="B437" s="121" t="s">
        <v>64</v>
      </c>
      <c r="C437" s="68">
        <v>806</v>
      </c>
      <c r="D437" s="69" t="s">
        <v>406</v>
      </c>
      <c r="E437" s="59" t="s">
        <v>279</v>
      </c>
      <c r="F437" s="59" t="s">
        <v>442</v>
      </c>
      <c r="G437" s="59"/>
      <c r="H437" s="60">
        <f>H438</f>
        <v>88.3</v>
      </c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2:22" ht="18" customHeight="1">
      <c r="B438" s="121" t="s">
        <v>333</v>
      </c>
      <c r="C438" s="68">
        <v>806</v>
      </c>
      <c r="D438" s="69" t="s">
        <v>406</v>
      </c>
      <c r="E438" s="59" t="s">
        <v>279</v>
      </c>
      <c r="F438" s="59" t="s">
        <v>329</v>
      </c>
      <c r="G438" s="59"/>
      <c r="H438" s="60">
        <f>H439</f>
        <v>88.3</v>
      </c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2:22" ht="18" customHeight="1">
      <c r="B439" s="126" t="s">
        <v>476</v>
      </c>
      <c r="C439" s="68">
        <v>806</v>
      </c>
      <c r="D439" s="69" t="s">
        <v>406</v>
      </c>
      <c r="E439" s="59" t="s">
        <v>279</v>
      </c>
      <c r="F439" s="59" t="s">
        <v>329</v>
      </c>
      <c r="G439" s="59" t="s">
        <v>439</v>
      </c>
      <c r="H439" s="60">
        <v>88.3</v>
      </c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</row>
    <row r="440" spans="2:22" ht="18.75" customHeight="1">
      <c r="B440" s="125" t="s">
        <v>34</v>
      </c>
      <c r="C440" s="68">
        <v>806</v>
      </c>
      <c r="D440" s="59" t="s">
        <v>458</v>
      </c>
      <c r="E440" s="59"/>
      <c r="F440" s="59"/>
      <c r="G440" s="59"/>
      <c r="H440" s="60">
        <f>H441+H447+H453+H457+H465+H469</f>
        <v>514971.5</v>
      </c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2:22" ht="18.75" customHeight="1">
      <c r="B441" s="125" t="s">
        <v>563</v>
      </c>
      <c r="C441" s="68">
        <v>806</v>
      </c>
      <c r="D441" s="59" t="s">
        <v>458</v>
      </c>
      <c r="E441" s="59" t="s">
        <v>406</v>
      </c>
      <c r="F441" s="59"/>
      <c r="G441" s="59"/>
      <c r="H441" s="176">
        <f>H442</f>
        <v>206106.1</v>
      </c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</row>
    <row r="442" spans="2:22" ht="18" customHeight="1">
      <c r="B442" s="131" t="s">
        <v>446</v>
      </c>
      <c r="C442" s="68">
        <v>806</v>
      </c>
      <c r="D442" s="59" t="s">
        <v>458</v>
      </c>
      <c r="E442" s="59" t="s">
        <v>406</v>
      </c>
      <c r="F442" s="59" t="s">
        <v>447</v>
      </c>
      <c r="G442" s="59"/>
      <c r="H442" s="60">
        <f>H443</f>
        <v>206106.1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</row>
    <row r="443" spans="2:22" ht="34.5" customHeight="1">
      <c r="B443" s="131" t="s">
        <v>93</v>
      </c>
      <c r="C443" s="68">
        <v>806</v>
      </c>
      <c r="D443" s="59" t="s">
        <v>458</v>
      </c>
      <c r="E443" s="59" t="s">
        <v>406</v>
      </c>
      <c r="F443" s="59" t="s">
        <v>106</v>
      </c>
      <c r="G443" s="59"/>
      <c r="H443" s="60">
        <f>SUM(H444:H446)</f>
        <v>206106.1</v>
      </c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</row>
    <row r="444" spans="2:22" ht="54.75" customHeight="1">
      <c r="B444" s="121" t="s">
        <v>477</v>
      </c>
      <c r="C444" s="68">
        <v>806</v>
      </c>
      <c r="D444" s="59" t="s">
        <v>458</v>
      </c>
      <c r="E444" s="59" t="s">
        <v>406</v>
      </c>
      <c r="F444" s="59" t="s">
        <v>106</v>
      </c>
      <c r="G444" s="59" t="s">
        <v>12</v>
      </c>
      <c r="H444" s="60">
        <f>186269.2-71439</f>
        <v>114830.20000000001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</row>
    <row r="445" spans="2:22" ht="26.25" customHeight="1">
      <c r="B445" s="121" t="s">
        <v>476</v>
      </c>
      <c r="C445" s="68">
        <v>806</v>
      </c>
      <c r="D445" s="59" t="s">
        <v>458</v>
      </c>
      <c r="E445" s="59" t="s">
        <v>406</v>
      </c>
      <c r="F445" s="59" t="s">
        <v>106</v>
      </c>
      <c r="G445" s="59" t="s">
        <v>439</v>
      </c>
      <c r="H445" s="60">
        <v>71439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</row>
    <row r="446" spans="2:22" ht="33" customHeight="1">
      <c r="B446" s="121" t="s">
        <v>113</v>
      </c>
      <c r="C446" s="68">
        <v>806</v>
      </c>
      <c r="D446" s="59" t="s">
        <v>458</v>
      </c>
      <c r="E446" s="59" t="s">
        <v>406</v>
      </c>
      <c r="F446" s="59" t="s">
        <v>106</v>
      </c>
      <c r="G446" s="59" t="s">
        <v>13</v>
      </c>
      <c r="H446" s="60">
        <v>19836.9</v>
      </c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</row>
    <row r="447" spans="2:22" ht="20.25" customHeight="1">
      <c r="B447" s="125" t="s">
        <v>367</v>
      </c>
      <c r="C447" s="68">
        <v>806</v>
      </c>
      <c r="D447" s="59" t="s">
        <v>458</v>
      </c>
      <c r="E447" s="59" t="s">
        <v>407</v>
      </c>
      <c r="F447" s="59"/>
      <c r="G447" s="59"/>
      <c r="H447" s="60">
        <f>H448</f>
        <v>123344.3</v>
      </c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</row>
    <row r="448" spans="2:22" ht="18" customHeight="1">
      <c r="B448" s="131" t="s">
        <v>446</v>
      </c>
      <c r="C448" s="68">
        <v>806</v>
      </c>
      <c r="D448" s="59" t="s">
        <v>458</v>
      </c>
      <c r="E448" s="59" t="s">
        <v>407</v>
      </c>
      <c r="F448" s="59" t="s">
        <v>447</v>
      </c>
      <c r="G448" s="59"/>
      <c r="H448" s="60">
        <f>H449</f>
        <v>123344.3</v>
      </c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2:22" ht="35.25" customHeight="1">
      <c r="B449" s="131" t="s">
        <v>93</v>
      </c>
      <c r="C449" s="68">
        <v>806</v>
      </c>
      <c r="D449" s="59" t="s">
        <v>458</v>
      </c>
      <c r="E449" s="59" t="s">
        <v>407</v>
      </c>
      <c r="F449" s="59" t="s">
        <v>106</v>
      </c>
      <c r="G449" s="59"/>
      <c r="H449" s="60">
        <f>SUM(H450:H452)</f>
        <v>123344.3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</row>
    <row r="450" spans="2:22" ht="54" customHeight="1">
      <c r="B450" s="121" t="s">
        <v>477</v>
      </c>
      <c r="C450" s="68">
        <v>806</v>
      </c>
      <c r="D450" s="59" t="s">
        <v>458</v>
      </c>
      <c r="E450" s="59" t="s">
        <v>407</v>
      </c>
      <c r="F450" s="59" t="s">
        <v>106</v>
      </c>
      <c r="G450" s="59" t="s">
        <v>12</v>
      </c>
      <c r="H450" s="60">
        <f>97344.3-23500</f>
        <v>73844.3</v>
      </c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</row>
    <row r="451" spans="2:22" ht="27.75" customHeight="1">
      <c r="B451" s="121" t="s">
        <v>476</v>
      </c>
      <c r="C451" s="68">
        <v>806</v>
      </c>
      <c r="D451" s="59" t="s">
        <v>458</v>
      </c>
      <c r="E451" s="59" t="s">
        <v>407</v>
      </c>
      <c r="F451" s="59" t="s">
        <v>106</v>
      </c>
      <c r="G451" s="59" t="s">
        <v>439</v>
      </c>
      <c r="H451" s="60">
        <v>23500</v>
      </c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</row>
    <row r="452" spans="2:22" ht="33.75" customHeight="1">
      <c r="B452" s="121" t="s">
        <v>113</v>
      </c>
      <c r="C452" s="68">
        <v>806</v>
      </c>
      <c r="D452" s="59" t="s">
        <v>458</v>
      </c>
      <c r="E452" s="59" t="s">
        <v>407</v>
      </c>
      <c r="F452" s="59" t="s">
        <v>106</v>
      </c>
      <c r="G452" s="59" t="s">
        <v>13</v>
      </c>
      <c r="H452" s="60">
        <v>26000</v>
      </c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</row>
    <row r="453" spans="2:22" ht="16.5">
      <c r="B453" s="125" t="s">
        <v>368</v>
      </c>
      <c r="C453" s="68">
        <v>806</v>
      </c>
      <c r="D453" s="59" t="s">
        <v>458</v>
      </c>
      <c r="E453" s="59" t="s">
        <v>408</v>
      </c>
      <c r="F453" s="59"/>
      <c r="G453" s="59"/>
      <c r="H453" s="60">
        <f>H454</f>
        <v>4057</v>
      </c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</row>
    <row r="454" spans="2:22" ht="16.5">
      <c r="B454" s="131" t="s">
        <v>446</v>
      </c>
      <c r="C454" s="68">
        <v>806</v>
      </c>
      <c r="D454" s="59" t="s">
        <v>458</v>
      </c>
      <c r="E454" s="59" t="s">
        <v>408</v>
      </c>
      <c r="F454" s="59" t="s">
        <v>447</v>
      </c>
      <c r="G454" s="59"/>
      <c r="H454" s="60">
        <f>H455</f>
        <v>4057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</row>
    <row r="455" spans="2:22" ht="33.75" customHeight="1">
      <c r="B455" s="131" t="s">
        <v>93</v>
      </c>
      <c r="C455" s="68">
        <v>806</v>
      </c>
      <c r="D455" s="59" t="s">
        <v>458</v>
      </c>
      <c r="E455" s="59" t="s">
        <v>408</v>
      </c>
      <c r="F455" s="59" t="s">
        <v>106</v>
      </c>
      <c r="G455" s="59"/>
      <c r="H455" s="60">
        <f>SUM(H456)</f>
        <v>4057</v>
      </c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</row>
    <row r="456" spans="2:22" ht="51" customHeight="1">
      <c r="B456" s="121" t="s">
        <v>477</v>
      </c>
      <c r="C456" s="68">
        <v>806</v>
      </c>
      <c r="D456" s="59" t="s">
        <v>458</v>
      </c>
      <c r="E456" s="59" t="s">
        <v>408</v>
      </c>
      <c r="F456" s="59" t="s">
        <v>106</v>
      </c>
      <c r="G456" s="59" t="s">
        <v>12</v>
      </c>
      <c r="H456" s="60">
        <v>4057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2:22" ht="18.75" customHeight="1">
      <c r="B457" s="132" t="s">
        <v>369</v>
      </c>
      <c r="C457" s="68">
        <v>806</v>
      </c>
      <c r="D457" s="59" t="s">
        <v>458</v>
      </c>
      <c r="E457" s="59" t="s">
        <v>409</v>
      </c>
      <c r="F457" s="59"/>
      <c r="G457" s="59"/>
      <c r="H457" s="60">
        <f>H458+H461</f>
        <v>146678.1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</row>
    <row r="458" spans="2:22" ht="18.75" customHeight="1">
      <c r="B458" s="131" t="s">
        <v>296</v>
      </c>
      <c r="C458" s="68">
        <v>806</v>
      </c>
      <c r="D458" s="59" t="s">
        <v>458</v>
      </c>
      <c r="E458" s="59" t="s">
        <v>409</v>
      </c>
      <c r="F458" s="59" t="s">
        <v>246</v>
      </c>
      <c r="G458" s="59"/>
      <c r="H458" s="60">
        <f>H459</f>
        <v>18500</v>
      </c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</row>
    <row r="459" spans="2:22" ht="57" customHeight="1">
      <c r="B459" s="131" t="s">
        <v>94</v>
      </c>
      <c r="C459" s="68">
        <v>806</v>
      </c>
      <c r="D459" s="59" t="s">
        <v>458</v>
      </c>
      <c r="E459" s="59" t="s">
        <v>409</v>
      </c>
      <c r="F459" s="59" t="s">
        <v>472</v>
      </c>
      <c r="G459" s="59"/>
      <c r="H459" s="60">
        <f>H460</f>
        <v>18500</v>
      </c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</row>
    <row r="460" spans="2:22" ht="17.25" customHeight="1">
      <c r="B460" s="121" t="s">
        <v>476</v>
      </c>
      <c r="C460" s="68">
        <v>806</v>
      </c>
      <c r="D460" s="59" t="s">
        <v>458</v>
      </c>
      <c r="E460" s="59" t="s">
        <v>409</v>
      </c>
      <c r="F460" s="59" t="s">
        <v>472</v>
      </c>
      <c r="G460" s="59" t="s">
        <v>439</v>
      </c>
      <c r="H460" s="60">
        <v>18500</v>
      </c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</row>
    <row r="461" spans="2:22" ht="19.5" customHeight="1">
      <c r="B461" s="131" t="s">
        <v>446</v>
      </c>
      <c r="C461" s="68">
        <v>806</v>
      </c>
      <c r="D461" s="59" t="s">
        <v>458</v>
      </c>
      <c r="E461" s="59" t="s">
        <v>409</v>
      </c>
      <c r="F461" s="59" t="s">
        <v>447</v>
      </c>
      <c r="G461" s="59"/>
      <c r="H461" s="60">
        <f>H462</f>
        <v>128178.1</v>
      </c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</row>
    <row r="462" spans="2:22" ht="33.75" customHeight="1">
      <c r="B462" s="131" t="s">
        <v>93</v>
      </c>
      <c r="C462" s="68">
        <v>806</v>
      </c>
      <c r="D462" s="59" t="s">
        <v>458</v>
      </c>
      <c r="E462" s="59" t="s">
        <v>409</v>
      </c>
      <c r="F462" s="59" t="s">
        <v>106</v>
      </c>
      <c r="G462" s="59"/>
      <c r="H462" s="60">
        <f>SUM(H463:H464)</f>
        <v>128178.1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</row>
    <row r="463" spans="2:22" ht="52.5" customHeight="1">
      <c r="B463" s="121" t="s">
        <v>477</v>
      </c>
      <c r="C463" s="68">
        <v>806</v>
      </c>
      <c r="D463" s="59" t="s">
        <v>458</v>
      </c>
      <c r="E463" s="59" t="s">
        <v>409</v>
      </c>
      <c r="F463" s="59" t="s">
        <v>106</v>
      </c>
      <c r="G463" s="59" t="s">
        <v>12</v>
      </c>
      <c r="H463" s="60">
        <f>145880.2-7920-17702.1</f>
        <v>120258.1</v>
      </c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</row>
    <row r="464" spans="2:22" ht="23.25" customHeight="1">
      <c r="B464" s="121" t="s">
        <v>476</v>
      </c>
      <c r="C464" s="68">
        <v>806</v>
      </c>
      <c r="D464" s="59" t="s">
        <v>458</v>
      </c>
      <c r="E464" s="59" t="s">
        <v>409</v>
      </c>
      <c r="F464" s="59" t="s">
        <v>106</v>
      </c>
      <c r="G464" s="59" t="s">
        <v>439</v>
      </c>
      <c r="H464" s="60">
        <v>7920</v>
      </c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2:22" ht="18" customHeight="1">
      <c r="B465" s="132" t="s">
        <v>370</v>
      </c>
      <c r="C465" s="68">
        <v>806</v>
      </c>
      <c r="D465" s="59" t="s">
        <v>458</v>
      </c>
      <c r="E465" s="59" t="s">
        <v>460</v>
      </c>
      <c r="F465" s="59"/>
      <c r="G465" s="59"/>
      <c r="H465" s="60">
        <f>SUM(H466)</f>
        <v>8750.4</v>
      </c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</row>
    <row r="466" spans="1:22" s="42" customFormat="1" ht="19.5" customHeight="1">
      <c r="A466" s="34"/>
      <c r="B466" s="131" t="s">
        <v>446</v>
      </c>
      <c r="C466" s="68">
        <v>806</v>
      </c>
      <c r="D466" s="59" t="s">
        <v>458</v>
      </c>
      <c r="E466" s="59" t="s">
        <v>460</v>
      </c>
      <c r="F466" s="59" t="s">
        <v>447</v>
      </c>
      <c r="G466" s="59"/>
      <c r="H466" s="60">
        <f>H467</f>
        <v>8750.4</v>
      </c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</row>
    <row r="467" spans="1:22" ht="35.25" customHeight="1">
      <c r="A467" s="112"/>
      <c r="B467" s="131" t="s">
        <v>93</v>
      </c>
      <c r="C467" s="68">
        <v>806</v>
      </c>
      <c r="D467" s="59" t="s">
        <v>458</v>
      </c>
      <c r="E467" s="59" t="s">
        <v>460</v>
      </c>
      <c r="F467" s="59" t="s">
        <v>106</v>
      </c>
      <c r="G467" s="59"/>
      <c r="H467" s="60">
        <f>SUM(H468:H468)</f>
        <v>8750.4</v>
      </c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</row>
    <row r="468" spans="2:22" ht="51" customHeight="1">
      <c r="B468" s="121" t="s">
        <v>477</v>
      </c>
      <c r="C468" s="68">
        <v>806</v>
      </c>
      <c r="D468" s="59" t="s">
        <v>458</v>
      </c>
      <c r="E468" s="59" t="s">
        <v>460</v>
      </c>
      <c r="F468" s="59" t="s">
        <v>106</v>
      </c>
      <c r="G468" s="59" t="s">
        <v>12</v>
      </c>
      <c r="H468" s="60">
        <v>8750.4</v>
      </c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2:22" ht="21.75" customHeight="1">
      <c r="B469" s="132" t="s">
        <v>264</v>
      </c>
      <c r="C469" s="68">
        <v>806</v>
      </c>
      <c r="D469" s="59" t="s">
        <v>458</v>
      </c>
      <c r="E469" s="59" t="s">
        <v>458</v>
      </c>
      <c r="F469" s="59"/>
      <c r="G469" s="59"/>
      <c r="H469" s="60">
        <f>H470+H476+H480+H485+H489</f>
        <v>26035.6</v>
      </c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</row>
    <row r="470" spans="2:22" ht="18.75" customHeight="1">
      <c r="B470" s="131" t="s">
        <v>117</v>
      </c>
      <c r="C470" s="68">
        <v>806</v>
      </c>
      <c r="D470" s="59" t="s">
        <v>458</v>
      </c>
      <c r="E470" s="59" t="s">
        <v>458</v>
      </c>
      <c r="F470" s="59" t="s">
        <v>158</v>
      </c>
      <c r="G470" s="59"/>
      <c r="H470" s="60">
        <f>H471</f>
        <v>966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</row>
    <row r="471" spans="2:22" ht="18.75" customHeight="1">
      <c r="B471" s="131" t="s">
        <v>120</v>
      </c>
      <c r="C471" s="68">
        <v>806</v>
      </c>
      <c r="D471" s="59" t="s">
        <v>458</v>
      </c>
      <c r="E471" s="59" t="s">
        <v>458</v>
      </c>
      <c r="F471" s="59" t="s">
        <v>235</v>
      </c>
      <c r="G471" s="59"/>
      <c r="H471" s="60">
        <f>H472+H474</f>
        <v>966</v>
      </c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</row>
    <row r="472" spans="2:22" ht="36.75" customHeight="1">
      <c r="B472" s="126" t="s">
        <v>122</v>
      </c>
      <c r="C472" s="68">
        <v>806</v>
      </c>
      <c r="D472" s="59" t="s">
        <v>458</v>
      </c>
      <c r="E472" s="59" t="s">
        <v>458</v>
      </c>
      <c r="F472" s="59" t="s">
        <v>121</v>
      </c>
      <c r="G472" s="59"/>
      <c r="H472" s="60">
        <f>H473</f>
        <v>49.3</v>
      </c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2:22" ht="19.5" customHeight="1">
      <c r="B473" s="132" t="s">
        <v>426</v>
      </c>
      <c r="C473" s="68">
        <v>806</v>
      </c>
      <c r="D473" s="59" t="s">
        <v>458</v>
      </c>
      <c r="E473" s="59" t="s">
        <v>458</v>
      </c>
      <c r="F473" s="59" t="s">
        <v>121</v>
      </c>
      <c r="G473" s="59" t="s">
        <v>425</v>
      </c>
      <c r="H473" s="60">
        <v>49.3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</row>
    <row r="474" spans="2:22" ht="33" customHeight="1">
      <c r="B474" s="126" t="s">
        <v>118</v>
      </c>
      <c r="C474" s="68">
        <v>806</v>
      </c>
      <c r="D474" s="59" t="s">
        <v>458</v>
      </c>
      <c r="E474" s="59" t="s">
        <v>458</v>
      </c>
      <c r="F474" s="59" t="s">
        <v>119</v>
      </c>
      <c r="G474" s="59"/>
      <c r="H474" s="60">
        <f>H475</f>
        <v>916.7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</row>
    <row r="475" spans="2:22" ht="20.25" customHeight="1">
      <c r="B475" s="132" t="s">
        <v>426</v>
      </c>
      <c r="C475" s="68">
        <v>806</v>
      </c>
      <c r="D475" s="59" t="s">
        <v>458</v>
      </c>
      <c r="E475" s="59" t="s">
        <v>458</v>
      </c>
      <c r="F475" s="59" t="s">
        <v>119</v>
      </c>
      <c r="G475" s="59" t="s">
        <v>425</v>
      </c>
      <c r="H475" s="60">
        <v>916.7</v>
      </c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</row>
    <row r="476" spans="2:22" ht="16.5" customHeight="1">
      <c r="B476" s="132" t="s">
        <v>528</v>
      </c>
      <c r="C476" s="68">
        <v>806</v>
      </c>
      <c r="D476" s="59" t="s">
        <v>458</v>
      </c>
      <c r="E476" s="59" t="s">
        <v>458</v>
      </c>
      <c r="F476" s="59" t="s">
        <v>217</v>
      </c>
      <c r="G476" s="59"/>
      <c r="H476" s="60">
        <f>H477</f>
        <v>71.6</v>
      </c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</row>
    <row r="477" spans="2:22" ht="19.5" customHeight="1">
      <c r="B477" s="132" t="s">
        <v>437</v>
      </c>
      <c r="C477" s="68">
        <v>806</v>
      </c>
      <c r="D477" s="59" t="s">
        <v>458</v>
      </c>
      <c r="E477" s="59" t="s">
        <v>458</v>
      </c>
      <c r="F477" s="59" t="s">
        <v>434</v>
      </c>
      <c r="G477" s="59"/>
      <c r="H477" s="60">
        <f>H478</f>
        <v>71.6</v>
      </c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</row>
    <row r="478" spans="2:22" ht="51" customHeight="1">
      <c r="B478" s="135" t="s">
        <v>298</v>
      </c>
      <c r="C478" s="68">
        <v>806</v>
      </c>
      <c r="D478" s="59" t="s">
        <v>458</v>
      </c>
      <c r="E478" s="59" t="s">
        <v>458</v>
      </c>
      <c r="F478" s="59" t="s">
        <v>299</v>
      </c>
      <c r="G478" s="59"/>
      <c r="H478" s="60">
        <f>H479</f>
        <v>71.6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</row>
    <row r="479" spans="2:22" ht="18" customHeight="1">
      <c r="B479" s="121" t="s">
        <v>340</v>
      </c>
      <c r="C479" s="68">
        <v>806</v>
      </c>
      <c r="D479" s="59" t="s">
        <v>458</v>
      </c>
      <c r="E479" s="59" t="s">
        <v>458</v>
      </c>
      <c r="F479" s="59" t="s">
        <v>299</v>
      </c>
      <c r="G479" s="59" t="s">
        <v>469</v>
      </c>
      <c r="H479" s="60">
        <v>71.6</v>
      </c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</row>
    <row r="480" spans="2:22" ht="19.5" customHeight="1">
      <c r="B480" s="121" t="s">
        <v>136</v>
      </c>
      <c r="C480" s="68">
        <v>806</v>
      </c>
      <c r="D480" s="59" t="s">
        <v>458</v>
      </c>
      <c r="E480" s="59" t="s">
        <v>458</v>
      </c>
      <c r="F480" s="59" t="s">
        <v>185</v>
      </c>
      <c r="G480" s="59"/>
      <c r="H480" s="60">
        <f>H481+H483</f>
        <v>5756</v>
      </c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2:22" ht="38.25" customHeight="1">
      <c r="B481" s="131" t="s">
        <v>96</v>
      </c>
      <c r="C481" s="68">
        <v>806</v>
      </c>
      <c r="D481" s="59" t="s">
        <v>458</v>
      </c>
      <c r="E481" s="59" t="s">
        <v>458</v>
      </c>
      <c r="F481" s="59" t="s">
        <v>297</v>
      </c>
      <c r="G481" s="59"/>
      <c r="H481" s="60">
        <f>H482</f>
        <v>3056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</row>
    <row r="482" spans="2:22" ht="19.5" customHeight="1">
      <c r="B482" s="126" t="s">
        <v>476</v>
      </c>
      <c r="C482" s="68">
        <v>806</v>
      </c>
      <c r="D482" s="59" t="s">
        <v>458</v>
      </c>
      <c r="E482" s="59" t="s">
        <v>458</v>
      </c>
      <c r="F482" s="59" t="s">
        <v>297</v>
      </c>
      <c r="G482" s="59" t="s">
        <v>439</v>
      </c>
      <c r="H482" s="60">
        <v>3056</v>
      </c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</row>
    <row r="483" spans="2:22" ht="33" customHeight="1">
      <c r="B483" s="131" t="s">
        <v>95</v>
      </c>
      <c r="C483" s="68">
        <v>806</v>
      </c>
      <c r="D483" s="59" t="s">
        <v>458</v>
      </c>
      <c r="E483" s="59" t="s">
        <v>458</v>
      </c>
      <c r="F483" s="59" t="s">
        <v>503</v>
      </c>
      <c r="G483" s="59"/>
      <c r="H483" s="60">
        <f>H484</f>
        <v>2700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2:22" ht="21.75" customHeight="1">
      <c r="B484" s="126" t="s">
        <v>476</v>
      </c>
      <c r="C484" s="68">
        <v>806</v>
      </c>
      <c r="D484" s="59" t="s">
        <v>458</v>
      </c>
      <c r="E484" s="59" t="s">
        <v>458</v>
      </c>
      <c r="F484" s="59" t="s">
        <v>503</v>
      </c>
      <c r="G484" s="59" t="s">
        <v>439</v>
      </c>
      <c r="H484" s="60">
        <v>2700</v>
      </c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</row>
    <row r="485" spans="2:22" ht="18.75" customHeight="1">
      <c r="B485" s="131" t="s">
        <v>446</v>
      </c>
      <c r="C485" s="68">
        <v>806</v>
      </c>
      <c r="D485" s="59" t="s">
        <v>458</v>
      </c>
      <c r="E485" s="59" t="s">
        <v>458</v>
      </c>
      <c r="F485" s="59" t="s">
        <v>447</v>
      </c>
      <c r="G485" s="59"/>
      <c r="H485" s="60">
        <f>H486</f>
        <v>18380.9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</row>
    <row r="486" spans="2:22" ht="33.75" customHeight="1">
      <c r="B486" s="131" t="s">
        <v>93</v>
      </c>
      <c r="C486" s="68">
        <v>806</v>
      </c>
      <c r="D486" s="59" t="s">
        <v>458</v>
      </c>
      <c r="E486" s="59" t="s">
        <v>458</v>
      </c>
      <c r="F486" s="59" t="s">
        <v>106</v>
      </c>
      <c r="G486" s="59"/>
      <c r="H486" s="60">
        <f>H487+H488</f>
        <v>18380.9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</row>
    <row r="487" spans="2:22" ht="18.75" customHeight="1">
      <c r="B487" s="121" t="s">
        <v>482</v>
      </c>
      <c r="C487" s="68">
        <v>806</v>
      </c>
      <c r="D487" s="59" t="s">
        <v>458</v>
      </c>
      <c r="E487" s="59" t="s">
        <v>458</v>
      </c>
      <c r="F487" s="59" t="s">
        <v>106</v>
      </c>
      <c r="G487" s="59" t="s">
        <v>29</v>
      </c>
      <c r="H487" s="60">
        <v>16000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</row>
    <row r="488" spans="2:22" ht="51" customHeight="1">
      <c r="B488" s="121" t="s">
        <v>477</v>
      </c>
      <c r="C488" s="68">
        <v>806</v>
      </c>
      <c r="D488" s="59" t="s">
        <v>458</v>
      </c>
      <c r="E488" s="59" t="s">
        <v>458</v>
      </c>
      <c r="F488" s="59" t="s">
        <v>106</v>
      </c>
      <c r="G488" s="59" t="s">
        <v>12</v>
      </c>
      <c r="H488" s="60">
        <v>2380.9</v>
      </c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2:22" ht="20.25" customHeight="1">
      <c r="B489" s="125" t="s">
        <v>156</v>
      </c>
      <c r="C489" s="68">
        <v>806</v>
      </c>
      <c r="D489" s="59" t="s">
        <v>458</v>
      </c>
      <c r="E489" s="59" t="s">
        <v>458</v>
      </c>
      <c r="F489" s="59" t="s">
        <v>166</v>
      </c>
      <c r="G489" s="59"/>
      <c r="H489" s="60">
        <f>H490</f>
        <v>861.1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</row>
    <row r="490" spans="2:22" ht="20.25" customHeight="1">
      <c r="B490" s="125" t="s">
        <v>136</v>
      </c>
      <c r="C490" s="68">
        <v>806</v>
      </c>
      <c r="D490" s="59" t="s">
        <v>458</v>
      </c>
      <c r="E490" s="59" t="s">
        <v>458</v>
      </c>
      <c r="F490" s="59" t="s">
        <v>167</v>
      </c>
      <c r="G490" s="59"/>
      <c r="H490" s="60">
        <f>H491+H493</f>
        <v>861.1</v>
      </c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</row>
    <row r="491" spans="2:22" ht="21.75" customHeight="1">
      <c r="B491" s="125" t="s">
        <v>30</v>
      </c>
      <c r="C491" s="68">
        <v>806</v>
      </c>
      <c r="D491" s="59" t="s">
        <v>458</v>
      </c>
      <c r="E491" s="59" t="s">
        <v>458</v>
      </c>
      <c r="F491" s="59" t="s">
        <v>172</v>
      </c>
      <c r="G491" s="59"/>
      <c r="H491" s="60">
        <f>SUM(H492)</f>
        <v>807.6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</row>
    <row r="492" spans="2:22" ht="21.75" customHeight="1">
      <c r="B492" s="126" t="s">
        <v>476</v>
      </c>
      <c r="C492" s="68">
        <v>806</v>
      </c>
      <c r="D492" s="59" t="s">
        <v>458</v>
      </c>
      <c r="E492" s="59" t="s">
        <v>458</v>
      </c>
      <c r="F492" s="59" t="s">
        <v>172</v>
      </c>
      <c r="G492" s="59" t="s">
        <v>439</v>
      </c>
      <c r="H492" s="60">
        <v>807.6</v>
      </c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</row>
    <row r="493" spans="2:22" ht="54" customHeight="1">
      <c r="B493" s="126" t="s">
        <v>0</v>
      </c>
      <c r="C493" s="68">
        <v>806</v>
      </c>
      <c r="D493" s="59" t="s">
        <v>458</v>
      </c>
      <c r="E493" s="59" t="s">
        <v>458</v>
      </c>
      <c r="F493" s="59" t="s">
        <v>346</v>
      </c>
      <c r="G493" s="59"/>
      <c r="H493" s="60">
        <f>SUM(H494)</f>
        <v>53.5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</row>
    <row r="494" spans="2:22" ht="21" customHeight="1">
      <c r="B494" s="121" t="s">
        <v>482</v>
      </c>
      <c r="C494" s="68">
        <v>806</v>
      </c>
      <c r="D494" s="59" t="s">
        <v>458</v>
      </c>
      <c r="E494" s="59" t="s">
        <v>458</v>
      </c>
      <c r="F494" s="59" t="s">
        <v>346</v>
      </c>
      <c r="G494" s="59" t="s">
        <v>29</v>
      </c>
      <c r="H494" s="60">
        <v>53.5</v>
      </c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</row>
    <row r="495" spans="2:22" ht="20.25" customHeight="1">
      <c r="B495" s="139" t="s">
        <v>512</v>
      </c>
      <c r="C495" s="68">
        <v>807</v>
      </c>
      <c r="D495" s="59"/>
      <c r="E495" s="59"/>
      <c r="F495" s="59"/>
      <c r="G495" s="59"/>
      <c r="H495" s="60">
        <f>SUM(H496,H516)</f>
        <v>118019.3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</row>
    <row r="496" spans="2:22" ht="19.5" customHeight="1">
      <c r="B496" s="150" t="s">
        <v>440</v>
      </c>
      <c r="C496" s="68">
        <v>807</v>
      </c>
      <c r="D496" s="59" t="s">
        <v>406</v>
      </c>
      <c r="E496" s="59"/>
      <c r="F496" s="59"/>
      <c r="G496" s="59"/>
      <c r="H496" s="60">
        <f>SUM(H497,H508,H512)</f>
        <v>80604.8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2:22" ht="36.75" customHeight="1">
      <c r="B497" s="125" t="s">
        <v>44</v>
      </c>
      <c r="C497" s="68">
        <v>807</v>
      </c>
      <c r="D497" s="59" t="s">
        <v>406</v>
      </c>
      <c r="E497" s="59" t="s">
        <v>410</v>
      </c>
      <c r="F497" s="59"/>
      <c r="G497" s="59"/>
      <c r="H497" s="60">
        <f>H498+H501+H504</f>
        <v>31405</v>
      </c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2:22" ht="50.25" customHeight="1">
      <c r="B498" s="121" t="s">
        <v>480</v>
      </c>
      <c r="C498" s="68">
        <v>807</v>
      </c>
      <c r="D498" s="59" t="s">
        <v>406</v>
      </c>
      <c r="E498" s="59" t="s">
        <v>410</v>
      </c>
      <c r="F498" s="59" t="s">
        <v>454</v>
      </c>
      <c r="G498" s="59"/>
      <c r="H498" s="60">
        <f>SUM(H499)</f>
        <v>30896.5</v>
      </c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</row>
    <row r="499" spans="2:22" ht="18.75" customHeight="1">
      <c r="B499" s="121" t="s">
        <v>484</v>
      </c>
      <c r="C499" s="68">
        <v>807</v>
      </c>
      <c r="D499" s="59" t="s">
        <v>406</v>
      </c>
      <c r="E499" s="59" t="s">
        <v>410</v>
      </c>
      <c r="F499" s="59" t="s">
        <v>456</v>
      </c>
      <c r="G499" s="59"/>
      <c r="H499" s="60">
        <f>SUM(H500)</f>
        <v>30896.5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</row>
    <row r="500" spans="2:22" ht="18.75" customHeight="1">
      <c r="B500" s="121" t="s">
        <v>482</v>
      </c>
      <c r="C500" s="68">
        <v>807</v>
      </c>
      <c r="D500" s="59" t="s">
        <v>406</v>
      </c>
      <c r="E500" s="59" t="s">
        <v>410</v>
      </c>
      <c r="F500" s="59" t="s">
        <v>456</v>
      </c>
      <c r="G500" s="59" t="s">
        <v>29</v>
      </c>
      <c r="H500" s="60">
        <v>30896.5</v>
      </c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</row>
    <row r="501" spans="2:22" ht="18.75" customHeight="1">
      <c r="B501" s="121" t="s">
        <v>446</v>
      </c>
      <c r="C501" s="68">
        <v>807</v>
      </c>
      <c r="D501" s="59" t="s">
        <v>406</v>
      </c>
      <c r="E501" s="59" t="s">
        <v>410</v>
      </c>
      <c r="F501" s="59" t="s">
        <v>447</v>
      </c>
      <c r="G501" s="59"/>
      <c r="H501" s="60">
        <f>H502</f>
        <v>277.7</v>
      </c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</row>
    <row r="502" spans="2:22" ht="37.5" customHeight="1">
      <c r="B502" s="139" t="s">
        <v>80</v>
      </c>
      <c r="C502" s="68">
        <v>807</v>
      </c>
      <c r="D502" s="59" t="s">
        <v>406</v>
      </c>
      <c r="E502" s="59" t="s">
        <v>410</v>
      </c>
      <c r="F502" s="59" t="s">
        <v>160</v>
      </c>
      <c r="G502" s="59"/>
      <c r="H502" s="60">
        <f>H503</f>
        <v>277.7</v>
      </c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</row>
    <row r="503" spans="2:22" ht="18.75" customHeight="1">
      <c r="B503" s="121" t="s">
        <v>482</v>
      </c>
      <c r="C503" s="68">
        <v>807</v>
      </c>
      <c r="D503" s="59" t="s">
        <v>406</v>
      </c>
      <c r="E503" s="59" t="s">
        <v>410</v>
      </c>
      <c r="F503" s="59" t="s">
        <v>160</v>
      </c>
      <c r="G503" s="59" t="s">
        <v>29</v>
      </c>
      <c r="H503" s="60">
        <v>277.7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</row>
    <row r="504" spans="2:22" ht="18.75" customHeight="1">
      <c r="B504" s="125" t="s">
        <v>156</v>
      </c>
      <c r="C504" s="68">
        <v>807</v>
      </c>
      <c r="D504" s="59" t="s">
        <v>406</v>
      </c>
      <c r="E504" s="59" t="s">
        <v>410</v>
      </c>
      <c r="F504" s="59" t="s">
        <v>166</v>
      </c>
      <c r="G504" s="59"/>
      <c r="H504" s="60">
        <f>H505</f>
        <v>230.8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2:22" ht="18.75" customHeight="1">
      <c r="B505" s="125" t="s">
        <v>136</v>
      </c>
      <c r="C505" s="68">
        <v>807</v>
      </c>
      <c r="D505" s="59" t="s">
        <v>406</v>
      </c>
      <c r="E505" s="59" t="s">
        <v>410</v>
      </c>
      <c r="F505" s="59" t="s">
        <v>167</v>
      </c>
      <c r="G505" s="59"/>
      <c r="H505" s="60">
        <f>H506</f>
        <v>230.8</v>
      </c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</row>
    <row r="506" spans="2:22" ht="54" customHeight="1">
      <c r="B506" s="126" t="s">
        <v>0</v>
      </c>
      <c r="C506" s="68">
        <v>807</v>
      </c>
      <c r="D506" s="59" t="s">
        <v>406</v>
      </c>
      <c r="E506" s="59" t="s">
        <v>410</v>
      </c>
      <c r="F506" s="59" t="s">
        <v>346</v>
      </c>
      <c r="G506" s="59"/>
      <c r="H506" s="60">
        <f>H507</f>
        <v>230.8</v>
      </c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</row>
    <row r="507" spans="2:22" ht="18.75" customHeight="1">
      <c r="B507" s="121" t="s">
        <v>482</v>
      </c>
      <c r="C507" s="68">
        <v>807</v>
      </c>
      <c r="D507" s="59" t="s">
        <v>406</v>
      </c>
      <c r="E507" s="59" t="s">
        <v>410</v>
      </c>
      <c r="F507" s="59" t="s">
        <v>346</v>
      </c>
      <c r="G507" s="59" t="s">
        <v>29</v>
      </c>
      <c r="H507" s="60">
        <v>230.8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</row>
    <row r="508" spans="2:22" ht="20.25" customHeight="1">
      <c r="B508" s="125" t="s">
        <v>335</v>
      </c>
      <c r="C508" s="68">
        <v>807</v>
      </c>
      <c r="D508" s="59" t="s">
        <v>406</v>
      </c>
      <c r="E508" s="59" t="s">
        <v>463</v>
      </c>
      <c r="F508" s="59"/>
      <c r="G508" s="59"/>
      <c r="H508" s="60">
        <f>SUM(H509)</f>
        <v>48899.8</v>
      </c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2:22" ht="18.75" customHeight="1">
      <c r="B509" s="125" t="s">
        <v>335</v>
      </c>
      <c r="C509" s="68">
        <v>807</v>
      </c>
      <c r="D509" s="59" t="s">
        <v>406</v>
      </c>
      <c r="E509" s="59" t="s">
        <v>463</v>
      </c>
      <c r="F509" s="59" t="s">
        <v>144</v>
      </c>
      <c r="G509" s="59"/>
      <c r="H509" s="60">
        <f>SUM(H510)</f>
        <v>48899.8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</row>
    <row r="510" spans="2:22" ht="19.5" customHeight="1">
      <c r="B510" s="125" t="s">
        <v>336</v>
      </c>
      <c r="C510" s="68">
        <v>807</v>
      </c>
      <c r="D510" s="59" t="s">
        <v>406</v>
      </c>
      <c r="E510" s="59" t="s">
        <v>463</v>
      </c>
      <c r="F510" s="59" t="s">
        <v>281</v>
      </c>
      <c r="G510" s="59"/>
      <c r="H510" s="60">
        <f>SUM(H511)</f>
        <v>48899.8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</row>
    <row r="511" spans="2:22" ht="19.5" customHeight="1">
      <c r="B511" s="125" t="s">
        <v>332</v>
      </c>
      <c r="C511" s="68">
        <v>807</v>
      </c>
      <c r="D511" s="59" t="s">
        <v>406</v>
      </c>
      <c r="E511" s="59" t="s">
        <v>463</v>
      </c>
      <c r="F511" s="59" t="s">
        <v>281</v>
      </c>
      <c r="G511" s="59" t="s">
        <v>289</v>
      </c>
      <c r="H511" s="60">
        <f>107474.2-25.2-61604.2+3055</f>
        <v>48899.8</v>
      </c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</row>
    <row r="512" spans="2:22" ht="18.75" customHeight="1">
      <c r="B512" s="125" t="s">
        <v>495</v>
      </c>
      <c r="C512" s="68">
        <v>807</v>
      </c>
      <c r="D512" s="59" t="s">
        <v>406</v>
      </c>
      <c r="E512" s="59" t="s">
        <v>262</v>
      </c>
      <c r="F512" s="59"/>
      <c r="G512" s="59"/>
      <c r="H512" s="60">
        <f>SUM(H513)</f>
        <v>300</v>
      </c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2:22" ht="19.5" customHeight="1">
      <c r="B513" s="125" t="s">
        <v>496</v>
      </c>
      <c r="C513" s="68">
        <v>807</v>
      </c>
      <c r="D513" s="59" t="s">
        <v>406</v>
      </c>
      <c r="E513" s="59" t="s">
        <v>262</v>
      </c>
      <c r="F513" s="59" t="s">
        <v>165</v>
      </c>
      <c r="G513" s="59"/>
      <c r="H513" s="60">
        <f>SUM(H515)</f>
        <v>300</v>
      </c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</row>
    <row r="514" spans="2:22" ht="18.75" customHeight="1">
      <c r="B514" s="121" t="s">
        <v>497</v>
      </c>
      <c r="C514" s="68">
        <v>807</v>
      </c>
      <c r="D514" s="59" t="s">
        <v>406</v>
      </c>
      <c r="E514" s="59" t="s">
        <v>262</v>
      </c>
      <c r="F514" s="59" t="s">
        <v>197</v>
      </c>
      <c r="G514" s="59"/>
      <c r="H514" s="60">
        <f>SUM(H515)</f>
        <v>300</v>
      </c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</row>
    <row r="515" spans="2:22" ht="18" customHeight="1">
      <c r="B515" s="121" t="s">
        <v>482</v>
      </c>
      <c r="C515" s="68">
        <v>807</v>
      </c>
      <c r="D515" s="59" t="s">
        <v>406</v>
      </c>
      <c r="E515" s="59" t="s">
        <v>262</v>
      </c>
      <c r="F515" s="59" t="s">
        <v>197</v>
      </c>
      <c r="G515" s="59" t="s">
        <v>29</v>
      </c>
      <c r="H515" s="60">
        <v>300</v>
      </c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</row>
    <row r="516" spans="2:22" ht="18.75" customHeight="1">
      <c r="B516" s="125" t="s">
        <v>215</v>
      </c>
      <c r="C516" s="68">
        <v>807</v>
      </c>
      <c r="D516" s="59" t="s">
        <v>262</v>
      </c>
      <c r="E516" s="59"/>
      <c r="F516" s="59"/>
      <c r="G516" s="59"/>
      <c r="H516" s="60">
        <f>H517</f>
        <v>37414.5</v>
      </c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</row>
    <row r="517" spans="2:22" ht="18.75" customHeight="1">
      <c r="B517" s="125" t="s">
        <v>68</v>
      </c>
      <c r="C517" s="68">
        <v>807</v>
      </c>
      <c r="D517" s="59" t="s">
        <v>262</v>
      </c>
      <c r="E517" s="59" t="s">
        <v>406</v>
      </c>
      <c r="F517" s="59"/>
      <c r="G517" s="59"/>
      <c r="H517" s="60">
        <f>H518</f>
        <v>37414.5</v>
      </c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</row>
    <row r="518" spans="2:22" ht="18.75" customHeight="1">
      <c r="B518" s="125" t="s">
        <v>392</v>
      </c>
      <c r="C518" s="68">
        <v>807</v>
      </c>
      <c r="D518" s="59" t="s">
        <v>262</v>
      </c>
      <c r="E518" s="59" t="s">
        <v>406</v>
      </c>
      <c r="F518" s="59" t="s">
        <v>532</v>
      </c>
      <c r="G518" s="59"/>
      <c r="H518" s="60">
        <f>H519</f>
        <v>37414.5</v>
      </c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</row>
    <row r="519" spans="2:22" ht="18.75" customHeight="1">
      <c r="B519" s="121" t="s">
        <v>393</v>
      </c>
      <c r="C519" s="68">
        <v>807</v>
      </c>
      <c r="D519" s="59" t="s">
        <v>262</v>
      </c>
      <c r="E519" s="59" t="s">
        <v>406</v>
      </c>
      <c r="F519" s="59" t="s">
        <v>533</v>
      </c>
      <c r="G519" s="59"/>
      <c r="H519" s="60">
        <f>H520</f>
        <v>37414.5</v>
      </c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</row>
    <row r="520" spans="2:22" ht="18.75" customHeight="1">
      <c r="B520" s="125" t="s">
        <v>332</v>
      </c>
      <c r="C520" s="68">
        <v>807</v>
      </c>
      <c r="D520" s="59" t="s">
        <v>262</v>
      </c>
      <c r="E520" s="59" t="s">
        <v>406</v>
      </c>
      <c r="F520" s="59" t="s">
        <v>533</v>
      </c>
      <c r="G520" s="59" t="s">
        <v>289</v>
      </c>
      <c r="H520" s="60">
        <v>37414.5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s="42" customFormat="1" ht="19.5" customHeight="1">
      <c r="A521" s="34"/>
      <c r="B521" s="139" t="s">
        <v>216</v>
      </c>
      <c r="C521" s="68">
        <v>808</v>
      </c>
      <c r="D521" s="59"/>
      <c r="E521" s="59"/>
      <c r="F521" s="59"/>
      <c r="G521" s="59"/>
      <c r="H521" s="60">
        <f>H522+H529+H557+H618</f>
        <v>310427.4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</row>
    <row r="522" spans="1:8" s="34" customFormat="1" ht="19.5" customHeight="1">
      <c r="A522" s="112"/>
      <c r="B522" s="150" t="s">
        <v>440</v>
      </c>
      <c r="C522" s="68">
        <v>808</v>
      </c>
      <c r="D522" s="59" t="s">
        <v>406</v>
      </c>
      <c r="E522" s="59"/>
      <c r="F522" s="59"/>
      <c r="G522" s="59"/>
      <c r="H522" s="60">
        <f>H523</f>
        <v>316</v>
      </c>
    </row>
    <row r="523" spans="1:8" s="34" customFormat="1" ht="19.5" customHeight="1">
      <c r="A523" s="112"/>
      <c r="B523" s="132" t="s">
        <v>331</v>
      </c>
      <c r="C523" s="68">
        <v>808</v>
      </c>
      <c r="D523" s="69" t="s">
        <v>406</v>
      </c>
      <c r="E523" s="59" t="s">
        <v>279</v>
      </c>
      <c r="F523" s="59"/>
      <c r="G523" s="59"/>
      <c r="H523" s="60">
        <f>H524</f>
        <v>316</v>
      </c>
    </row>
    <row r="524" spans="1:8" s="34" customFormat="1" ht="19.5" customHeight="1">
      <c r="A524" s="112"/>
      <c r="B524" s="151" t="s">
        <v>330</v>
      </c>
      <c r="C524" s="68">
        <v>808</v>
      </c>
      <c r="D524" s="69" t="s">
        <v>406</v>
      </c>
      <c r="E524" s="59" t="s">
        <v>279</v>
      </c>
      <c r="F524" s="59" t="s">
        <v>443</v>
      </c>
      <c r="G524" s="59"/>
      <c r="H524" s="60">
        <f>H525</f>
        <v>316</v>
      </c>
    </row>
    <row r="525" spans="1:8" s="34" customFormat="1" ht="32.25" customHeight="1">
      <c r="A525" s="112"/>
      <c r="B525" s="121" t="s">
        <v>64</v>
      </c>
      <c r="C525" s="68">
        <v>808</v>
      </c>
      <c r="D525" s="69" t="s">
        <v>406</v>
      </c>
      <c r="E525" s="59" t="s">
        <v>279</v>
      </c>
      <c r="F525" s="59" t="s">
        <v>442</v>
      </c>
      <c r="G525" s="59"/>
      <c r="H525" s="60">
        <f>H526</f>
        <v>316</v>
      </c>
    </row>
    <row r="526" spans="1:8" s="34" customFormat="1" ht="19.5" customHeight="1">
      <c r="A526" s="112"/>
      <c r="B526" s="121" t="s">
        <v>333</v>
      </c>
      <c r="C526" s="68">
        <v>808</v>
      </c>
      <c r="D526" s="69" t="s">
        <v>406</v>
      </c>
      <c r="E526" s="59" t="s">
        <v>279</v>
      </c>
      <c r="F526" s="59" t="s">
        <v>329</v>
      </c>
      <c r="G526" s="59"/>
      <c r="H526" s="60">
        <f>H527+H528</f>
        <v>316</v>
      </c>
    </row>
    <row r="527" spans="1:8" s="34" customFormat="1" ht="19.5" customHeight="1">
      <c r="A527" s="112"/>
      <c r="B527" s="125" t="s">
        <v>111</v>
      </c>
      <c r="C527" s="68">
        <v>808</v>
      </c>
      <c r="D527" s="69" t="s">
        <v>406</v>
      </c>
      <c r="E527" s="59" t="s">
        <v>279</v>
      </c>
      <c r="F527" s="59" t="s">
        <v>329</v>
      </c>
      <c r="G527" s="59" t="s">
        <v>11</v>
      </c>
      <c r="H527" s="60">
        <v>24</v>
      </c>
    </row>
    <row r="528" spans="1:8" s="34" customFormat="1" ht="19.5" customHeight="1">
      <c r="A528" s="112"/>
      <c r="B528" s="126" t="s">
        <v>476</v>
      </c>
      <c r="C528" s="68">
        <v>808</v>
      </c>
      <c r="D528" s="69" t="s">
        <v>406</v>
      </c>
      <c r="E528" s="59" t="s">
        <v>279</v>
      </c>
      <c r="F528" s="59" t="s">
        <v>329</v>
      </c>
      <c r="G528" s="59" t="s">
        <v>439</v>
      </c>
      <c r="H528" s="60">
        <v>292</v>
      </c>
    </row>
    <row r="529" spans="1:22" s="43" customFormat="1" ht="18.75" customHeight="1">
      <c r="A529" s="34"/>
      <c r="B529" s="125" t="s">
        <v>202</v>
      </c>
      <c r="C529" s="68">
        <v>808</v>
      </c>
      <c r="D529" s="59" t="s">
        <v>279</v>
      </c>
      <c r="E529" s="59"/>
      <c r="F529" s="59"/>
      <c r="G529" s="59"/>
      <c r="H529" s="60">
        <f>SUM(H530,H538)</f>
        <v>55047.200000000004</v>
      </c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</row>
    <row r="530" spans="2:22" ht="18" customHeight="1">
      <c r="B530" s="125" t="s">
        <v>521</v>
      </c>
      <c r="C530" s="68">
        <v>808</v>
      </c>
      <c r="D530" s="59" t="s">
        <v>279</v>
      </c>
      <c r="E530" s="59" t="s">
        <v>407</v>
      </c>
      <c r="F530" s="59"/>
      <c r="G530" s="59"/>
      <c r="H530" s="60">
        <f>H531+H534</f>
        <v>54310.700000000004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</row>
    <row r="531" spans="2:22" ht="18" customHeight="1">
      <c r="B531" s="125" t="s">
        <v>561</v>
      </c>
      <c r="C531" s="68">
        <v>808</v>
      </c>
      <c r="D531" s="59" t="s">
        <v>279</v>
      </c>
      <c r="E531" s="59" t="s">
        <v>407</v>
      </c>
      <c r="F531" s="59" t="s">
        <v>247</v>
      </c>
      <c r="G531" s="59"/>
      <c r="H531" s="60">
        <f>H532</f>
        <v>53993.9</v>
      </c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</row>
    <row r="532" spans="2:22" ht="18" customHeight="1">
      <c r="B532" s="125" t="s">
        <v>151</v>
      </c>
      <c r="C532" s="68">
        <v>808</v>
      </c>
      <c r="D532" s="59" t="s">
        <v>279</v>
      </c>
      <c r="E532" s="59" t="s">
        <v>407</v>
      </c>
      <c r="F532" s="59" t="s">
        <v>248</v>
      </c>
      <c r="G532" s="59"/>
      <c r="H532" s="60">
        <f>SUM(H533)</f>
        <v>53993.9</v>
      </c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</row>
    <row r="533" spans="2:22" ht="54.75" customHeight="1">
      <c r="B533" s="121" t="s">
        <v>477</v>
      </c>
      <c r="C533" s="68">
        <v>808</v>
      </c>
      <c r="D533" s="59" t="s">
        <v>279</v>
      </c>
      <c r="E533" s="59" t="s">
        <v>407</v>
      </c>
      <c r="F533" s="59" t="s">
        <v>248</v>
      </c>
      <c r="G533" s="59" t="s">
        <v>12</v>
      </c>
      <c r="H533" s="60">
        <v>53993.9</v>
      </c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</row>
    <row r="534" spans="2:22" ht="24" customHeight="1">
      <c r="B534" s="132" t="s">
        <v>528</v>
      </c>
      <c r="C534" s="68">
        <v>808</v>
      </c>
      <c r="D534" s="59" t="s">
        <v>279</v>
      </c>
      <c r="E534" s="59" t="s">
        <v>407</v>
      </c>
      <c r="F534" s="59" t="s">
        <v>217</v>
      </c>
      <c r="G534" s="59"/>
      <c r="H534" s="60">
        <f>H535</f>
        <v>316.8</v>
      </c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</row>
    <row r="535" spans="2:22" ht="19.5" customHeight="1">
      <c r="B535" s="132" t="s">
        <v>437</v>
      </c>
      <c r="C535" s="68">
        <v>808</v>
      </c>
      <c r="D535" s="59" t="s">
        <v>279</v>
      </c>
      <c r="E535" s="59" t="s">
        <v>407</v>
      </c>
      <c r="F535" s="59" t="s">
        <v>434</v>
      </c>
      <c r="G535" s="59"/>
      <c r="H535" s="60">
        <f>H536</f>
        <v>316.8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</row>
    <row r="536" spans="2:22" ht="54.75" customHeight="1">
      <c r="B536" s="135" t="s">
        <v>108</v>
      </c>
      <c r="C536" s="68">
        <v>808</v>
      </c>
      <c r="D536" s="59" t="s">
        <v>279</v>
      </c>
      <c r="E536" s="59" t="s">
        <v>407</v>
      </c>
      <c r="F536" s="59" t="s">
        <v>107</v>
      </c>
      <c r="G536" s="59"/>
      <c r="H536" s="60">
        <f>H537</f>
        <v>316.8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2:22" ht="21" customHeight="1">
      <c r="B537" s="121" t="s">
        <v>340</v>
      </c>
      <c r="C537" s="68">
        <v>808</v>
      </c>
      <c r="D537" s="59" t="s">
        <v>279</v>
      </c>
      <c r="E537" s="59" t="s">
        <v>407</v>
      </c>
      <c r="F537" s="59" t="s">
        <v>107</v>
      </c>
      <c r="G537" s="59" t="s">
        <v>469</v>
      </c>
      <c r="H537" s="60">
        <v>316.8</v>
      </c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</row>
    <row r="538" spans="2:22" ht="17.25" customHeight="1">
      <c r="B538" s="125" t="s">
        <v>522</v>
      </c>
      <c r="C538" s="27">
        <v>808</v>
      </c>
      <c r="D538" s="69" t="s">
        <v>279</v>
      </c>
      <c r="E538" s="69" t="s">
        <v>458</v>
      </c>
      <c r="F538" s="69"/>
      <c r="G538" s="69"/>
      <c r="H538" s="60">
        <f>H542+H539</f>
        <v>736.5</v>
      </c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</row>
    <row r="539" spans="2:22" ht="17.25" customHeight="1">
      <c r="B539" s="121" t="s">
        <v>136</v>
      </c>
      <c r="C539" s="68">
        <v>808</v>
      </c>
      <c r="D539" s="59" t="s">
        <v>279</v>
      </c>
      <c r="E539" s="59" t="s">
        <v>458</v>
      </c>
      <c r="F539" s="59" t="s">
        <v>185</v>
      </c>
      <c r="G539" s="69"/>
      <c r="H539" s="60">
        <f>H540</f>
        <v>90</v>
      </c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</row>
    <row r="540" spans="2:22" ht="34.5" customHeight="1">
      <c r="B540" s="125" t="s">
        <v>69</v>
      </c>
      <c r="C540" s="68">
        <v>808</v>
      </c>
      <c r="D540" s="59" t="s">
        <v>279</v>
      </c>
      <c r="E540" s="59" t="s">
        <v>458</v>
      </c>
      <c r="F540" s="59" t="s">
        <v>236</v>
      </c>
      <c r="G540" s="69"/>
      <c r="H540" s="60">
        <f>H541</f>
        <v>90</v>
      </c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</row>
    <row r="541" spans="2:22" ht="17.25" customHeight="1">
      <c r="B541" s="126" t="s">
        <v>476</v>
      </c>
      <c r="C541" s="68">
        <v>808</v>
      </c>
      <c r="D541" s="59" t="s">
        <v>279</v>
      </c>
      <c r="E541" s="59" t="s">
        <v>458</v>
      </c>
      <c r="F541" s="59" t="s">
        <v>236</v>
      </c>
      <c r="G541" s="69" t="s">
        <v>439</v>
      </c>
      <c r="H541" s="60">
        <v>90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</row>
    <row r="542" spans="2:22" ht="17.25" customHeight="1">
      <c r="B542" s="125" t="s">
        <v>156</v>
      </c>
      <c r="C542" s="27">
        <v>808</v>
      </c>
      <c r="D542" s="69" t="s">
        <v>279</v>
      </c>
      <c r="E542" s="69" t="s">
        <v>458</v>
      </c>
      <c r="F542" s="59" t="s">
        <v>166</v>
      </c>
      <c r="G542" s="59"/>
      <c r="H542" s="60">
        <f>H543</f>
        <v>646.5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</row>
    <row r="543" spans="2:22" ht="17.25" customHeight="1">
      <c r="B543" s="125" t="s">
        <v>136</v>
      </c>
      <c r="C543" s="27">
        <v>808</v>
      </c>
      <c r="D543" s="69" t="s">
        <v>279</v>
      </c>
      <c r="E543" s="69" t="s">
        <v>458</v>
      </c>
      <c r="F543" s="59" t="s">
        <v>167</v>
      </c>
      <c r="G543" s="59"/>
      <c r="H543" s="60">
        <f>H544+H546+H548+H550</f>
        <v>646.5</v>
      </c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2:22" ht="17.25" customHeight="1">
      <c r="B544" s="125" t="s">
        <v>30</v>
      </c>
      <c r="C544" s="27">
        <v>808</v>
      </c>
      <c r="D544" s="69" t="s">
        <v>279</v>
      </c>
      <c r="E544" s="69" t="s">
        <v>458</v>
      </c>
      <c r="F544" s="59" t="s">
        <v>172</v>
      </c>
      <c r="G544" s="59"/>
      <c r="H544" s="60">
        <f>H545</f>
        <v>102</v>
      </c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2:22" ht="20.25" customHeight="1">
      <c r="B545" s="126" t="s">
        <v>476</v>
      </c>
      <c r="C545" s="27">
        <v>808</v>
      </c>
      <c r="D545" s="69" t="s">
        <v>279</v>
      </c>
      <c r="E545" s="69" t="s">
        <v>458</v>
      </c>
      <c r="F545" s="59" t="s">
        <v>172</v>
      </c>
      <c r="G545" s="59" t="s">
        <v>439</v>
      </c>
      <c r="H545" s="60">
        <v>102</v>
      </c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</row>
    <row r="546" spans="2:22" ht="20.25" customHeight="1">
      <c r="B546" s="144" t="s">
        <v>170</v>
      </c>
      <c r="C546" s="68">
        <v>808</v>
      </c>
      <c r="D546" s="69" t="s">
        <v>279</v>
      </c>
      <c r="E546" s="69" t="s">
        <v>458</v>
      </c>
      <c r="F546" s="59" t="s">
        <v>171</v>
      </c>
      <c r="G546" s="59"/>
      <c r="H546" s="60">
        <f>H547</f>
        <v>100</v>
      </c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</row>
    <row r="547" spans="2:22" ht="20.25" customHeight="1">
      <c r="B547" s="126" t="s">
        <v>476</v>
      </c>
      <c r="C547" s="68">
        <v>808</v>
      </c>
      <c r="D547" s="69" t="s">
        <v>279</v>
      </c>
      <c r="E547" s="69" t="s">
        <v>458</v>
      </c>
      <c r="F547" s="59" t="s">
        <v>171</v>
      </c>
      <c r="G547" s="59" t="s">
        <v>439</v>
      </c>
      <c r="H547" s="60">
        <v>100</v>
      </c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</row>
    <row r="548" spans="2:22" ht="51.75" customHeight="1">
      <c r="B548" s="126" t="s">
        <v>0</v>
      </c>
      <c r="C548" s="68">
        <v>808</v>
      </c>
      <c r="D548" s="69" t="s">
        <v>279</v>
      </c>
      <c r="E548" s="69" t="s">
        <v>458</v>
      </c>
      <c r="F548" s="59" t="s">
        <v>346</v>
      </c>
      <c r="G548" s="59"/>
      <c r="H548" s="60">
        <f>H549</f>
        <v>1.9</v>
      </c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</row>
    <row r="549" spans="2:22" ht="20.25" customHeight="1">
      <c r="B549" s="126" t="s">
        <v>476</v>
      </c>
      <c r="C549" s="68">
        <v>808</v>
      </c>
      <c r="D549" s="69" t="s">
        <v>279</v>
      </c>
      <c r="E549" s="69" t="s">
        <v>458</v>
      </c>
      <c r="F549" s="59" t="s">
        <v>346</v>
      </c>
      <c r="G549" s="59" t="s">
        <v>439</v>
      </c>
      <c r="H549" s="60">
        <v>1.9</v>
      </c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</row>
    <row r="550" spans="2:22" ht="54" customHeight="1">
      <c r="B550" s="126" t="s">
        <v>360</v>
      </c>
      <c r="C550" s="68">
        <v>808</v>
      </c>
      <c r="D550" s="69" t="s">
        <v>279</v>
      </c>
      <c r="E550" s="69" t="s">
        <v>458</v>
      </c>
      <c r="F550" s="59" t="s">
        <v>148</v>
      </c>
      <c r="G550" s="59"/>
      <c r="H550" s="60">
        <f>H551</f>
        <v>442.6</v>
      </c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</row>
    <row r="551" spans="2:22" ht="20.25" customHeight="1">
      <c r="B551" s="126" t="s">
        <v>476</v>
      </c>
      <c r="C551" s="68">
        <v>808</v>
      </c>
      <c r="D551" s="69" t="s">
        <v>279</v>
      </c>
      <c r="E551" s="69" t="s">
        <v>458</v>
      </c>
      <c r="F551" s="59" t="s">
        <v>148</v>
      </c>
      <c r="G551" s="59" t="s">
        <v>439</v>
      </c>
      <c r="H551" s="60">
        <v>442.6</v>
      </c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</row>
    <row r="552" spans="2:22" ht="20.25" customHeight="1" hidden="1">
      <c r="B552" s="152" t="s">
        <v>351</v>
      </c>
      <c r="C552" s="68">
        <v>808</v>
      </c>
      <c r="D552" s="69" t="s">
        <v>279</v>
      </c>
      <c r="E552" s="69" t="s">
        <v>458</v>
      </c>
      <c r="F552" s="59" t="s">
        <v>149</v>
      </c>
      <c r="G552" s="59"/>
      <c r="H552" s="60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2:22" ht="20.25" customHeight="1" hidden="1">
      <c r="B553" s="126" t="s">
        <v>476</v>
      </c>
      <c r="C553" s="68">
        <v>808</v>
      </c>
      <c r="D553" s="69" t="s">
        <v>279</v>
      </c>
      <c r="E553" s="69" t="s">
        <v>458</v>
      </c>
      <c r="F553" s="59" t="s">
        <v>149</v>
      </c>
      <c r="G553" s="59" t="s">
        <v>439</v>
      </c>
      <c r="H553" s="60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</row>
    <row r="554" spans="2:22" ht="20.25" customHeight="1" hidden="1">
      <c r="B554" s="125" t="s">
        <v>134</v>
      </c>
      <c r="C554" s="68">
        <v>808</v>
      </c>
      <c r="D554" s="69" t="s">
        <v>279</v>
      </c>
      <c r="E554" s="69" t="s">
        <v>458</v>
      </c>
      <c r="F554" s="59" t="s">
        <v>288</v>
      </c>
      <c r="G554" s="59"/>
      <c r="H554" s="60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</row>
    <row r="555" spans="2:22" ht="21" customHeight="1" hidden="1">
      <c r="B555" s="126" t="s">
        <v>115</v>
      </c>
      <c r="C555" s="68">
        <v>808</v>
      </c>
      <c r="D555" s="69" t="s">
        <v>279</v>
      </c>
      <c r="E555" s="69" t="s">
        <v>458</v>
      </c>
      <c r="F555" s="59" t="s">
        <v>114</v>
      </c>
      <c r="G555" s="59"/>
      <c r="H555" s="60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</row>
    <row r="556" spans="2:22" ht="20.25" customHeight="1" hidden="1">
      <c r="B556" s="126" t="s">
        <v>476</v>
      </c>
      <c r="C556" s="68">
        <v>808</v>
      </c>
      <c r="D556" s="69" t="s">
        <v>279</v>
      </c>
      <c r="E556" s="69" t="s">
        <v>458</v>
      </c>
      <c r="F556" s="59" t="s">
        <v>114</v>
      </c>
      <c r="G556" s="59" t="s">
        <v>439</v>
      </c>
      <c r="H556" s="60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</row>
    <row r="557" spans="2:22" ht="21" customHeight="1">
      <c r="B557" s="125" t="s">
        <v>70</v>
      </c>
      <c r="C557" s="68">
        <v>808</v>
      </c>
      <c r="D557" s="59" t="s">
        <v>461</v>
      </c>
      <c r="E557" s="59"/>
      <c r="F557" s="59"/>
      <c r="G557" s="59"/>
      <c r="H557" s="60">
        <f>SUM(H558,H586)</f>
        <v>254804.10000000003</v>
      </c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</row>
    <row r="558" spans="2:22" ht="18" customHeight="1">
      <c r="B558" s="125" t="s">
        <v>97</v>
      </c>
      <c r="C558" s="68">
        <v>808</v>
      </c>
      <c r="D558" s="59" t="s">
        <v>461</v>
      </c>
      <c r="E558" s="59" t="s">
        <v>406</v>
      </c>
      <c r="F558" s="59"/>
      <c r="G558" s="59"/>
      <c r="H558" s="60">
        <f>SUM(H559,H566,H570,H573,H577)</f>
        <v>216509.80000000002</v>
      </c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</row>
    <row r="559" spans="2:22" ht="21.75" customHeight="1">
      <c r="B559" s="117" t="s">
        <v>109</v>
      </c>
      <c r="C559" s="68">
        <v>808</v>
      </c>
      <c r="D559" s="59" t="s">
        <v>461</v>
      </c>
      <c r="E559" s="59" t="s">
        <v>406</v>
      </c>
      <c r="F559" s="59" t="s">
        <v>534</v>
      </c>
      <c r="G559" s="59"/>
      <c r="H559" s="60">
        <f>SUM(H562,H560)</f>
        <v>97408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</row>
    <row r="560" spans="2:22" ht="18" customHeight="1">
      <c r="B560" s="117" t="s">
        <v>110</v>
      </c>
      <c r="C560" s="68">
        <v>808</v>
      </c>
      <c r="D560" s="45" t="s">
        <v>461</v>
      </c>
      <c r="E560" s="45" t="s">
        <v>406</v>
      </c>
      <c r="F560" s="45" t="s">
        <v>133</v>
      </c>
      <c r="G560" s="45"/>
      <c r="H560" s="60">
        <f>H561</f>
        <v>7892.8</v>
      </c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2:22" ht="55.5" customHeight="1">
      <c r="B561" s="121" t="s">
        <v>477</v>
      </c>
      <c r="C561" s="68">
        <v>808</v>
      </c>
      <c r="D561" s="45" t="s">
        <v>461</v>
      </c>
      <c r="E561" s="45" t="s">
        <v>406</v>
      </c>
      <c r="F561" s="45" t="s">
        <v>133</v>
      </c>
      <c r="G561" s="45" t="s">
        <v>12</v>
      </c>
      <c r="H561" s="60">
        <f>7792.8+100</f>
        <v>7892.8</v>
      </c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</row>
    <row r="562" spans="2:22" ht="19.5" customHeight="1">
      <c r="B562" s="125" t="s">
        <v>151</v>
      </c>
      <c r="C562" s="68">
        <v>808</v>
      </c>
      <c r="D562" s="59" t="s">
        <v>461</v>
      </c>
      <c r="E562" s="59" t="s">
        <v>406</v>
      </c>
      <c r="F562" s="59" t="s">
        <v>535</v>
      </c>
      <c r="G562" s="59"/>
      <c r="H562" s="60">
        <f>SUM(H563:H565)</f>
        <v>89515.2</v>
      </c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</row>
    <row r="563" spans="2:22" ht="50.25" customHeight="1">
      <c r="B563" s="125" t="s">
        <v>112</v>
      </c>
      <c r="C563" s="68">
        <v>808</v>
      </c>
      <c r="D563" s="59" t="s">
        <v>461</v>
      </c>
      <c r="E563" s="59" t="s">
        <v>406</v>
      </c>
      <c r="F563" s="59" t="s">
        <v>535</v>
      </c>
      <c r="G563" s="59" t="s">
        <v>10</v>
      </c>
      <c r="H563" s="60">
        <v>1592</v>
      </c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</row>
    <row r="564" spans="2:22" ht="49.5">
      <c r="B564" s="126" t="s">
        <v>477</v>
      </c>
      <c r="C564" s="68">
        <v>808</v>
      </c>
      <c r="D564" s="59" t="s">
        <v>461</v>
      </c>
      <c r="E564" s="59" t="s">
        <v>406</v>
      </c>
      <c r="F564" s="59" t="s">
        <v>535</v>
      </c>
      <c r="G564" s="59" t="s">
        <v>12</v>
      </c>
      <c r="H564" s="60">
        <v>87307.8</v>
      </c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</row>
    <row r="565" spans="2:22" ht="16.5">
      <c r="B565" s="126" t="s">
        <v>476</v>
      </c>
      <c r="C565" s="68">
        <v>808</v>
      </c>
      <c r="D565" s="59" t="s">
        <v>461</v>
      </c>
      <c r="E565" s="59" t="s">
        <v>406</v>
      </c>
      <c r="F565" s="59" t="s">
        <v>535</v>
      </c>
      <c r="G565" s="59" t="s">
        <v>439</v>
      </c>
      <c r="H565" s="60">
        <v>615.4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</row>
    <row r="566" spans="2:22" ht="20.25" customHeight="1">
      <c r="B566" s="125" t="s">
        <v>562</v>
      </c>
      <c r="C566" s="68">
        <v>808</v>
      </c>
      <c r="D566" s="59" t="s">
        <v>461</v>
      </c>
      <c r="E566" s="59" t="s">
        <v>406</v>
      </c>
      <c r="F566" s="59" t="s">
        <v>536</v>
      </c>
      <c r="G566" s="59"/>
      <c r="H566" s="60">
        <f>SUM(H567)</f>
        <v>38516.5</v>
      </c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</row>
    <row r="567" spans="2:22" ht="19.5" customHeight="1">
      <c r="B567" s="125" t="s">
        <v>151</v>
      </c>
      <c r="C567" s="68">
        <v>808</v>
      </c>
      <c r="D567" s="59" t="s">
        <v>461</v>
      </c>
      <c r="E567" s="59" t="s">
        <v>406</v>
      </c>
      <c r="F567" s="59" t="s">
        <v>537</v>
      </c>
      <c r="G567" s="59"/>
      <c r="H567" s="60">
        <f>SUM(H568:H569)</f>
        <v>38516.5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</row>
    <row r="568" spans="2:22" ht="49.5" customHeight="1">
      <c r="B568" s="126" t="s">
        <v>477</v>
      </c>
      <c r="C568" s="68">
        <v>808</v>
      </c>
      <c r="D568" s="59" t="s">
        <v>461</v>
      </c>
      <c r="E568" s="59" t="s">
        <v>406</v>
      </c>
      <c r="F568" s="59" t="s">
        <v>537</v>
      </c>
      <c r="G568" s="59" t="s">
        <v>12</v>
      </c>
      <c r="H568" s="60">
        <v>38429.7</v>
      </c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2:22" ht="18.75" customHeight="1">
      <c r="B569" s="126" t="s">
        <v>476</v>
      </c>
      <c r="C569" s="68">
        <v>808</v>
      </c>
      <c r="D569" s="59" t="s">
        <v>461</v>
      </c>
      <c r="E569" s="59" t="s">
        <v>406</v>
      </c>
      <c r="F569" s="59" t="s">
        <v>537</v>
      </c>
      <c r="G569" s="59" t="s">
        <v>439</v>
      </c>
      <c r="H569" s="60">
        <v>86.8</v>
      </c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</row>
    <row r="570" spans="2:22" ht="16.5">
      <c r="B570" s="125" t="s">
        <v>371</v>
      </c>
      <c r="C570" s="68">
        <v>808</v>
      </c>
      <c r="D570" s="59" t="s">
        <v>461</v>
      </c>
      <c r="E570" s="59" t="s">
        <v>406</v>
      </c>
      <c r="F570" s="59" t="s">
        <v>538</v>
      </c>
      <c r="G570" s="59"/>
      <c r="H570" s="60">
        <f>SUM(H571)</f>
        <v>36830.2</v>
      </c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</row>
    <row r="571" spans="2:22" s="42" customFormat="1" ht="18" customHeight="1">
      <c r="B571" s="125" t="s">
        <v>151</v>
      </c>
      <c r="C571" s="68">
        <v>808</v>
      </c>
      <c r="D571" s="59" t="s">
        <v>461</v>
      </c>
      <c r="E571" s="59" t="s">
        <v>406</v>
      </c>
      <c r="F571" s="59" t="s">
        <v>539</v>
      </c>
      <c r="G571" s="59"/>
      <c r="H571" s="60">
        <f>SUM(H572:H572)</f>
        <v>36830.2</v>
      </c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</row>
    <row r="572" spans="2:8" s="34" customFormat="1" ht="46.5" customHeight="1">
      <c r="B572" s="126" t="s">
        <v>477</v>
      </c>
      <c r="C572" s="68">
        <v>808</v>
      </c>
      <c r="D572" s="59" t="s">
        <v>461</v>
      </c>
      <c r="E572" s="59" t="s">
        <v>406</v>
      </c>
      <c r="F572" s="59" t="s">
        <v>539</v>
      </c>
      <c r="G572" s="59" t="s">
        <v>12</v>
      </c>
      <c r="H572" s="60">
        <v>36830.2</v>
      </c>
    </row>
    <row r="573" spans="2:22" ht="36" customHeight="1">
      <c r="B573" s="121" t="s">
        <v>223</v>
      </c>
      <c r="C573" s="68">
        <v>808</v>
      </c>
      <c r="D573" s="59" t="s">
        <v>461</v>
      </c>
      <c r="E573" s="59" t="s">
        <v>406</v>
      </c>
      <c r="F573" s="59" t="s">
        <v>14</v>
      </c>
      <c r="G573" s="59"/>
      <c r="H573" s="60">
        <f>SUM(H574)</f>
        <v>41398.1</v>
      </c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</row>
    <row r="574" spans="2:22" ht="18.75" customHeight="1">
      <c r="B574" s="125" t="s">
        <v>151</v>
      </c>
      <c r="C574" s="68">
        <v>808</v>
      </c>
      <c r="D574" s="59" t="s">
        <v>461</v>
      </c>
      <c r="E574" s="59" t="s">
        <v>406</v>
      </c>
      <c r="F574" s="59" t="s">
        <v>15</v>
      </c>
      <c r="G574" s="59"/>
      <c r="H574" s="60">
        <f>SUM(H575:H576)</f>
        <v>41398.1</v>
      </c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</row>
    <row r="575" spans="2:22" ht="51" customHeight="1">
      <c r="B575" s="125" t="s">
        <v>112</v>
      </c>
      <c r="C575" s="68">
        <v>808</v>
      </c>
      <c r="D575" s="59" t="s">
        <v>461</v>
      </c>
      <c r="E575" s="59" t="s">
        <v>406</v>
      </c>
      <c r="F575" s="59" t="s">
        <v>15</v>
      </c>
      <c r="G575" s="59" t="s">
        <v>10</v>
      </c>
      <c r="H575" s="60">
        <v>11756.3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</row>
    <row r="576" spans="2:22" ht="54.75" customHeight="1">
      <c r="B576" s="126" t="s">
        <v>477</v>
      </c>
      <c r="C576" s="68">
        <v>808</v>
      </c>
      <c r="D576" s="59" t="s">
        <v>461</v>
      </c>
      <c r="E576" s="59" t="s">
        <v>406</v>
      </c>
      <c r="F576" s="59" t="s">
        <v>15</v>
      </c>
      <c r="G576" s="71" t="s">
        <v>12</v>
      </c>
      <c r="H576" s="60">
        <v>29641.8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2:22" ht="19.5" customHeight="1">
      <c r="B577" s="121" t="s">
        <v>136</v>
      </c>
      <c r="C577" s="68">
        <v>808</v>
      </c>
      <c r="D577" s="59" t="s">
        <v>461</v>
      </c>
      <c r="E577" s="59" t="s">
        <v>406</v>
      </c>
      <c r="F577" s="59" t="s">
        <v>185</v>
      </c>
      <c r="G577" s="59"/>
      <c r="H577" s="60">
        <f>SUM(H578,H580,H582,H584)</f>
        <v>2357</v>
      </c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</row>
    <row r="578" spans="2:22" ht="36" customHeight="1">
      <c r="B578" s="121" t="s">
        <v>224</v>
      </c>
      <c r="C578" s="68">
        <v>808</v>
      </c>
      <c r="D578" s="59" t="s">
        <v>461</v>
      </c>
      <c r="E578" s="59" t="s">
        <v>406</v>
      </c>
      <c r="F578" s="59" t="s">
        <v>143</v>
      </c>
      <c r="G578" s="59"/>
      <c r="H578" s="60">
        <f>SUM(H579)</f>
        <v>550</v>
      </c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</row>
    <row r="579" spans="2:22" ht="18" customHeight="1">
      <c r="B579" s="126" t="s">
        <v>476</v>
      </c>
      <c r="C579" s="68">
        <v>808</v>
      </c>
      <c r="D579" s="59" t="s">
        <v>461</v>
      </c>
      <c r="E579" s="59" t="s">
        <v>406</v>
      </c>
      <c r="F579" s="59" t="s">
        <v>143</v>
      </c>
      <c r="G579" s="59" t="s">
        <v>439</v>
      </c>
      <c r="H579" s="60">
        <v>550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</row>
    <row r="580" spans="2:22" ht="36" customHeight="1">
      <c r="B580" s="123" t="s">
        <v>225</v>
      </c>
      <c r="C580" s="68">
        <v>808</v>
      </c>
      <c r="D580" s="59" t="s">
        <v>461</v>
      </c>
      <c r="E580" s="59" t="s">
        <v>406</v>
      </c>
      <c r="F580" s="59" t="s">
        <v>137</v>
      </c>
      <c r="G580" s="59"/>
      <c r="H580" s="60">
        <f>SUM(H581)</f>
        <v>1700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</row>
    <row r="581" spans="2:22" ht="20.25" customHeight="1">
      <c r="B581" s="126" t="s">
        <v>476</v>
      </c>
      <c r="C581" s="68">
        <v>808</v>
      </c>
      <c r="D581" s="59" t="s">
        <v>461</v>
      </c>
      <c r="E581" s="59" t="s">
        <v>406</v>
      </c>
      <c r="F581" s="59" t="s">
        <v>137</v>
      </c>
      <c r="G581" s="59" t="s">
        <v>439</v>
      </c>
      <c r="H581" s="60">
        <v>1700</v>
      </c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</row>
    <row r="582" spans="2:22" ht="52.5" customHeight="1">
      <c r="B582" s="132" t="s">
        <v>226</v>
      </c>
      <c r="C582" s="68">
        <v>808</v>
      </c>
      <c r="D582" s="59" t="s">
        <v>461</v>
      </c>
      <c r="E582" s="59" t="s">
        <v>406</v>
      </c>
      <c r="F582" s="59" t="s">
        <v>237</v>
      </c>
      <c r="G582" s="59"/>
      <c r="H582" s="60">
        <f>H583</f>
        <v>50</v>
      </c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</row>
    <row r="583" spans="2:22" ht="18.75" customHeight="1">
      <c r="B583" s="126" t="s">
        <v>476</v>
      </c>
      <c r="C583" s="68">
        <v>808</v>
      </c>
      <c r="D583" s="59" t="s">
        <v>461</v>
      </c>
      <c r="E583" s="59" t="s">
        <v>406</v>
      </c>
      <c r="F583" s="59" t="s">
        <v>237</v>
      </c>
      <c r="G583" s="59" t="s">
        <v>439</v>
      </c>
      <c r="H583" s="60">
        <v>50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</row>
    <row r="584" spans="2:22" ht="33.75" customHeight="1">
      <c r="B584" s="121" t="s">
        <v>551</v>
      </c>
      <c r="C584" s="68">
        <v>808</v>
      </c>
      <c r="D584" s="59" t="s">
        <v>461</v>
      </c>
      <c r="E584" s="59" t="s">
        <v>406</v>
      </c>
      <c r="F584" s="59" t="s">
        <v>240</v>
      </c>
      <c r="G584" s="59"/>
      <c r="H584" s="60">
        <f>H585</f>
        <v>57</v>
      </c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2:22" ht="19.5" customHeight="1">
      <c r="B585" s="126" t="s">
        <v>476</v>
      </c>
      <c r="C585" s="68">
        <v>808</v>
      </c>
      <c r="D585" s="59" t="s">
        <v>461</v>
      </c>
      <c r="E585" s="59" t="s">
        <v>406</v>
      </c>
      <c r="F585" s="59" t="s">
        <v>240</v>
      </c>
      <c r="G585" s="59" t="s">
        <v>439</v>
      </c>
      <c r="H585" s="60">
        <v>57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</row>
    <row r="586" spans="2:22" ht="21" customHeight="1">
      <c r="B586" s="121" t="s">
        <v>39</v>
      </c>
      <c r="C586" s="68">
        <v>808</v>
      </c>
      <c r="D586" s="59" t="s">
        <v>461</v>
      </c>
      <c r="E586" s="59" t="s">
        <v>409</v>
      </c>
      <c r="F586" s="59"/>
      <c r="G586" s="59"/>
      <c r="H586" s="60">
        <f>H587+H590+H594</f>
        <v>38294.3</v>
      </c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</row>
    <row r="587" spans="2:22" ht="51" customHeight="1">
      <c r="B587" s="121" t="s">
        <v>480</v>
      </c>
      <c r="C587" s="68">
        <v>808</v>
      </c>
      <c r="D587" s="59" t="s">
        <v>461</v>
      </c>
      <c r="E587" s="59" t="s">
        <v>409</v>
      </c>
      <c r="F587" s="59" t="s">
        <v>454</v>
      </c>
      <c r="G587" s="59"/>
      <c r="H587" s="60">
        <f>SUM(H588)</f>
        <v>7189.5</v>
      </c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</row>
    <row r="588" spans="2:22" ht="18" customHeight="1">
      <c r="B588" s="121" t="s">
        <v>484</v>
      </c>
      <c r="C588" s="68">
        <v>808</v>
      </c>
      <c r="D588" s="59" t="s">
        <v>461</v>
      </c>
      <c r="E588" s="59" t="s">
        <v>409</v>
      </c>
      <c r="F588" s="59" t="s">
        <v>456</v>
      </c>
      <c r="G588" s="59"/>
      <c r="H588" s="60">
        <f>SUM(H589)</f>
        <v>7189.5</v>
      </c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</row>
    <row r="589" spans="2:22" ht="20.25" customHeight="1">
      <c r="B589" s="121" t="s">
        <v>482</v>
      </c>
      <c r="C589" s="68">
        <v>808</v>
      </c>
      <c r="D589" s="59" t="s">
        <v>461</v>
      </c>
      <c r="E589" s="59" t="s">
        <v>409</v>
      </c>
      <c r="F589" s="59" t="s">
        <v>456</v>
      </c>
      <c r="G589" s="59" t="s">
        <v>29</v>
      </c>
      <c r="H589" s="60">
        <v>7189.5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</row>
    <row r="590" spans="2:22" ht="52.5" customHeight="1">
      <c r="B590" s="121" t="s">
        <v>85</v>
      </c>
      <c r="C590" s="68">
        <v>808</v>
      </c>
      <c r="D590" s="59" t="s">
        <v>461</v>
      </c>
      <c r="E590" s="59" t="s">
        <v>409</v>
      </c>
      <c r="F590" s="59" t="s">
        <v>286</v>
      </c>
      <c r="G590" s="59"/>
      <c r="H590" s="60">
        <f>H591</f>
        <v>7078.5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</row>
    <row r="591" spans="2:22" ht="19.5" customHeight="1">
      <c r="B591" s="125" t="s">
        <v>151</v>
      </c>
      <c r="C591" s="68">
        <v>808</v>
      </c>
      <c r="D591" s="59" t="s">
        <v>461</v>
      </c>
      <c r="E591" s="59" t="s">
        <v>409</v>
      </c>
      <c r="F591" s="59" t="s">
        <v>287</v>
      </c>
      <c r="G591" s="59"/>
      <c r="H591" s="60">
        <f>H592+H593</f>
        <v>7078.5</v>
      </c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</row>
    <row r="592" spans="2:22" ht="51.75" customHeight="1">
      <c r="B592" s="126" t="s">
        <v>477</v>
      </c>
      <c r="C592" s="68">
        <v>808</v>
      </c>
      <c r="D592" s="59" t="s">
        <v>461</v>
      </c>
      <c r="E592" s="59" t="s">
        <v>409</v>
      </c>
      <c r="F592" s="59" t="s">
        <v>287</v>
      </c>
      <c r="G592" s="59" t="s">
        <v>12</v>
      </c>
      <c r="H592" s="60">
        <v>6928.5</v>
      </c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2:22" ht="18.75" customHeight="1">
      <c r="B593" s="126" t="s">
        <v>476</v>
      </c>
      <c r="C593" s="68">
        <v>808</v>
      </c>
      <c r="D593" s="59" t="s">
        <v>461</v>
      </c>
      <c r="E593" s="59" t="s">
        <v>409</v>
      </c>
      <c r="F593" s="59" t="s">
        <v>287</v>
      </c>
      <c r="G593" s="59" t="s">
        <v>439</v>
      </c>
      <c r="H593" s="60">
        <v>150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</row>
    <row r="594" spans="2:22" ht="19.5" customHeight="1">
      <c r="B594" s="125" t="s">
        <v>156</v>
      </c>
      <c r="C594" s="68">
        <v>808</v>
      </c>
      <c r="D594" s="59" t="s">
        <v>461</v>
      </c>
      <c r="E594" s="59" t="s">
        <v>409</v>
      </c>
      <c r="F594" s="59" t="s">
        <v>166</v>
      </c>
      <c r="G594" s="59"/>
      <c r="H594" s="60">
        <f>H595+H612</f>
        <v>24026.300000000003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</row>
    <row r="595" spans="2:22" ht="19.5" customHeight="1">
      <c r="B595" s="125" t="s">
        <v>136</v>
      </c>
      <c r="C595" s="68">
        <v>808</v>
      </c>
      <c r="D595" s="59" t="s">
        <v>461</v>
      </c>
      <c r="E595" s="59" t="s">
        <v>409</v>
      </c>
      <c r="F595" s="59" t="s">
        <v>167</v>
      </c>
      <c r="G595" s="59"/>
      <c r="H595" s="60">
        <f>H596+H598+H600+H602+H606+H609</f>
        <v>4871.9</v>
      </c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2:22" ht="19.5" customHeight="1">
      <c r="B596" s="125" t="s">
        <v>30</v>
      </c>
      <c r="C596" s="68">
        <v>808</v>
      </c>
      <c r="D596" s="59" t="s">
        <v>461</v>
      </c>
      <c r="E596" s="59" t="s">
        <v>409</v>
      </c>
      <c r="F596" s="59" t="s">
        <v>172</v>
      </c>
      <c r="G596" s="59"/>
      <c r="H596" s="60">
        <f>H597</f>
        <v>1590.8</v>
      </c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2:22" ht="22.5" customHeight="1">
      <c r="B597" s="126" t="s">
        <v>476</v>
      </c>
      <c r="C597" s="68">
        <v>808</v>
      </c>
      <c r="D597" s="59" t="s">
        <v>461</v>
      </c>
      <c r="E597" s="59" t="s">
        <v>409</v>
      </c>
      <c r="F597" s="59" t="s">
        <v>172</v>
      </c>
      <c r="G597" s="59" t="s">
        <v>439</v>
      </c>
      <c r="H597" s="60">
        <v>1590.8</v>
      </c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</row>
    <row r="598" spans="2:22" ht="17.25" customHeight="1">
      <c r="B598" s="144" t="s">
        <v>399</v>
      </c>
      <c r="C598" s="68">
        <v>808</v>
      </c>
      <c r="D598" s="59" t="s">
        <v>461</v>
      </c>
      <c r="E598" s="59" t="s">
        <v>409</v>
      </c>
      <c r="F598" s="59" t="s">
        <v>169</v>
      </c>
      <c r="G598" s="59"/>
      <c r="H598" s="60">
        <f>H599</f>
        <v>100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</row>
    <row r="599" spans="2:22" ht="23.25" customHeight="1">
      <c r="B599" s="126" t="s">
        <v>476</v>
      </c>
      <c r="C599" s="68">
        <v>808</v>
      </c>
      <c r="D599" s="59" t="s">
        <v>461</v>
      </c>
      <c r="E599" s="59" t="s">
        <v>409</v>
      </c>
      <c r="F599" s="59" t="s">
        <v>169</v>
      </c>
      <c r="G599" s="59" t="s">
        <v>439</v>
      </c>
      <c r="H599" s="60">
        <v>100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</row>
    <row r="600" spans="2:22" ht="23.25" customHeight="1">
      <c r="B600" s="144" t="s">
        <v>170</v>
      </c>
      <c r="C600" s="68">
        <v>808</v>
      </c>
      <c r="D600" s="59" t="s">
        <v>461</v>
      </c>
      <c r="E600" s="59" t="s">
        <v>409</v>
      </c>
      <c r="F600" s="59" t="s">
        <v>171</v>
      </c>
      <c r="G600" s="59"/>
      <c r="H600" s="60">
        <f>H601</f>
        <v>290</v>
      </c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2:22" ht="20.25" customHeight="1">
      <c r="B601" s="126" t="s">
        <v>476</v>
      </c>
      <c r="C601" s="68">
        <v>808</v>
      </c>
      <c r="D601" s="59" t="s">
        <v>461</v>
      </c>
      <c r="E601" s="59" t="s">
        <v>409</v>
      </c>
      <c r="F601" s="59" t="s">
        <v>171</v>
      </c>
      <c r="G601" s="59" t="s">
        <v>439</v>
      </c>
      <c r="H601" s="60">
        <v>290</v>
      </c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</row>
    <row r="602" spans="2:22" ht="53.25" customHeight="1">
      <c r="B602" s="126" t="s">
        <v>0</v>
      </c>
      <c r="C602" s="68">
        <v>808</v>
      </c>
      <c r="D602" s="59" t="s">
        <v>461</v>
      </c>
      <c r="E602" s="59" t="s">
        <v>409</v>
      </c>
      <c r="F602" s="59" t="s">
        <v>346</v>
      </c>
      <c r="G602" s="59"/>
      <c r="H602" s="60">
        <f>H603+H604+H605</f>
        <v>176.7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</row>
    <row r="603" spans="2:22" ht="16.5" customHeight="1">
      <c r="B603" s="121" t="s">
        <v>482</v>
      </c>
      <c r="C603" s="68">
        <v>808</v>
      </c>
      <c r="D603" s="59" t="s">
        <v>461</v>
      </c>
      <c r="E603" s="59" t="s">
        <v>409</v>
      </c>
      <c r="F603" s="59" t="s">
        <v>346</v>
      </c>
      <c r="G603" s="59" t="s">
        <v>29</v>
      </c>
      <c r="H603" s="60">
        <v>28.3</v>
      </c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</row>
    <row r="604" spans="2:22" ht="16.5" customHeight="1">
      <c r="B604" s="125" t="s">
        <v>111</v>
      </c>
      <c r="C604" s="68">
        <v>808</v>
      </c>
      <c r="D604" s="59" t="s">
        <v>461</v>
      </c>
      <c r="E604" s="59" t="s">
        <v>409</v>
      </c>
      <c r="F604" s="59" t="s">
        <v>346</v>
      </c>
      <c r="G604" s="59" t="s">
        <v>11</v>
      </c>
      <c r="H604" s="60">
        <v>3.7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</row>
    <row r="605" spans="2:22" ht="16.5" customHeight="1">
      <c r="B605" s="126" t="s">
        <v>476</v>
      </c>
      <c r="C605" s="68">
        <v>808</v>
      </c>
      <c r="D605" s="59" t="s">
        <v>461</v>
      </c>
      <c r="E605" s="59" t="s">
        <v>409</v>
      </c>
      <c r="F605" s="59" t="s">
        <v>346</v>
      </c>
      <c r="G605" s="59" t="s">
        <v>439</v>
      </c>
      <c r="H605" s="60">
        <v>144.7</v>
      </c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</row>
    <row r="606" spans="2:22" ht="53.25" customHeight="1">
      <c r="B606" s="126" t="s">
        <v>360</v>
      </c>
      <c r="C606" s="68">
        <v>808</v>
      </c>
      <c r="D606" s="59" t="s">
        <v>461</v>
      </c>
      <c r="E606" s="59" t="s">
        <v>409</v>
      </c>
      <c r="F606" s="59" t="s">
        <v>148</v>
      </c>
      <c r="G606" s="59"/>
      <c r="H606" s="60">
        <f>H607+H608</f>
        <v>1456.7</v>
      </c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2:22" ht="16.5" customHeight="1">
      <c r="B607" s="125" t="s">
        <v>111</v>
      </c>
      <c r="C607" s="68">
        <v>808</v>
      </c>
      <c r="D607" s="59" t="s">
        <v>461</v>
      </c>
      <c r="E607" s="59" t="s">
        <v>409</v>
      </c>
      <c r="F607" s="59" t="s">
        <v>148</v>
      </c>
      <c r="G607" s="59" t="s">
        <v>11</v>
      </c>
      <c r="H607" s="60">
        <v>51.7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</row>
    <row r="608" spans="2:22" ht="16.5" customHeight="1">
      <c r="B608" s="126" t="s">
        <v>476</v>
      </c>
      <c r="C608" s="68">
        <v>808</v>
      </c>
      <c r="D608" s="59" t="s">
        <v>461</v>
      </c>
      <c r="E608" s="59" t="s">
        <v>409</v>
      </c>
      <c r="F608" s="59" t="s">
        <v>148</v>
      </c>
      <c r="G608" s="59" t="s">
        <v>439</v>
      </c>
      <c r="H608" s="60">
        <v>1405</v>
      </c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2:22" ht="18" customHeight="1">
      <c r="B609" s="152" t="s">
        <v>351</v>
      </c>
      <c r="C609" s="68">
        <v>808</v>
      </c>
      <c r="D609" s="59" t="s">
        <v>461</v>
      </c>
      <c r="E609" s="59" t="s">
        <v>409</v>
      </c>
      <c r="F609" s="59" t="s">
        <v>149</v>
      </c>
      <c r="G609" s="59"/>
      <c r="H609" s="60">
        <f>H610+H611</f>
        <v>1257.7</v>
      </c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</row>
    <row r="610" spans="2:22" ht="16.5" customHeight="1" hidden="1">
      <c r="B610" s="125" t="s">
        <v>111</v>
      </c>
      <c r="C610" s="68">
        <v>808</v>
      </c>
      <c r="D610" s="59" t="s">
        <v>461</v>
      </c>
      <c r="E610" s="59" t="s">
        <v>409</v>
      </c>
      <c r="F610" s="59" t="s">
        <v>149</v>
      </c>
      <c r="G610" s="59" t="s">
        <v>11</v>
      </c>
      <c r="H610" s="60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</row>
    <row r="611" spans="2:22" ht="16.5" customHeight="1">
      <c r="B611" s="126" t="s">
        <v>476</v>
      </c>
      <c r="C611" s="68">
        <v>808</v>
      </c>
      <c r="D611" s="59" t="s">
        <v>461</v>
      </c>
      <c r="E611" s="59" t="s">
        <v>409</v>
      </c>
      <c r="F611" s="59" t="s">
        <v>149</v>
      </c>
      <c r="G611" s="59" t="s">
        <v>439</v>
      </c>
      <c r="H611" s="60">
        <v>1257.7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</row>
    <row r="612" spans="2:22" ht="16.5" customHeight="1">
      <c r="B612" s="125" t="s">
        <v>134</v>
      </c>
      <c r="C612" s="68">
        <v>808</v>
      </c>
      <c r="D612" s="59" t="s">
        <v>461</v>
      </c>
      <c r="E612" s="59" t="s">
        <v>409</v>
      </c>
      <c r="F612" s="59" t="s">
        <v>288</v>
      </c>
      <c r="G612" s="59"/>
      <c r="H612" s="60">
        <f>H613+H616</f>
        <v>19154.4</v>
      </c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</row>
    <row r="613" spans="2:22" ht="16.5" customHeight="1">
      <c r="B613" s="126" t="s">
        <v>115</v>
      </c>
      <c r="C613" s="68">
        <v>808</v>
      </c>
      <c r="D613" s="59" t="s">
        <v>461</v>
      </c>
      <c r="E613" s="59" t="s">
        <v>409</v>
      </c>
      <c r="F613" s="59" t="s">
        <v>114</v>
      </c>
      <c r="G613" s="59"/>
      <c r="H613" s="60">
        <f>H614+H615</f>
        <v>17154.4</v>
      </c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</row>
    <row r="614" spans="2:22" ht="16.5" customHeight="1" hidden="1">
      <c r="B614" s="125" t="s">
        <v>111</v>
      </c>
      <c r="C614" s="68">
        <v>808</v>
      </c>
      <c r="D614" s="59" t="s">
        <v>461</v>
      </c>
      <c r="E614" s="59" t="s">
        <v>409</v>
      </c>
      <c r="F614" s="59" t="s">
        <v>114</v>
      </c>
      <c r="G614" s="59" t="s">
        <v>11</v>
      </c>
      <c r="H614" s="60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</row>
    <row r="615" spans="2:22" ht="16.5" customHeight="1">
      <c r="B615" s="126" t="s">
        <v>476</v>
      </c>
      <c r="C615" s="68">
        <v>808</v>
      </c>
      <c r="D615" s="59" t="s">
        <v>461</v>
      </c>
      <c r="E615" s="59" t="s">
        <v>409</v>
      </c>
      <c r="F615" s="59" t="s">
        <v>114</v>
      </c>
      <c r="G615" s="59" t="s">
        <v>439</v>
      </c>
      <c r="H615" s="60">
        <v>17154.4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</row>
    <row r="616" spans="2:22" ht="16.5" customHeight="1">
      <c r="B616" s="126" t="s">
        <v>372</v>
      </c>
      <c r="C616" s="68">
        <v>808</v>
      </c>
      <c r="D616" s="59" t="s">
        <v>461</v>
      </c>
      <c r="E616" s="59" t="s">
        <v>409</v>
      </c>
      <c r="F616" s="59" t="s">
        <v>116</v>
      </c>
      <c r="G616" s="59"/>
      <c r="H616" s="60">
        <f>H617</f>
        <v>2000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2:22" ht="16.5" customHeight="1">
      <c r="B617" s="126" t="s">
        <v>476</v>
      </c>
      <c r="C617" s="68">
        <v>808</v>
      </c>
      <c r="D617" s="59" t="s">
        <v>461</v>
      </c>
      <c r="E617" s="59" t="s">
        <v>409</v>
      </c>
      <c r="F617" s="59" t="s">
        <v>116</v>
      </c>
      <c r="G617" s="59" t="s">
        <v>439</v>
      </c>
      <c r="H617" s="60">
        <v>2000</v>
      </c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</row>
    <row r="618" spans="2:22" ht="16.5" customHeight="1">
      <c r="B618" s="125" t="s">
        <v>34</v>
      </c>
      <c r="C618" s="68">
        <v>808</v>
      </c>
      <c r="D618" s="59" t="s">
        <v>458</v>
      </c>
      <c r="E618" s="59"/>
      <c r="F618" s="59"/>
      <c r="G618" s="59"/>
      <c r="H618" s="60">
        <f>H619</f>
        <v>260.1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</row>
    <row r="619" spans="2:22" ht="16.5" customHeight="1">
      <c r="B619" s="132" t="s">
        <v>264</v>
      </c>
      <c r="C619" s="68">
        <v>808</v>
      </c>
      <c r="D619" s="59" t="s">
        <v>458</v>
      </c>
      <c r="E619" s="59" t="s">
        <v>458</v>
      </c>
      <c r="F619" s="59"/>
      <c r="G619" s="59"/>
      <c r="H619" s="60">
        <f>H620</f>
        <v>260.1</v>
      </c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</row>
    <row r="620" spans="2:22" ht="16.5" customHeight="1">
      <c r="B620" s="131" t="s">
        <v>117</v>
      </c>
      <c r="C620" s="68">
        <v>808</v>
      </c>
      <c r="D620" s="59" t="s">
        <v>458</v>
      </c>
      <c r="E620" s="59" t="s">
        <v>458</v>
      </c>
      <c r="F620" s="59" t="s">
        <v>158</v>
      </c>
      <c r="G620" s="59"/>
      <c r="H620" s="60">
        <f>H621</f>
        <v>260.1</v>
      </c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</row>
    <row r="621" spans="2:22" ht="16.5" customHeight="1">
      <c r="B621" s="131" t="s">
        <v>120</v>
      </c>
      <c r="C621" s="68">
        <v>808</v>
      </c>
      <c r="D621" s="59" t="s">
        <v>458</v>
      </c>
      <c r="E621" s="59" t="s">
        <v>458</v>
      </c>
      <c r="F621" s="59" t="s">
        <v>235</v>
      </c>
      <c r="G621" s="59"/>
      <c r="H621" s="60">
        <f>H622+H624</f>
        <v>260.1</v>
      </c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</row>
    <row r="622" spans="2:22" ht="32.25" customHeight="1">
      <c r="B622" s="126" t="s">
        <v>122</v>
      </c>
      <c r="C622" s="68">
        <v>808</v>
      </c>
      <c r="D622" s="59" t="s">
        <v>458</v>
      </c>
      <c r="E622" s="59" t="s">
        <v>458</v>
      </c>
      <c r="F622" s="59" t="s">
        <v>121</v>
      </c>
      <c r="G622" s="59"/>
      <c r="H622" s="60">
        <f>H623</f>
        <v>21.1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</row>
    <row r="623" spans="2:22" ht="16.5" customHeight="1">
      <c r="B623" s="132" t="s">
        <v>426</v>
      </c>
      <c r="C623" s="68">
        <v>808</v>
      </c>
      <c r="D623" s="59" t="s">
        <v>458</v>
      </c>
      <c r="E623" s="59" t="s">
        <v>458</v>
      </c>
      <c r="F623" s="59" t="s">
        <v>121</v>
      </c>
      <c r="G623" s="59" t="s">
        <v>425</v>
      </c>
      <c r="H623" s="60">
        <v>21.1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</row>
    <row r="624" spans="2:22" ht="34.5" customHeight="1">
      <c r="B624" s="126" t="s">
        <v>118</v>
      </c>
      <c r="C624" s="68">
        <v>808</v>
      </c>
      <c r="D624" s="59" t="s">
        <v>458</v>
      </c>
      <c r="E624" s="59" t="s">
        <v>458</v>
      </c>
      <c r="F624" s="59" t="s">
        <v>119</v>
      </c>
      <c r="G624" s="59"/>
      <c r="H624" s="60">
        <f>H625</f>
        <v>239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2:22" ht="20.25" customHeight="1">
      <c r="B625" s="132" t="s">
        <v>426</v>
      </c>
      <c r="C625" s="68">
        <v>808</v>
      </c>
      <c r="D625" s="59" t="s">
        <v>458</v>
      </c>
      <c r="E625" s="59" t="s">
        <v>458</v>
      </c>
      <c r="F625" s="59" t="s">
        <v>119</v>
      </c>
      <c r="G625" s="59" t="s">
        <v>425</v>
      </c>
      <c r="H625" s="60">
        <v>239</v>
      </c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</row>
    <row r="626" spans="2:22" ht="32.25" customHeight="1">
      <c r="B626" s="139" t="s">
        <v>513</v>
      </c>
      <c r="C626" s="68">
        <v>809</v>
      </c>
      <c r="D626" s="59"/>
      <c r="E626" s="59"/>
      <c r="F626" s="59"/>
      <c r="G626" s="59"/>
      <c r="H626" s="60">
        <f>H627+H633+H670+H662</f>
        <v>654248.4</v>
      </c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</row>
    <row r="627" spans="2:22" ht="20.25" customHeight="1">
      <c r="B627" s="150" t="s">
        <v>440</v>
      </c>
      <c r="C627" s="68">
        <v>809</v>
      </c>
      <c r="D627" s="59" t="s">
        <v>406</v>
      </c>
      <c r="E627" s="59"/>
      <c r="F627" s="59"/>
      <c r="G627" s="59"/>
      <c r="H627" s="60">
        <f>H628</f>
        <v>630</v>
      </c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</row>
    <row r="628" spans="2:22" ht="15" customHeight="1">
      <c r="B628" s="132" t="s">
        <v>331</v>
      </c>
      <c r="C628" s="68">
        <v>809</v>
      </c>
      <c r="D628" s="69" t="s">
        <v>406</v>
      </c>
      <c r="E628" s="59" t="s">
        <v>279</v>
      </c>
      <c r="F628" s="59"/>
      <c r="G628" s="59"/>
      <c r="H628" s="60">
        <f>H629</f>
        <v>630</v>
      </c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</row>
    <row r="629" spans="2:22" ht="18.75" customHeight="1">
      <c r="B629" s="151" t="s">
        <v>330</v>
      </c>
      <c r="C629" s="68">
        <v>809</v>
      </c>
      <c r="D629" s="69" t="s">
        <v>406</v>
      </c>
      <c r="E629" s="59" t="s">
        <v>279</v>
      </c>
      <c r="F629" s="59" t="s">
        <v>443</v>
      </c>
      <c r="G629" s="59"/>
      <c r="H629" s="60">
        <f>H630</f>
        <v>630</v>
      </c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</row>
    <row r="630" spans="2:22" ht="32.25" customHeight="1">
      <c r="B630" s="121" t="s">
        <v>64</v>
      </c>
      <c r="C630" s="68">
        <v>809</v>
      </c>
      <c r="D630" s="69" t="s">
        <v>406</v>
      </c>
      <c r="E630" s="59" t="s">
        <v>279</v>
      </c>
      <c r="F630" s="59" t="s">
        <v>442</v>
      </c>
      <c r="G630" s="59"/>
      <c r="H630" s="60">
        <f>H631</f>
        <v>630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</row>
    <row r="631" spans="2:22" ht="21" customHeight="1">
      <c r="B631" s="121" t="s">
        <v>333</v>
      </c>
      <c r="C631" s="68">
        <v>809</v>
      </c>
      <c r="D631" s="69" t="s">
        <v>406</v>
      </c>
      <c r="E631" s="59" t="s">
        <v>279</v>
      </c>
      <c r="F631" s="59" t="s">
        <v>329</v>
      </c>
      <c r="G631" s="59"/>
      <c r="H631" s="60">
        <f>H632</f>
        <v>630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</row>
    <row r="632" spans="2:22" ht="16.5" customHeight="1">
      <c r="B632" s="125" t="s">
        <v>111</v>
      </c>
      <c r="C632" s="68">
        <v>809</v>
      </c>
      <c r="D632" s="69" t="s">
        <v>406</v>
      </c>
      <c r="E632" s="59" t="s">
        <v>279</v>
      </c>
      <c r="F632" s="59" t="s">
        <v>329</v>
      </c>
      <c r="G632" s="59" t="s">
        <v>11</v>
      </c>
      <c r="H632" s="60">
        <v>630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2:22" ht="18" customHeight="1">
      <c r="B633" s="125" t="s">
        <v>202</v>
      </c>
      <c r="C633" s="68">
        <v>809</v>
      </c>
      <c r="D633" s="59" t="s">
        <v>279</v>
      </c>
      <c r="E633" s="59"/>
      <c r="F633" s="59"/>
      <c r="G633" s="59"/>
      <c r="H633" s="60">
        <f>SUM(H634,H645)</f>
        <v>126654.8</v>
      </c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</row>
    <row r="634" spans="2:22" ht="16.5" customHeight="1">
      <c r="B634" s="125" t="s">
        <v>521</v>
      </c>
      <c r="C634" s="68">
        <v>809</v>
      </c>
      <c r="D634" s="59" t="s">
        <v>279</v>
      </c>
      <c r="E634" s="59" t="s">
        <v>407</v>
      </c>
      <c r="F634" s="59"/>
      <c r="G634" s="59"/>
      <c r="H634" s="60">
        <f>H635+H641</f>
        <v>112757.7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</row>
    <row r="635" spans="1:29" s="42" customFormat="1" ht="21.75" customHeight="1">
      <c r="A635" s="34"/>
      <c r="B635" s="125" t="s">
        <v>561</v>
      </c>
      <c r="C635" s="68">
        <v>809</v>
      </c>
      <c r="D635" s="59" t="s">
        <v>279</v>
      </c>
      <c r="E635" s="59" t="s">
        <v>407</v>
      </c>
      <c r="F635" s="59" t="s">
        <v>247</v>
      </c>
      <c r="G635" s="59"/>
      <c r="H635" s="60">
        <f>H636</f>
        <v>112565.7</v>
      </c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</row>
    <row r="636" spans="1:22" ht="18" customHeight="1">
      <c r="A636" s="112"/>
      <c r="B636" s="125" t="s">
        <v>151</v>
      </c>
      <c r="C636" s="68">
        <v>809</v>
      </c>
      <c r="D636" s="59" t="s">
        <v>279</v>
      </c>
      <c r="E636" s="59" t="s">
        <v>407</v>
      </c>
      <c r="F636" s="59" t="s">
        <v>248</v>
      </c>
      <c r="G636" s="59"/>
      <c r="H636" s="60">
        <f>SUM(H637:H640)</f>
        <v>112565.7</v>
      </c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</row>
    <row r="637" spans="2:22" ht="53.25" customHeight="1">
      <c r="B637" s="125" t="s">
        <v>112</v>
      </c>
      <c r="C637" s="68">
        <v>809</v>
      </c>
      <c r="D637" s="59" t="s">
        <v>279</v>
      </c>
      <c r="E637" s="59" t="s">
        <v>407</v>
      </c>
      <c r="F637" s="59" t="s">
        <v>248</v>
      </c>
      <c r="G637" s="59" t="s">
        <v>10</v>
      </c>
      <c r="H637" s="60">
        <v>16409.2</v>
      </c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</row>
    <row r="638" spans="2:22" ht="17.25" customHeight="1">
      <c r="B638" s="125" t="s">
        <v>111</v>
      </c>
      <c r="C638" s="68">
        <v>809</v>
      </c>
      <c r="D638" s="59" t="s">
        <v>279</v>
      </c>
      <c r="E638" s="59" t="s">
        <v>407</v>
      </c>
      <c r="F638" s="59" t="s">
        <v>248</v>
      </c>
      <c r="G638" s="59" t="s">
        <v>11</v>
      </c>
      <c r="H638" s="60">
        <v>1174</v>
      </c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</row>
    <row r="639" spans="2:22" ht="50.25" customHeight="1">
      <c r="B639" s="126" t="s">
        <v>477</v>
      </c>
      <c r="C639" s="68">
        <v>809</v>
      </c>
      <c r="D639" s="59" t="s">
        <v>279</v>
      </c>
      <c r="E639" s="59" t="s">
        <v>407</v>
      </c>
      <c r="F639" s="59" t="s">
        <v>248</v>
      </c>
      <c r="G639" s="59" t="s">
        <v>12</v>
      </c>
      <c r="H639" s="60">
        <f>93168.5</f>
        <v>93168.5</v>
      </c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</row>
    <row r="640" spans="2:22" ht="19.5" customHeight="1">
      <c r="B640" s="126" t="s">
        <v>476</v>
      </c>
      <c r="C640" s="68">
        <v>809</v>
      </c>
      <c r="D640" s="59" t="s">
        <v>279</v>
      </c>
      <c r="E640" s="59" t="s">
        <v>407</v>
      </c>
      <c r="F640" s="59" t="s">
        <v>248</v>
      </c>
      <c r="G640" s="59" t="s">
        <v>439</v>
      </c>
      <c r="H640" s="60">
        <f>5614-3800</f>
        <v>1814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2:22" ht="19.5" customHeight="1">
      <c r="B641" s="132" t="s">
        <v>528</v>
      </c>
      <c r="C641" s="68">
        <v>809</v>
      </c>
      <c r="D641" s="59" t="s">
        <v>279</v>
      </c>
      <c r="E641" s="59" t="s">
        <v>407</v>
      </c>
      <c r="F641" s="59" t="s">
        <v>217</v>
      </c>
      <c r="G641" s="59"/>
      <c r="H641" s="60">
        <f>H642</f>
        <v>192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</row>
    <row r="642" spans="2:22" ht="19.5" customHeight="1">
      <c r="B642" s="132" t="s">
        <v>437</v>
      </c>
      <c r="C642" s="68">
        <v>809</v>
      </c>
      <c r="D642" s="59" t="s">
        <v>279</v>
      </c>
      <c r="E642" s="59" t="s">
        <v>407</v>
      </c>
      <c r="F642" s="59" t="s">
        <v>434</v>
      </c>
      <c r="G642" s="59"/>
      <c r="H642" s="60">
        <f>H643</f>
        <v>192</v>
      </c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</row>
    <row r="643" spans="2:22" ht="51" customHeight="1">
      <c r="B643" s="135" t="s">
        <v>108</v>
      </c>
      <c r="C643" s="68">
        <v>809</v>
      </c>
      <c r="D643" s="59" t="s">
        <v>279</v>
      </c>
      <c r="E643" s="59" t="s">
        <v>407</v>
      </c>
      <c r="F643" s="59" t="s">
        <v>107</v>
      </c>
      <c r="G643" s="59"/>
      <c r="H643" s="60">
        <f>H644</f>
        <v>192</v>
      </c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</row>
    <row r="644" spans="2:22" ht="19.5" customHeight="1">
      <c r="B644" s="121" t="s">
        <v>340</v>
      </c>
      <c r="C644" s="68">
        <v>809</v>
      </c>
      <c r="D644" s="59" t="s">
        <v>279</v>
      </c>
      <c r="E644" s="59" t="s">
        <v>407</v>
      </c>
      <c r="F644" s="59" t="s">
        <v>107</v>
      </c>
      <c r="G644" s="59" t="s">
        <v>469</v>
      </c>
      <c r="H644" s="60">
        <v>192</v>
      </c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2:22" ht="19.5" customHeight="1">
      <c r="B645" s="125" t="s">
        <v>522</v>
      </c>
      <c r="C645" s="27">
        <v>809</v>
      </c>
      <c r="D645" s="69" t="s">
        <v>279</v>
      </c>
      <c r="E645" s="69" t="s">
        <v>458</v>
      </c>
      <c r="F645" s="69"/>
      <c r="G645" s="69"/>
      <c r="H645" s="60">
        <f>SUM(H646)</f>
        <v>13897.1</v>
      </c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2:22" ht="18.75" customHeight="1">
      <c r="B646" s="125" t="s">
        <v>156</v>
      </c>
      <c r="C646" s="27">
        <v>809</v>
      </c>
      <c r="D646" s="69" t="s">
        <v>279</v>
      </c>
      <c r="E646" s="69" t="s">
        <v>458</v>
      </c>
      <c r="F646" s="59" t="s">
        <v>166</v>
      </c>
      <c r="G646" s="59"/>
      <c r="H646" s="60">
        <f>H647+H659</f>
        <v>13897.1</v>
      </c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2:22" ht="18.75" customHeight="1">
      <c r="B647" s="125" t="s">
        <v>136</v>
      </c>
      <c r="C647" s="27">
        <v>809</v>
      </c>
      <c r="D647" s="69" t="s">
        <v>279</v>
      </c>
      <c r="E647" s="69" t="s">
        <v>458</v>
      </c>
      <c r="F647" s="59" t="s">
        <v>167</v>
      </c>
      <c r="G647" s="59"/>
      <c r="H647" s="60">
        <f>H650+H653+H656+H648</f>
        <v>2212.1</v>
      </c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2:22" ht="21.75" customHeight="1">
      <c r="B648" s="125" t="s">
        <v>30</v>
      </c>
      <c r="C648" s="27">
        <v>809</v>
      </c>
      <c r="D648" s="69" t="s">
        <v>279</v>
      </c>
      <c r="E648" s="69" t="s">
        <v>458</v>
      </c>
      <c r="F648" s="59" t="s">
        <v>172</v>
      </c>
      <c r="G648" s="59"/>
      <c r="H648" s="60">
        <f>H649</f>
        <v>146.4</v>
      </c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2:22" ht="21.75" customHeight="1">
      <c r="B649" s="126" t="s">
        <v>476</v>
      </c>
      <c r="C649" s="27">
        <v>809</v>
      </c>
      <c r="D649" s="69" t="s">
        <v>279</v>
      </c>
      <c r="E649" s="69" t="s">
        <v>458</v>
      </c>
      <c r="F649" s="59" t="s">
        <v>172</v>
      </c>
      <c r="G649" s="59" t="s">
        <v>439</v>
      </c>
      <c r="H649" s="60">
        <v>146.4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2:22" ht="49.5" customHeight="1">
      <c r="B650" s="126" t="s">
        <v>0</v>
      </c>
      <c r="C650" s="27">
        <v>809</v>
      </c>
      <c r="D650" s="69" t="s">
        <v>279</v>
      </c>
      <c r="E650" s="69" t="s">
        <v>458</v>
      </c>
      <c r="F650" s="59" t="s">
        <v>346</v>
      </c>
      <c r="G650" s="59"/>
      <c r="H650" s="60">
        <f>H651+H652</f>
        <v>126.8</v>
      </c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2:22" ht="18.75" customHeight="1">
      <c r="B651" s="125" t="s">
        <v>111</v>
      </c>
      <c r="C651" s="27">
        <v>809</v>
      </c>
      <c r="D651" s="69" t="s">
        <v>279</v>
      </c>
      <c r="E651" s="69" t="s">
        <v>458</v>
      </c>
      <c r="F651" s="59" t="s">
        <v>346</v>
      </c>
      <c r="G651" s="59" t="s">
        <v>11</v>
      </c>
      <c r="H651" s="60">
        <v>6.2</v>
      </c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2:22" ht="18.75" customHeight="1">
      <c r="B652" s="126" t="s">
        <v>476</v>
      </c>
      <c r="C652" s="27">
        <v>809</v>
      </c>
      <c r="D652" s="69" t="s">
        <v>279</v>
      </c>
      <c r="E652" s="69" t="s">
        <v>458</v>
      </c>
      <c r="F652" s="59" t="s">
        <v>346</v>
      </c>
      <c r="G652" s="59" t="s">
        <v>439</v>
      </c>
      <c r="H652" s="60">
        <v>120.6</v>
      </c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2:22" ht="53.25" customHeight="1">
      <c r="B653" s="126" t="s">
        <v>360</v>
      </c>
      <c r="C653" s="27">
        <v>809</v>
      </c>
      <c r="D653" s="69" t="s">
        <v>279</v>
      </c>
      <c r="E653" s="69" t="s">
        <v>458</v>
      </c>
      <c r="F653" s="59" t="s">
        <v>148</v>
      </c>
      <c r="G653" s="59"/>
      <c r="H653" s="60">
        <f>H654+H655</f>
        <v>906.5999999999999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2:22" ht="18.75" customHeight="1">
      <c r="B654" s="125" t="s">
        <v>111</v>
      </c>
      <c r="C654" s="27">
        <v>809</v>
      </c>
      <c r="D654" s="69" t="s">
        <v>279</v>
      </c>
      <c r="E654" s="69" t="s">
        <v>458</v>
      </c>
      <c r="F654" s="59" t="s">
        <v>148</v>
      </c>
      <c r="G654" s="59" t="s">
        <v>11</v>
      </c>
      <c r="H654" s="60">
        <v>221.8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2:22" ht="18.75" customHeight="1">
      <c r="B655" s="126" t="s">
        <v>476</v>
      </c>
      <c r="C655" s="27">
        <v>809</v>
      </c>
      <c r="D655" s="69" t="s">
        <v>279</v>
      </c>
      <c r="E655" s="69" t="s">
        <v>458</v>
      </c>
      <c r="F655" s="59" t="s">
        <v>148</v>
      </c>
      <c r="G655" s="59" t="s">
        <v>439</v>
      </c>
      <c r="H655" s="60">
        <v>684.8</v>
      </c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2:22" ht="18.75" customHeight="1">
      <c r="B656" s="152" t="s">
        <v>351</v>
      </c>
      <c r="C656" s="27">
        <v>809</v>
      </c>
      <c r="D656" s="69" t="s">
        <v>279</v>
      </c>
      <c r="E656" s="69" t="s">
        <v>458</v>
      </c>
      <c r="F656" s="59" t="s">
        <v>149</v>
      </c>
      <c r="G656" s="59"/>
      <c r="H656" s="60">
        <f>H657+H658</f>
        <v>1032.3</v>
      </c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2:22" ht="18.75" customHeight="1">
      <c r="B657" s="125" t="s">
        <v>111</v>
      </c>
      <c r="C657" s="27">
        <v>809</v>
      </c>
      <c r="D657" s="69" t="s">
        <v>279</v>
      </c>
      <c r="E657" s="69" t="s">
        <v>458</v>
      </c>
      <c r="F657" s="59" t="s">
        <v>149</v>
      </c>
      <c r="G657" s="59" t="s">
        <v>11</v>
      </c>
      <c r="H657" s="60">
        <v>992</v>
      </c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2:22" ht="18.75" customHeight="1">
      <c r="B658" s="126" t="s">
        <v>476</v>
      </c>
      <c r="C658" s="27">
        <v>809</v>
      </c>
      <c r="D658" s="69" t="s">
        <v>279</v>
      </c>
      <c r="E658" s="69" t="s">
        <v>458</v>
      </c>
      <c r="F658" s="59" t="s">
        <v>149</v>
      </c>
      <c r="G658" s="59" t="s">
        <v>439</v>
      </c>
      <c r="H658" s="60">
        <v>40.3</v>
      </c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2:22" ht="18.75" customHeight="1">
      <c r="B659" s="125" t="s">
        <v>134</v>
      </c>
      <c r="C659" s="27">
        <v>809</v>
      </c>
      <c r="D659" s="69" t="s">
        <v>279</v>
      </c>
      <c r="E659" s="69" t="s">
        <v>458</v>
      </c>
      <c r="F659" s="59" t="s">
        <v>288</v>
      </c>
      <c r="G659" s="59"/>
      <c r="H659" s="60">
        <f>H660</f>
        <v>11685</v>
      </c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2:22" ht="18.75" customHeight="1">
      <c r="B660" s="125" t="s">
        <v>424</v>
      </c>
      <c r="C660" s="27">
        <v>809</v>
      </c>
      <c r="D660" s="69" t="s">
        <v>279</v>
      </c>
      <c r="E660" s="69" t="s">
        <v>458</v>
      </c>
      <c r="F660" s="59" t="s">
        <v>423</v>
      </c>
      <c r="G660" s="59"/>
      <c r="H660" s="60">
        <f>H661</f>
        <v>11685</v>
      </c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2:22" ht="18.75" customHeight="1">
      <c r="B661" s="126" t="s">
        <v>476</v>
      </c>
      <c r="C661" s="27">
        <v>809</v>
      </c>
      <c r="D661" s="69" t="s">
        <v>279</v>
      </c>
      <c r="E661" s="69" t="s">
        <v>458</v>
      </c>
      <c r="F661" s="59" t="s">
        <v>423</v>
      </c>
      <c r="G661" s="59" t="s">
        <v>439</v>
      </c>
      <c r="H661" s="60">
        <f>11812.6-127.6</f>
        <v>11685</v>
      </c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2:22" ht="19.5" customHeight="1">
      <c r="B662" s="125" t="s">
        <v>34</v>
      </c>
      <c r="C662" s="27">
        <v>809</v>
      </c>
      <c r="D662" s="59" t="s">
        <v>458</v>
      </c>
      <c r="E662" s="59"/>
      <c r="F662" s="59"/>
      <c r="G662" s="59"/>
      <c r="H662" s="60">
        <f>H663</f>
        <v>115.60000000000001</v>
      </c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2:22" ht="19.5" customHeight="1">
      <c r="B663" s="132" t="s">
        <v>264</v>
      </c>
      <c r="C663" s="27">
        <v>809</v>
      </c>
      <c r="D663" s="59" t="s">
        <v>458</v>
      </c>
      <c r="E663" s="59" t="s">
        <v>458</v>
      </c>
      <c r="F663" s="59"/>
      <c r="G663" s="59"/>
      <c r="H663" s="60">
        <f>H664</f>
        <v>115.60000000000001</v>
      </c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2:22" ht="19.5" customHeight="1">
      <c r="B664" s="131" t="s">
        <v>117</v>
      </c>
      <c r="C664" s="27">
        <v>809</v>
      </c>
      <c r="D664" s="59" t="s">
        <v>458</v>
      </c>
      <c r="E664" s="59" t="s">
        <v>458</v>
      </c>
      <c r="F664" s="59" t="s">
        <v>158</v>
      </c>
      <c r="G664" s="59"/>
      <c r="H664" s="60">
        <f>H665</f>
        <v>115.60000000000001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2:22" ht="19.5" customHeight="1">
      <c r="B665" s="131" t="s">
        <v>120</v>
      </c>
      <c r="C665" s="27">
        <v>809</v>
      </c>
      <c r="D665" s="59" t="s">
        <v>458</v>
      </c>
      <c r="E665" s="59" t="s">
        <v>458</v>
      </c>
      <c r="F665" s="59" t="s">
        <v>235</v>
      </c>
      <c r="G665" s="59"/>
      <c r="H665" s="60">
        <f>H666+H668</f>
        <v>115.60000000000001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2:22" ht="34.5" customHeight="1">
      <c r="B666" s="126" t="s">
        <v>122</v>
      </c>
      <c r="C666" s="27">
        <v>809</v>
      </c>
      <c r="D666" s="59" t="s">
        <v>458</v>
      </c>
      <c r="E666" s="59" t="s">
        <v>458</v>
      </c>
      <c r="F666" s="59" t="s">
        <v>121</v>
      </c>
      <c r="G666" s="59"/>
      <c r="H666" s="60">
        <f>H667</f>
        <v>5.7</v>
      </c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2:22" ht="19.5" customHeight="1">
      <c r="B667" s="132" t="s">
        <v>426</v>
      </c>
      <c r="C667" s="27">
        <v>809</v>
      </c>
      <c r="D667" s="59" t="s">
        <v>458</v>
      </c>
      <c r="E667" s="59" t="s">
        <v>458</v>
      </c>
      <c r="F667" s="59" t="s">
        <v>121</v>
      </c>
      <c r="G667" s="59" t="s">
        <v>425</v>
      </c>
      <c r="H667" s="60">
        <v>5.7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2:22" ht="35.25" customHeight="1">
      <c r="B668" s="126" t="s">
        <v>118</v>
      </c>
      <c r="C668" s="27">
        <v>809</v>
      </c>
      <c r="D668" s="59" t="s">
        <v>458</v>
      </c>
      <c r="E668" s="59" t="s">
        <v>458</v>
      </c>
      <c r="F668" s="59" t="s">
        <v>119</v>
      </c>
      <c r="G668" s="59"/>
      <c r="H668" s="60">
        <f>H669</f>
        <v>109.9</v>
      </c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2:22" ht="19.5" customHeight="1">
      <c r="B669" s="132" t="s">
        <v>426</v>
      </c>
      <c r="C669" s="27">
        <v>809</v>
      </c>
      <c r="D669" s="59" t="s">
        <v>458</v>
      </c>
      <c r="E669" s="59" t="s">
        <v>458</v>
      </c>
      <c r="F669" s="59" t="s">
        <v>119</v>
      </c>
      <c r="G669" s="59" t="s">
        <v>425</v>
      </c>
      <c r="H669" s="60">
        <v>109.9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2:22" ht="18" customHeight="1">
      <c r="B670" s="125" t="s">
        <v>130</v>
      </c>
      <c r="C670" s="27">
        <v>809</v>
      </c>
      <c r="D670" s="69" t="s">
        <v>463</v>
      </c>
      <c r="E670" s="69"/>
      <c r="F670" s="69"/>
      <c r="G670" s="69"/>
      <c r="H670" s="60">
        <f>H671+H691+H696</f>
        <v>526848</v>
      </c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2:22" ht="18" customHeight="1">
      <c r="B671" s="132" t="s">
        <v>36</v>
      </c>
      <c r="C671" s="27">
        <v>809</v>
      </c>
      <c r="D671" s="69" t="s">
        <v>463</v>
      </c>
      <c r="E671" s="69" t="s">
        <v>406</v>
      </c>
      <c r="F671" s="69"/>
      <c r="G671" s="69"/>
      <c r="H671" s="60">
        <f>SUM(H672,H677)</f>
        <v>218528.3</v>
      </c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2:22" ht="18" customHeight="1">
      <c r="B672" s="125" t="s">
        <v>427</v>
      </c>
      <c r="C672" s="27">
        <v>809</v>
      </c>
      <c r="D672" s="69" t="s">
        <v>463</v>
      </c>
      <c r="E672" s="69" t="s">
        <v>406</v>
      </c>
      <c r="F672" s="69" t="s">
        <v>16</v>
      </c>
      <c r="G672" s="69"/>
      <c r="H672" s="60">
        <f>SUM(H673)</f>
        <v>201648.5</v>
      </c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2:22" ht="32.25" customHeight="1">
      <c r="B673" s="121" t="s">
        <v>431</v>
      </c>
      <c r="C673" s="27">
        <v>809</v>
      </c>
      <c r="D673" s="69" t="s">
        <v>463</v>
      </c>
      <c r="E673" s="69" t="s">
        <v>406</v>
      </c>
      <c r="F673" s="69" t="s">
        <v>17</v>
      </c>
      <c r="G673" s="69"/>
      <c r="H673" s="60">
        <f>H674+H676+H675</f>
        <v>201648.5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2:22" ht="51" customHeight="1">
      <c r="B674" s="125" t="s">
        <v>112</v>
      </c>
      <c r="C674" s="27">
        <v>809</v>
      </c>
      <c r="D674" s="69" t="s">
        <v>463</v>
      </c>
      <c r="E674" s="69" t="s">
        <v>406</v>
      </c>
      <c r="F674" s="69" t="s">
        <v>17</v>
      </c>
      <c r="G674" s="69" t="s">
        <v>10</v>
      </c>
      <c r="H674" s="60">
        <f>176859.9+3853.5+840</f>
        <v>181553.4</v>
      </c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2:22" ht="19.5" customHeight="1">
      <c r="B675" s="125" t="s">
        <v>111</v>
      </c>
      <c r="C675" s="27">
        <v>809</v>
      </c>
      <c r="D675" s="69" t="s">
        <v>463</v>
      </c>
      <c r="E675" s="69" t="s">
        <v>406</v>
      </c>
      <c r="F675" s="69" t="s">
        <v>17</v>
      </c>
      <c r="G675" s="69" t="s">
        <v>11</v>
      </c>
      <c r="H675" s="60">
        <v>3800</v>
      </c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2:22" ht="53.25" customHeight="1">
      <c r="B676" s="121" t="s">
        <v>477</v>
      </c>
      <c r="C676" s="27">
        <v>809</v>
      </c>
      <c r="D676" s="69" t="s">
        <v>463</v>
      </c>
      <c r="E676" s="69" t="s">
        <v>406</v>
      </c>
      <c r="F676" s="69" t="s">
        <v>17</v>
      </c>
      <c r="G676" s="69" t="s">
        <v>12</v>
      </c>
      <c r="H676" s="60">
        <v>16295.1</v>
      </c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2:22" ht="18" customHeight="1">
      <c r="B677" s="125" t="s">
        <v>156</v>
      </c>
      <c r="C677" s="27">
        <v>809</v>
      </c>
      <c r="D677" s="69" t="s">
        <v>463</v>
      </c>
      <c r="E677" s="69" t="s">
        <v>406</v>
      </c>
      <c r="F677" s="69" t="s">
        <v>166</v>
      </c>
      <c r="G677" s="69"/>
      <c r="H677" s="60">
        <f>H678+H688</f>
        <v>16879.8</v>
      </c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2:22" ht="18" customHeight="1">
      <c r="B678" s="125" t="s">
        <v>136</v>
      </c>
      <c r="C678" s="68">
        <v>809</v>
      </c>
      <c r="D678" s="59" t="s">
        <v>463</v>
      </c>
      <c r="E678" s="59" t="s">
        <v>406</v>
      </c>
      <c r="F678" s="59" t="s">
        <v>167</v>
      </c>
      <c r="G678" s="59"/>
      <c r="H678" s="60">
        <f>H679+H681+H683+H685</f>
        <v>2681.1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2:22" ht="18" customHeight="1">
      <c r="B679" s="125" t="s">
        <v>30</v>
      </c>
      <c r="C679" s="68">
        <v>809</v>
      </c>
      <c r="D679" s="59" t="s">
        <v>463</v>
      </c>
      <c r="E679" s="59" t="s">
        <v>406</v>
      </c>
      <c r="F679" s="59" t="s">
        <v>172</v>
      </c>
      <c r="G679" s="59"/>
      <c r="H679" s="60">
        <f>H680</f>
        <v>901.1</v>
      </c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2:22" ht="21.75" customHeight="1">
      <c r="B680" s="125" t="s">
        <v>111</v>
      </c>
      <c r="C680" s="68">
        <v>809</v>
      </c>
      <c r="D680" s="59" t="s">
        <v>463</v>
      </c>
      <c r="E680" s="59" t="s">
        <v>406</v>
      </c>
      <c r="F680" s="59" t="s">
        <v>172</v>
      </c>
      <c r="G680" s="59" t="s">
        <v>11</v>
      </c>
      <c r="H680" s="60">
        <v>901.1</v>
      </c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2:22" ht="22.5" customHeight="1">
      <c r="B681" s="121" t="s">
        <v>170</v>
      </c>
      <c r="C681" s="68">
        <v>809</v>
      </c>
      <c r="D681" s="59" t="s">
        <v>463</v>
      </c>
      <c r="E681" s="59" t="s">
        <v>406</v>
      </c>
      <c r="F681" s="59" t="s">
        <v>171</v>
      </c>
      <c r="G681" s="59"/>
      <c r="H681" s="60">
        <f>H682</f>
        <v>980</v>
      </c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2:22" ht="15.75" customHeight="1">
      <c r="B682" s="132" t="s">
        <v>498</v>
      </c>
      <c r="C682" s="68">
        <v>809</v>
      </c>
      <c r="D682" s="59" t="s">
        <v>463</v>
      </c>
      <c r="E682" s="59" t="s">
        <v>406</v>
      </c>
      <c r="F682" s="59" t="s">
        <v>171</v>
      </c>
      <c r="G682" s="59" t="s">
        <v>98</v>
      </c>
      <c r="H682" s="60">
        <v>980</v>
      </c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2:22" ht="51.75" customHeight="1">
      <c r="B683" s="126" t="s">
        <v>0</v>
      </c>
      <c r="C683" s="68">
        <v>809</v>
      </c>
      <c r="D683" s="59" t="s">
        <v>463</v>
      </c>
      <c r="E683" s="59" t="s">
        <v>406</v>
      </c>
      <c r="F683" s="59" t="s">
        <v>346</v>
      </c>
      <c r="G683" s="59"/>
      <c r="H683" s="60">
        <f>H684</f>
        <v>400</v>
      </c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2:22" ht="22.5" customHeight="1">
      <c r="B684" s="125" t="s">
        <v>111</v>
      </c>
      <c r="C684" s="68">
        <v>809</v>
      </c>
      <c r="D684" s="59" t="s">
        <v>463</v>
      </c>
      <c r="E684" s="59" t="s">
        <v>406</v>
      </c>
      <c r="F684" s="59" t="s">
        <v>346</v>
      </c>
      <c r="G684" s="59" t="s">
        <v>11</v>
      </c>
      <c r="H684" s="60">
        <v>400</v>
      </c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2:22" ht="55.5" customHeight="1">
      <c r="B685" s="126" t="s">
        <v>360</v>
      </c>
      <c r="C685" s="68">
        <v>809</v>
      </c>
      <c r="D685" s="59" t="s">
        <v>463</v>
      </c>
      <c r="E685" s="59" t="s">
        <v>406</v>
      </c>
      <c r="F685" s="59" t="s">
        <v>148</v>
      </c>
      <c r="G685" s="59"/>
      <c r="H685" s="60">
        <f>H686</f>
        <v>400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2:22" ht="22.5" customHeight="1">
      <c r="B686" s="125" t="s">
        <v>111</v>
      </c>
      <c r="C686" s="68">
        <v>809</v>
      </c>
      <c r="D686" s="59" t="s">
        <v>463</v>
      </c>
      <c r="E686" s="59" t="s">
        <v>406</v>
      </c>
      <c r="F686" s="59" t="s">
        <v>148</v>
      </c>
      <c r="G686" s="59" t="s">
        <v>11</v>
      </c>
      <c r="H686" s="60">
        <v>400</v>
      </c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2:22" ht="19.5" customHeight="1">
      <c r="B687" s="125" t="s">
        <v>134</v>
      </c>
      <c r="C687" s="27">
        <v>809</v>
      </c>
      <c r="D687" s="59" t="s">
        <v>463</v>
      </c>
      <c r="E687" s="59" t="s">
        <v>406</v>
      </c>
      <c r="F687" s="59" t="s">
        <v>288</v>
      </c>
      <c r="G687" s="59"/>
      <c r="H687" s="60">
        <f>H688</f>
        <v>14198.7</v>
      </c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2:22" ht="21.75" customHeight="1">
      <c r="B688" s="125" t="s">
        <v>424</v>
      </c>
      <c r="C688" s="27">
        <v>809</v>
      </c>
      <c r="D688" s="59" t="s">
        <v>463</v>
      </c>
      <c r="E688" s="59" t="s">
        <v>406</v>
      </c>
      <c r="F688" s="59" t="s">
        <v>423</v>
      </c>
      <c r="G688" s="59"/>
      <c r="H688" s="60">
        <f>H689+H690</f>
        <v>14198.7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2:22" ht="19.5" customHeight="1">
      <c r="B689" s="132" t="s">
        <v>498</v>
      </c>
      <c r="C689" s="27">
        <v>809</v>
      </c>
      <c r="D689" s="59" t="s">
        <v>463</v>
      </c>
      <c r="E689" s="59" t="s">
        <v>406</v>
      </c>
      <c r="F689" s="59" t="s">
        <v>423</v>
      </c>
      <c r="G689" s="59" t="s">
        <v>98</v>
      </c>
      <c r="H689" s="60">
        <v>5500</v>
      </c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2:22" ht="22.5" customHeight="1">
      <c r="B690" s="125" t="s">
        <v>111</v>
      </c>
      <c r="C690" s="27">
        <v>809</v>
      </c>
      <c r="D690" s="59" t="s">
        <v>463</v>
      </c>
      <c r="E690" s="59" t="s">
        <v>406</v>
      </c>
      <c r="F690" s="59" t="s">
        <v>423</v>
      </c>
      <c r="G690" s="59" t="s">
        <v>11</v>
      </c>
      <c r="H690" s="60">
        <f>8571.1+127.6</f>
        <v>8698.7</v>
      </c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2:22" ht="18" customHeight="1">
      <c r="B691" s="132" t="s">
        <v>238</v>
      </c>
      <c r="C691" s="68">
        <v>809</v>
      </c>
      <c r="D691" s="59" t="s">
        <v>463</v>
      </c>
      <c r="E691" s="59" t="s">
        <v>408</v>
      </c>
      <c r="F691" s="69"/>
      <c r="G691" s="59"/>
      <c r="H691" s="60">
        <f>H694</f>
        <v>300000</v>
      </c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2:22" ht="18" customHeight="1">
      <c r="B692" s="131" t="s">
        <v>427</v>
      </c>
      <c r="C692" s="68">
        <v>809</v>
      </c>
      <c r="D692" s="59" t="s">
        <v>463</v>
      </c>
      <c r="E692" s="59" t="s">
        <v>408</v>
      </c>
      <c r="F692" s="69" t="s">
        <v>16</v>
      </c>
      <c r="G692" s="59"/>
      <c r="H692" s="60">
        <f>H693</f>
        <v>300000</v>
      </c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2:22" ht="35.25" customHeight="1">
      <c r="B693" s="131" t="s">
        <v>428</v>
      </c>
      <c r="C693" s="68">
        <v>809</v>
      </c>
      <c r="D693" s="59" t="s">
        <v>463</v>
      </c>
      <c r="E693" s="59" t="s">
        <v>408</v>
      </c>
      <c r="F693" s="69" t="s">
        <v>17</v>
      </c>
      <c r="G693" s="59"/>
      <c r="H693" s="60">
        <f>H694</f>
        <v>300000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2:22" ht="18" customHeight="1">
      <c r="B694" s="121" t="s">
        <v>430</v>
      </c>
      <c r="C694" s="68">
        <v>809</v>
      </c>
      <c r="D694" s="59" t="s">
        <v>463</v>
      </c>
      <c r="E694" s="59" t="s">
        <v>408</v>
      </c>
      <c r="F694" s="69" t="s">
        <v>429</v>
      </c>
      <c r="G694" s="59"/>
      <c r="H694" s="60">
        <f>H695</f>
        <v>300000</v>
      </c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2:22" ht="18" customHeight="1">
      <c r="B695" s="132" t="s">
        <v>498</v>
      </c>
      <c r="C695" s="68">
        <v>809</v>
      </c>
      <c r="D695" s="59" t="s">
        <v>463</v>
      </c>
      <c r="E695" s="59" t="s">
        <v>408</v>
      </c>
      <c r="F695" s="69" t="s">
        <v>429</v>
      </c>
      <c r="G695" s="59" t="s">
        <v>98</v>
      </c>
      <c r="H695" s="60">
        <v>300000</v>
      </c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2:22" ht="18" customHeight="1">
      <c r="B696" s="132" t="s">
        <v>266</v>
      </c>
      <c r="C696" s="68">
        <v>809</v>
      </c>
      <c r="D696" s="59" t="s">
        <v>463</v>
      </c>
      <c r="E696" s="59" t="s">
        <v>460</v>
      </c>
      <c r="F696" s="59"/>
      <c r="G696" s="59"/>
      <c r="H696" s="60">
        <f>H697+H700+H704</f>
        <v>8319.7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2:22" ht="52.5" customHeight="1">
      <c r="B697" s="121" t="s">
        <v>480</v>
      </c>
      <c r="C697" s="68">
        <v>809</v>
      </c>
      <c r="D697" s="59" t="s">
        <v>463</v>
      </c>
      <c r="E697" s="59" t="s">
        <v>460</v>
      </c>
      <c r="F697" s="59" t="s">
        <v>454</v>
      </c>
      <c r="G697" s="59"/>
      <c r="H697" s="60">
        <f>SUM(H698)</f>
        <v>3815.8</v>
      </c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2:22" ht="18" customHeight="1">
      <c r="B698" s="121" t="s">
        <v>484</v>
      </c>
      <c r="C698" s="68">
        <v>809</v>
      </c>
      <c r="D698" s="59" t="s">
        <v>463</v>
      </c>
      <c r="E698" s="59" t="s">
        <v>460</v>
      </c>
      <c r="F698" s="59" t="s">
        <v>456</v>
      </c>
      <c r="G698" s="59"/>
      <c r="H698" s="60">
        <f>SUM(H699)</f>
        <v>3815.8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2:22" ht="18" customHeight="1">
      <c r="B699" s="121" t="s">
        <v>482</v>
      </c>
      <c r="C699" s="68">
        <v>809</v>
      </c>
      <c r="D699" s="59" t="s">
        <v>463</v>
      </c>
      <c r="E699" s="59" t="s">
        <v>460</v>
      </c>
      <c r="F699" s="59" t="s">
        <v>456</v>
      </c>
      <c r="G699" s="59" t="s">
        <v>29</v>
      </c>
      <c r="H699" s="60">
        <v>3815.8</v>
      </c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2:22" ht="54.75" customHeight="1">
      <c r="B700" s="121" t="s">
        <v>85</v>
      </c>
      <c r="C700" s="68">
        <v>809</v>
      </c>
      <c r="D700" s="59" t="s">
        <v>463</v>
      </c>
      <c r="E700" s="59" t="s">
        <v>460</v>
      </c>
      <c r="F700" s="59" t="s">
        <v>286</v>
      </c>
      <c r="G700" s="59"/>
      <c r="H700" s="60">
        <f>H701</f>
        <v>3729</v>
      </c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2:22" ht="18" customHeight="1">
      <c r="B701" s="125" t="s">
        <v>151</v>
      </c>
      <c r="C701" s="68">
        <v>809</v>
      </c>
      <c r="D701" s="59" t="s">
        <v>463</v>
      </c>
      <c r="E701" s="59" t="s">
        <v>460</v>
      </c>
      <c r="F701" s="59" t="s">
        <v>287</v>
      </c>
      <c r="G701" s="59"/>
      <c r="H701" s="60">
        <f>SUM(H702:H703)</f>
        <v>3729</v>
      </c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2:22" ht="52.5" customHeight="1">
      <c r="B702" s="126" t="s">
        <v>477</v>
      </c>
      <c r="C702" s="68">
        <v>809</v>
      </c>
      <c r="D702" s="59" t="s">
        <v>463</v>
      </c>
      <c r="E702" s="59" t="s">
        <v>460</v>
      </c>
      <c r="F702" s="59" t="s">
        <v>287</v>
      </c>
      <c r="G702" s="59" t="s">
        <v>12</v>
      </c>
      <c r="H702" s="60">
        <v>3509</v>
      </c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2:22" ht="16.5" customHeight="1">
      <c r="B703" s="126" t="s">
        <v>476</v>
      </c>
      <c r="C703" s="68">
        <v>809</v>
      </c>
      <c r="D703" s="59" t="s">
        <v>463</v>
      </c>
      <c r="E703" s="59" t="s">
        <v>460</v>
      </c>
      <c r="F703" s="59" t="s">
        <v>287</v>
      </c>
      <c r="G703" s="59" t="s">
        <v>439</v>
      </c>
      <c r="H703" s="60">
        <v>220</v>
      </c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2:22" ht="18.75" customHeight="1">
      <c r="B704" s="125" t="s">
        <v>156</v>
      </c>
      <c r="C704" s="68">
        <v>809</v>
      </c>
      <c r="D704" s="59" t="s">
        <v>463</v>
      </c>
      <c r="E704" s="59" t="s">
        <v>460</v>
      </c>
      <c r="F704" s="59" t="s">
        <v>166</v>
      </c>
      <c r="G704" s="59"/>
      <c r="H704" s="60">
        <f>H705</f>
        <v>774.9</v>
      </c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2:22" ht="18" customHeight="1">
      <c r="B705" s="125" t="s">
        <v>136</v>
      </c>
      <c r="C705" s="68">
        <v>809</v>
      </c>
      <c r="D705" s="59" t="s">
        <v>463</v>
      </c>
      <c r="E705" s="59" t="s">
        <v>460</v>
      </c>
      <c r="F705" s="59" t="s">
        <v>167</v>
      </c>
      <c r="G705" s="59"/>
      <c r="H705" s="60">
        <f>H708+H706</f>
        <v>774.9</v>
      </c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2:22" ht="17.25" customHeight="1">
      <c r="B706" s="125" t="s">
        <v>30</v>
      </c>
      <c r="C706" s="68">
        <v>809</v>
      </c>
      <c r="D706" s="59" t="s">
        <v>463</v>
      </c>
      <c r="E706" s="59" t="s">
        <v>460</v>
      </c>
      <c r="F706" s="59" t="s">
        <v>172</v>
      </c>
      <c r="G706" s="59"/>
      <c r="H706" s="60">
        <f>H707</f>
        <v>756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2:22" ht="32.25" customHeight="1">
      <c r="B707" s="136" t="s">
        <v>428</v>
      </c>
      <c r="C707" s="68">
        <v>809</v>
      </c>
      <c r="D707" s="59" t="s">
        <v>463</v>
      </c>
      <c r="E707" s="59" t="s">
        <v>460</v>
      </c>
      <c r="F707" s="59" t="s">
        <v>172</v>
      </c>
      <c r="G707" s="59" t="s">
        <v>131</v>
      </c>
      <c r="H707" s="60">
        <v>756</v>
      </c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2:22" ht="55.5" customHeight="1">
      <c r="B708" s="126" t="s">
        <v>0</v>
      </c>
      <c r="C708" s="68">
        <v>809</v>
      </c>
      <c r="D708" s="59" t="s">
        <v>463</v>
      </c>
      <c r="E708" s="59" t="s">
        <v>460</v>
      </c>
      <c r="F708" s="59" t="s">
        <v>346</v>
      </c>
      <c r="G708" s="59"/>
      <c r="H708" s="60">
        <f>H709</f>
        <v>18.9</v>
      </c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2:22" ht="20.25" customHeight="1">
      <c r="B709" s="121" t="s">
        <v>482</v>
      </c>
      <c r="C709" s="68">
        <v>809</v>
      </c>
      <c r="D709" s="59" t="s">
        <v>463</v>
      </c>
      <c r="E709" s="59" t="s">
        <v>460</v>
      </c>
      <c r="F709" s="59" t="s">
        <v>346</v>
      </c>
      <c r="G709" s="59" t="s">
        <v>29</v>
      </c>
      <c r="H709" s="60">
        <v>18.9</v>
      </c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2:22" ht="18" customHeight="1">
      <c r="B710" s="139" t="s">
        <v>514</v>
      </c>
      <c r="C710" s="68">
        <v>810</v>
      </c>
      <c r="D710" s="59"/>
      <c r="E710" s="59"/>
      <c r="F710" s="59"/>
      <c r="G710" s="59"/>
      <c r="H710" s="60">
        <f>H711+H721+H729</f>
        <v>1069006.8</v>
      </c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2:22" ht="17.25" customHeight="1">
      <c r="B711" s="125" t="s">
        <v>202</v>
      </c>
      <c r="C711" s="68">
        <v>810</v>
      </c>
      <c r="D711" s="59" t="s">
        <v>279</v>
      </c>
      <c r="E711" s="59"/>
      <c r="F711" s="59"/>
      <c r="G711" s="59"/>
      <c r="H711" s="60">
        <f>SUM(H712)</f>
        <v>74045.9</v>
      </c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2:22" ht="18.75" customHeight="1">
      <c r="B712" s="125" t="s">
        <v>317</v>
      </c>
      <c r="C712" s="68">
        <v>810</v>
      </c>
      <c r="D712" s="59" t="s">
        <v>279</v>
      </c>
      <c r="E712" s="59" t="s">
        <v>279</v>
      </c>
      <c r="F712" s="59"/>
      <c r="G712" s="59"/>
      <c r="H712" s="60">
        <f>H713+H717</f>
        <v>74045.9</v>
      </c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2:22" ht="21" customHeight="1">
      <c r="B713" s="121" t="s">
        <v>358</v>
      </c>
      <c r="C713" s="68">
        <v>810</v>
      </c>
      <c r="D713" s="59" t="s">
        <v>279</v>
      </c>
      <c r="E713" s="59" t="s">
        <v>279</v>
      </c>
      <c r="F713" s="59" t="s">
        <v>258</v>
      </c>
      <c r="G713" s="59"/>
      <c r="H713" s="60">
        <f>H714</f>
        <v>39804.8</v>
      </c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2:22" ht="15.75" customHeight="1">
      <c r="B714" s="125" t="s">
        <v>1</v>
      </c>
      <c r="C714" s="68">
        <v>810</v>
      </c>
      <c r="D714" s="59" t="s">
        <v>279</v>
      </c>
      <c r="E714" s="59" t="s">
        <v>279</v>
      </c>
      <c r="F714" s="59" t="s">
        <v>282</v>
      </c>
      <c r="G714" s="59"/>
      <c r="H714" s="60">
        <f>H715+H716</f>
        <v>39804.8</v>
      </c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2:22" ht="18.75" customHeight="1">
      <c r="B715" s="125" t="s">
        <v>391</v>
      </c>
      <c r="C715" s="68">
        <v>810</v>
      </c>
      <c r="D715" s="59" t="s">
        <v>279</v>
      </c>
      <c r="E715" s="59" t="s">
        <v>279</v>
      </c>
      <c r="F715" s="59" t="s">
        <v>282</v>
      </c>
      <c r="G715" s="59" t="s">
        <v>128</v>
      </c>
      <c r="H715" s="60">
        <v>33000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2:22" ht="21" customHeight="1">
      <c r="B716" s="132" t="s">
        <v>581</v>
      </c>
      <c r="C716" s="68">
        <v>810</v>
      </c>
      <c r="D716" s="59" t="s">
        <v>279</v>
      </c>
      <c r="E716" s="59" t="s">
        <v>279</v>
      </c>
      <c r="F716" s="59" t="s">
        <v>282</v>
      </c>
      <c r="G716" s="59" t="s">
        <v>580</v>
      </c>
      <c r="H716" s="60">
        <v>6804.8</v>
      </c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2:22" ht="21" customHeight="1">
      <c r="B717" s="125" t="s">
        <v>446</v>
      </c>
      <c r="C717" s="68">
        <v>810</v>
      </c>
      <c r="D717" s="59" t="s">
        <v>279</v>
      </c>
      <c r="E717" s="59" t="s">
        <v>279</v>
      </c>
      <c r="F717" s="59" t="s">
        <v>447</v>
      </c>
      <c r="G717" s="59"/>
      <c r="H717" s="60">
        <f>H718</f>
        <v>34241.1</v>
      </c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2:22" ht="120" customHeight="1">
      <c r="B718" s="125" t="s">
        <v>74</v>
      </c>
      <c r="C718" s="68">
        <v>810</v>
      </c>
      <c r="D718" s="59" t="s">
        <v>279</v>
      </c>
      <c r="E718" s="59" t="s">
        <v>279</v>
      </c>
      <c r="F718" s="59" t="s">
        <v>444</v>
      </c>
      <c r="G718" s="59"/>
      <c r="H718" s="60">
        <f>SUM(H719:H720)</f>
        <v>34241.1</v>
      </c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2:22" ht="19.5" customHeight="1">
      <c r="B719" s="121" t="s">
        <v>579</v>
      </c>
      <c r="C719" s="68">
        <v>810</v>
      </c>
      <c r="D719" s="59" t="s">
        <v>279</v>
      </c>
      <c r="E719" s="59" t="s">
        <v>279</v>
      </c>
      <c r="F719" s="59" t="s">
        <v>444</v>
      </c>
      <c r="G719" s="59" t="s">
        <v>580</v>
      </c>
      <c r="H719" s="60">
        <f>34241.1-289.2</f>
        <v>33951.9</v>
      </c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2:22" ht="16.5" customHeight="1">
      <c r="B720" s="125" t="s">
        <v>476</v>
      </c>
      <c r="C720" s="68">
        <v>810</v>
      </c>
      <c r="D720" s="59" t="s">
        <v>279</v>
      </c>
      <c r="E720" s="59" t="s">
        <v>279</v>
      </c>
      <c r="F720" s="59" t="s">
        <v>444</v>
      </c>
      <c r="G720" s="59" t="s">
        <v>439</v>
      </c>
      <c r="H720" s="60">
        <v>289.2</v>
      </c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2:8" s="34" customFormat="1" ht="18" customHeight="1">
      <c r="B721" s="125" t="s">
        <v>34</v>
      </c>
      <c r="C721" s="68">
        <v>810</v>
      </c>
      <c r="D721" s="59" t="s">
        <v>458</v>
      </c>
      <c r="E721" s="59"/>
      <c r="F721" s="59"/>
      <c r="G721" s="59"/>
      <c r="H721" s="60">
        <f>H722</f>
        <v>102.9</v>
      </c>
    </row>
    <row r="722" spans="2:8" s="34" customFormat="1" ht="18" customHeight="1">
      <c r="B722" s="132" t="s">
        <v>264</v>
      </c>
      <c r="C722" s="68">
        <v>810</v>
      </c>
      <c r="D722" s="59" t="s">
        <v>458</v>
      </c>
      <c r="E722" s="59" t="s">
        <v>458</v>
      </c>
      <c r="F722" s="59"/>
      <c r="G722" s="59"/>
      <c r="H722" s="60">
        <f>H723</f>
        <v>102.9</v>
      </c>
    </row>
    <row r="723" spans="2:8" s="34" customFormat="1" ht="18" customHeight="1">
      <c r="B723" s="131" t="s">
        <v>117</v>
      </c>
      <c r="C723" s="68">
        <v>810</v>
      </c>
      <c r="D723" s="59" t="s">
        <v>458</v>
      </c>
      <c r="E723" s="59" t="s">
        <v>458</v>
      </c>
      <c r="F723" s="59" t="s">
        <v>158</v>
      </c>
      <c r="G723" s="59"/>
      <c r="H723" s="60">
        <f>H724</f>
        <v>102.9</v>
      </c>
    </row>
    <row r="724" spans="2:8" s="34" customFormat="1" ht="18" customHeight="1">
      <c r="B724" s="131" t="s">
        <v>120</v>
      </c>
      <c r="C724" s="68">
        <v>810</v>
      </c>
      <c r="D724" s="59" t="s">
        <v>458</v>
      </c>
      <c r="E724" s="59" t="s">
        <v>458</v>
      </c>
      <c r="F724" s="59" t="s">
        <v>235</v>
      </c>
      <c r="G724" s="59"/>
      <c r="H724" s="60">
        <f>H725+H727</f>
        <v>102.9</v>
      </c>
    </row>
    <row r="725" spans="2:8" s="34" customFormat="1" ht="34.5" customHeight="1">
      <c r="B725" s="126" t="s">
        <v>122</v>
      </c>
      <c r="C725" s="68">
        <v>810</v>
      </c>
      <c r="D725" s="59" t="s">
        <v>458</v>
      </c>
      <c r="E725" s="59" t="s">
        <v>458</v>
      </c>
      <c r="F725" s="59" t="s">
        <v>121</v>
      </c>
      <c r="G725" s="59"/>
      <c r="H725" s="60">
        <f>H726</f>
        <v>6</v>
      </c>
    </row>
    <row r="726" spans="2:8" s="34" customFormat="1" ht="18" customHeight="1">
      <c r="B726" s="132" t="s">
        <v>426</v>
      </c>
      <c r="C726" s="68">
        <v>810</v>
      </c>
      <c r="D726" s="59" t="s">
        <v>458</v>
      </c>
      <c r="E726" s="59" t="s">
        <v>458</v>
      </c>
      <c r="F726" s="59" t="s">
        <v>121</v>
      </c>
      <c r="G726" s="59" t="s">
        <v>425</v>
      </c>
      <c r="H726" s="60">
        <v>6</v>
      </c>
    </row>
    <row r="727" spans="2:8" s="34" customFormat="1" ht="33.75" customHeight="1">
      <c r="B727" s="126" t="s">
        <v>118</v>
      </c>
      <c r="C727" s="68">
        <v>810</v>
      </c>
      <c r="D727" s="59" t="s">
        <v>458</v>
      </c>
      <c r="E727" s="59" t="s">
        <v>458</v>
      </c>
      <c r="F727" s="59" t="s">
        <v>119</v>
      </c>
      <c r="G727" s="59"/>
      <c r="H727" s="60">
        <f>H728</f>
        <v>96.9</v>
      </c>
    </row>
    <row r="728" spans="2:8" s="34" customFormat="1" ht="18" customHeight="1">
      <c r="B728" s="132" t="s">
        <v>426</v>
      </c>
      <c r="C728" s="68">
        <v>810</v>
      </c>
      <c r="D728" s="59" t="s">
        <v>458</v>
      </c>
      <c r="E728" s="59" t="s">
        <v>458</v>
      </c>
      <c r="F728" s="59" t="s">
        <v>119</v>
      </c>
      <c r="G728" s="59" t="s">
        <v>425</v>
      </c>
      <c r="H728" s="60">
        <v>96.9</v>
      </c>
    </row>
    <row r="729" spans="2:22" ht="19.5" customHeight="1">
      <c r="B729" s="125" t="s">
        <v>203</v>
      </c>
      <c r="C729" s="68">
        <v>810</v>
      </c>
      <c r="D729" s="59" t="s">
        <v>256</v>
      </c>
      <c r="E729" s="59"/>
      <c r="F729" s="59"/>
      <c r="G729" s="59"/>
      <c r="H729" s="60">
        <f>SUM(H743,H766,H730)</f>
        <v>994858</v>
      </c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2:22" ht="19.5" customHeight="1">
      <c r="B730" s="115" t="s">
        <v>568</v>
      </c>
      <c r="C730" s="68">
        <v>810</v>
      </c>
      <c r="D730" s="59" t="s">
        <v>256</v>
      </c>
      <c r="E730" s="59" t="s">
        <v>407</v>
      </c>
      <c r="F730" s="59"/>
      <c r="G730" s="59"/>
      <c r="H730" s="60">
        <f>H738+H731</f>
        <v>98724</v>
      </c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2:22" ht="19.5" customHeight="1">
      <c r="B731" s="121" t="s">
        <v>136</v>
      </c>
      <c r="C731" s="68">
        <v>810</v>
      </c>
      <c r="D731" s="59" t="s">
        <v>256</v>
      </c>
      <c r="E731" s="59" t="s">
        <v>407</v>
      </c>
      <c r="F731" s="59" t="s">
        <v>185</v>
      </c>
      <c r="G731" s="59"/>
      <c r="H731" s="60">
        <f>H734+H736+H732</f>
        <v>823.9</v>
      </c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2:22" ht="36" customHeight="1">
      <c r="B732" s="121" t="s">
        <v>377</v>
      </c>
      <c r="C732" s="68">
        <v>810</v>
      </c>
      <c r="D732" s="59" t="s">
        <v>256</v>
      </c>
      <c r="E732" s="59" t="s">
        <v>407</v>
      </c>
      <c r="F732" s="59" t="s">
        <v>240</v>
      </c>
      <c r="G732" s="59"/>
      <c r="H732" s="60">
        <f>H733</f>
        <v>40</v>
      </c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2:22" ht="19.5" customHeight="1">
      <c r="B733" s="126" t="s">
        <v>476</v>
      </c>
      <c r="C733" s="68">
        <v>810</v>
      </c>
      <c r="D733" s="59" t="s">
        <v>256</v>
      </c>
      <c r="E733" s="59" t="s">
        <v>407</v>
      </c>
      <c r="F733" s="59" t="s">
        <v>240</v>
      </c>
      <c r="G733" s="59" t="s">
        <v>439</v>
      </c>
      <c r="H733" s="60">
        <v>40</v>
      </c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2:22" ht="35.25" customHeight="1">
      <c r="B734" s="115" t="s">
        <v>573</v>
      </c>
      <c r="C734" s="68">
        <v>810</v>
      </c>
      <c r="D734" s="59" t="s">
        <v>256</v>
      </c>
      <c r="E734" s="59" t="s">
        <v>407</v>
      </c>
      <c r="F734" s="59" t="s">
        <v>569</v>
      </c>
      <c r="G734" s="59"/>
      <c r="H734" s="60">
        <f>H735</f>
        <v>473.9</v>
      </c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2:22" ht="19.5" customHeight="1">
      <c r="B735" s="126" t="s">
        <v>476</v>
      </c>
      <c r="C735" s="68">
        <v>810</v>
      </c>
      <c r="D735" s="59" t="s">
        <v>256</v>
      </c>
      <c r="E735" s="59" t="s">
        <v>407</v>
      </c>
      <c r="F735" s="59" t="s">
        <v>569</v>
      </c>
      <c r="G735" s="59" t="s">
        <v>439</v>
      </c>
      <c r="H735" s="60">
        <v>473.9</v>
      </c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2:22" ht="51.75" customHeight="1">
      <c r="B736" s="121" t="s">
        <v>571</v>
      </c>
      <c r="C736" s="68">
        <v>810</v>
      </c>
      <c r="D736" s="59" t="s">
        <v>256</v>
      </c>
      <c r="E736" s="59" t="s">
        <v>407</v>
      </c>
      <c r="F736" s="59" t="s">
        <v>570</v>
      </c>
      <c r="G736" s="59"/>
      <c r="H736" s="60">
        <f>H737</f>
        <v>310</v>
      </c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2:22" ht="19.5" customHeight="1">
      <c r="B737" s="121" t="s">
        <v>482</v>
      </c>
      <c r="C737" s="68">
        <v>810</v>
      </c>
      <c r="D737" s="59" t="s">
        <v>256</v>
      </c>
      <c r="E737" s="59" t="s">
        <v>407</v>
      </c>
      <c r="F737" s="59" t="s">
        <v>570</v>
      </c>
      <c r="G737" s="59" t="s">
        <v>29</v>
      </c>
      <c r="H737" s="60">
        <v>310</v>
      </c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2:22" ht="19.5" customHeight="1">
      <c r="B738" s="125" t="s">
        <v>446</v>
      </c>
      <c r="C738" s="68">
        <v>810</v>
      </c>
      <c r="D738" s="59" t="s">
        <v>256</v>
      </c>
      <c r="E738" s="59" t="s">
        <v>407</v>
      </c>
      <c r="F738" s="59" t="s">
        <v>447</v>
      </c>
      <c r="G738" s="59"/>
      <c r="H738" s="60">
        <f>H739</f>
        <v>97900.1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2:22" ht="118.5" customHeight="1">
      <c r="B739" s="125" t="s">
        <v>74</v>
      </c>
      <c r="C739" s="68">
        <v>810</v>
      </c>
      <c r="D739" s="59" t="s">
        <v>256</v>
      </c>
      <c r="E739" s="59" t="s">
        <v>407</v>
      </c>
      <c r="F739" s="59" t="s">
        <v>444</v>
      </c>
      <c r="G739" s="59"/>
      <c r="H739" s="60">
        <f>H741+H742+H740</f>
        <v>97900.1</v>
      </c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2:22" ht="21.75" customHeight="1">
      <c r="B740" s="132" t="s">
        <v>340</v>
      </c>
      <c r="C740" s="68">
        <v>810</v>
      </c>
      <c r="D740" s="59" t="s">
        <v>256</v>
      </c>
      <c r="E740" s="59" t="s">
        <v>407</v>
      </c>
      <c r="F740" s="59" t="s">
        <v>444</v>
      </c>
      <c r="G740" s="59" t="s">
        <v>469</v>
      </c>
      <c r="H740" s="60">
        <v>91.6</v>
      </c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2:22" ht="51" customHeight="1">
      <c r="B741" s="126" t="s">
        <v>477</v>
      </c>
      <c r="C741" s="68">
        <v>810</v>
      </c>
      <c r="D741" s="59" t="s">
        <v>256</v>
      </c>
      <c r="E741" s="59" t="s">
        <v>407</v>
      </c>
      <c r="F741" s="59" t="s">
        <v>444</v>
      </c>
      <c r="G741" s="59" t="s">
        <v>12</v>
      </c>
      <c r="H741" s="60">
        <f>94900.1-91.6</f>
        <v>94808.5</v>
      </c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2:22" ht="19.5" customHeight="1">
      <c r="B742" s="126" t="s">
        <v>476</v>
      </c>
      <c r="C742" s="68">
        <v>810</v>
      </c>
      <c r="D742" s="59" t="s">
        <v>256</v>
      </c>
      <c r="E742" s="59" t="s">
        <v>407</v>
      </c>
      <c r="F742" s="59" t="s">
        <v>444</v>
      </c>
      <c r="G742" s="59" t="s">
        <v>439</v>
      </c>
      <c r="H742" s="60">
        <v>3000</v>
      </c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2:22" ht="20.25" customHeight="1">
      <c r="B743" s="125" t="s">
        <v>209</v>
      </c>
      <c r="C743" s="68">
        <v>810</v>
      </c>
      <c r="D743" s="59" t="s">
        <v>256</v>
      </c>
      <c r="E743" s="59" t="s">
        <v>408</v>
      </c>
      <c r="F743" s="59"/>
      <c r="G743" s="59"/>
      <c r="H743" s="60">
        <f>SUM(H744,H749,H758)</f>
        <v>834713.2</v>
      </c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2:22" ht="18" customHeight="1">
      <c r="B744" s="125" t="s">
        <v>504</v>
      </c>
      <c r="C744" s="68">
        <v>810</v>
      </c>
      <c r="D744" s="59" t="s">
        <v>256</v>
      </c>
      <c r="E744" s="59" t="s">
        <v>408</v>
      </c>
      <c r="F744" s="59" t="s">
        <v>183</v>
      </c>
      <c r="G744" s="59"/>
      <c r="H744" s="60">
        <f>SUM(H745,H747,)</f>
        <v>231645.4</v>
      </c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2:22" ht="34.5" customHeight="1">
      <c r="B745" s="123" t="s">
        <v>374</v>
      </c>
      <c r="C745" s="68">
        <v>810</v>
      </c>
      <c r="D745" s="59" t="s">
        <v>256</v>
      </c>
      <c r="E745" s="59" t="s">
        <v>408</v>
      </c>
      <c r="F745" s="59" t="s">
        <v>31</v>
      </c>
      <c r="G745" s="59"/>
      <c r="H745" s="60">
        <f>H746</f>
        <v>198161.4</v>
      </c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2:22" ht="18.75" customHeight="1">
      <c r="B746" s="132" t="s">
        <v>340</v>
      </c>
      <c r="C746" s="68">
        <v>810</v>
      </c>
      <c r="D746" s="59" t="s">
        <v>256</v>
      </c>
      <c r="E746" s="59" t="s">
        <v>408</v>
      </c>
      <c r="F746" s="59" t="s">
        <v>505</v>
      </c>
      <c r="G746" s="59" t="s">
        <v>469</v>
      </c>
      <c r="H746" s="60">
        <f>199240.8-1079.4</f>
        <v>198161.4</v>
      </c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2:22" ht="32.25" customHeight="1">
      <c r="B747" s="132" t="s">
        <v>77</v>
      </c>
      <c r="C747" s="68">
        <v>810</v>
      </c>
      <c r="D747" s="59" t="s">
        <v>256</v>
      </c>
      <c r="E747" s="59" t="s">
        <v>408</v>
      </c>
      <c r="F747" s="59" t="s">
        <v>135</v>
      </c>
      <c r="G747" s="59"/>
      <c r="H747" s="60">
        <f>SUM(H748)</f>
        <v>33484</v>
      </c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:22" s="42" customFormat="1" ht="19.5" customHeight="1">
      <c r="A748" s="34"/>
      <c r="B748" s="132" t="s">
        <v>340</v>
      </c>
      <c r="C748" s="68">
        <v>810</v>
      </c>
      <c r="D748" s="59" t="s">
        <v>256</v>
      </c>
      <c r="E748" s="59" t="s">
        <v>408</v>
      </c>
      <c r="F748" s="59" t="s">
        <v>135</v>
      </c>
      <c r="G748" s="59" t="s">
        <v>469</v>
      </c>
      <c r="H748" s="60">
        <f>44384.1-10900.1</f>
        <v>33484</v>
      </c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:22" ht="19.5" customHeight="1">
      <c r="A749" s="112"/>
      <c r="B749" s="132" t="s">
        <v>528</v>
      </c>
      <c r="C749" s="68">
        <v>810</v>
      </c>
      <c r="D749" s="59" t="s">
        <v>256</v>
      </c>
      <c r="E749" s="59" t="s">
        <v>408</v>
      </c>
      <c r="F749" s="59" t="s">
        <v>217</v>
      </c>
      <c r="G749" s="59"/>
      <c r="H749" s="60">
        <f>H750+H753</f>
        <v>7595.3</v>
      </c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2:22" ht="19.5" customHeight="1">
      <c r="B750" s="125" t="s">
        <v>552</v>
      </c>
      <c r="C750" s="68">
        <v>810</v>
      </c>
      <c r="D750" s="59" t="s">
        <v>256</v>
      </c>
      <c r="E750" s="59" t="s">
        <v>408</v>
      </c>
      <c r="F750" s="59" t="s">
        <v>218</v>
      </c>
      <c r="G750" s="59"/>
      <c r="H750" s="60">
        <f>H751</f>
        <v>6703.5</v>
      </c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2:22" ht="17.25" customHeight="1">
      <c r="B751" s="125" t="s">
        <v>375</v>
      </c>
      <c r="C751" s="68">
        <v>810</v>
      </c>
      <c r="D751" s="59" t="s">
        <v>256</v>
      </c>
      <c r="E751" s="59" t="s">
        <v>408</v>
      </c>
      <c r="F751" s="59" t="s">
        <v>411</v>
      </c>
      <c r="G751" s="59"/>
      <c r="H751" s="60">
        <f>SUM(H752:H752)</f>
        <v>6703.5</v>
      </c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2:22" ht="19.5" customHeight="1">
      <c r="B752" s="132" t="s">
        <v>554</v>
      </c>
      <c r="C752" s="68">
        <v>810</v>
      </c>
      <c r="D752" s="59" t="s">
        <v>256</v>
      </c>
      <c r="E752" s="59" t="s">
        <v>408</v>
      </c>
      <c r="F752" s="59" t="s">
        <v>411</v>
      </c>
      <c r="G752" s="59" t="s">
        <v>457</v>
      </c>
      <c r="H752" s="60">
        <v>6703.5</v>
      </c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2:22" ht="19.5" customHeight="1">
      <c r="B753" s="132" t="s">
        <v>437</v>
      </c>
      <c r="C753" s="68">
        <v>810</v>
      </c>
      <c r="D753" s="59" t="s">
        <v>256</v>
      </c>
      <c r="E753" s="59" t="s">
        <v>408</v>
      </c>
      <c r="F753" s="59" t="s">
        <v>434</v>
      </c>
      <c r="G753" s="59"/>
      <c r="H753" s="60">
        <f>H756+H754</f>
        <v>891.8</v>
      </c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2:22" ht="32.25" customHeight="1">
      <c r="B754" s="132" t="s">
        <v>87</v>
      </c>
      <c r="C754" s="68">
        <v>810</v>
      </c>
      <c r="D754" s="59" t="s">
        <v>256</v>
      </c>
      <c r="E754" s="59" t="s">
        <v>408</v>
      </c>
      <c r="F754" s="59" t="s">
        <v>435</v>
      </c>
      <c r="G754" s="59"/>
      <c r="H754" s="60">
        <f>SUM(H755)</f>
        <v>486.8</v>
      </c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2:22" ht="18" customHeight="1">
      <c r="B755" s="132" t="s">
        <v>340</v>
      </c>
      <c r="C755" s="68">
        <v>810</v>
      </c>
      <c r="D755" s="59" t="s">
        <v>256</v>
      </c>
      <c r="E755" s="59" t="s">
        <v>408</v>
      </c>
      <c r="F755" s="59" t="s">
        <v>435</v>
      </c>
      <c r="G755" s="59" t="s">
        <v>469</v>
      </c>
      <c r="H755" s="60">
        <v>486.8</v>
      </c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2:22" ht="35.25" customHeight="1">
      <c r="B756" s="132" t="s">
        <v>88</v>
      </c>
      <c r="C756" s="68">
        <v>810</v>
      </c>
      <c r="D756" s="59" t="s">
        <v>256</v>
      </c>
      <c r="E756" s="59" t="s">
        <v>408</v>
      </c>
      <c r="F756" s="59" t="s">
        <v>436</v>
      </c>
      <c r="G756" s="59"/>
      <c r="H756" s="60">
        <f>SUM(H757)</f>
        <v>405</v>
      </c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2:22" ht="18" customHeight="1">
      <c r="B757" s="132" t="s">
        <v>340</v>
      </c>
      <c r="C757" s="68">
        <v>810</v>
      </c>
      <c r="D757" s="59" t="s">
        <v>256</v>
      </c>
      <c r="E757" s="59" t="s">
        <v>408</v>
      </c>
      <c r="F757" s="59" t="s">
        <v>436</v>
      </c>
      <c r="G757" s="59" t="s">
        <v>469</v>
      </c>
      <c r="H757" s="60">
        <v>405</v>
      </c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2:22" ht="18" customHeight="1">
      <c r="B758" s="125" t="s">
        <v>446</v>
      </c>
      <c r="C758" s="68">
        <v>810</v>
      </c>
      <c r="D758" s="59" t="s">
        <v>256</v>
      </c>
      <c r="E758" s="59" t="s">
        <v>408</v>
      </c>
      <c r="F758" s="59" t="s">
        <v>447</v>
      </c>
      <c r="G758" s="59"/>
      <c r="H758" s="60">
        <f>H762+H764+H759</f>
        <v>595472.5</v>
      </c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2:22" ht="31.5" customHeight="1">
      <c r="B759" s="121" t="s">
        <v>451</v>
      </c>
      <c r="C759" s="68">
        <v>810</v>
      </c>
      <c r="D759" s="59" t="s">
        <v>256</v>
      </c>
      <c r="E759" s="59" t="s">
        <v>408</v>
      </c>
      <c r="F759" s="59" t="s">
        <v>450</v>
      </c>
      <c r="G759" s="59"/>
      <c r="H759" s="60">
        <f>H760</f>
        <v>481</v>
      </c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2:22" ht="136.5" customHeight="1">
      <c r="B760" s="117" t="s">
        <v>555</v>
      </c>
      <c r="C760" s="68">
        <v>810</v>
      </c>
      <c r="D760" s="59" t="s">
        <v>256</v>
      </c>
      <c r="E760" s="59" t="s">
        <v>408</v>
      </c>
      <c r="F760" s="59" t="s">
        <v>452</v>
      </c>
      <c r="G760" s="59"/>
      <c r="H760" s="60">
        <f>H761</f>
        <v>481</v>
      </c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2:22" ht="18" customHeight="1">
      <c r="B761" s="125" t="s">
        <v>208</v>
      </c>
      <c r="C761" s="68">
        <v>810</v>
      </c>
      <c r="D761" s="59" t="s">
        <v>256</v>
      </c>
      <c r="E761" s="59" t="s">
        <v>408</v>
      </c>
      <c r="F761" s="59" t="s">
        <v>452</v>
      </c>
      <c r="G761" s="59" t="s">
        <v>469</v>
      </c>
      <c r="H761" s="60">
        <v>481</v>
      </c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2:22" ht="117" customHeight="1">
      <c r="B762" s="125" t="s">
        <v>74</v>
      </c>
      <c r="C762" s="68">
        <v>810</v>
      </c>
      <c r="D762" s="59" t="s">
        <v>256</v>
      </c>
      <c r="E762" s="59" t="s">
        <v>408</v>
      </c>
      <c r="F762" s="59" t="s">
        <v>444</v>
      </c>
      <c r="G762" s="59"/>
      <c r="H762" s="60">
        <f>H763</f>
        <v>420107.39999999997</v>
      </c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2:22" ht="18" customHeight="1">
      <c r="B763" s="125" t="s">
        <v>208</v>
      </c>
      <c r="C763" s="68">
        <v>810</v>
      </c>
      <c r="D763" s="59" t="s">
        <v>256</v>
      </c>
      <c r="E763" s="59" t="s">
        <v>408</v>
      </c>
      <c r="F763" s="59" t="s">
        <v>444</v>
      </c>
      <c r="G763" s="59" t="s">
        <v>469</v>
      </c>
      <c r="H763" s="60">
        <f>576531.1-156423.7</f>
        <v>420107.39999999997</v>
      </c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2:22" ht="86.25" customHeight="1">
      <c r="B764" s="125" t="s">
        <v>75</v>
      </c>
      <c r="C764" s="68">
        <v>810</v>
      </c>
      <c r="D764" s="59" t="s">
        <v>256</v>
      </c>
      <c r="E764" s="59" t="s">
        <v>408</v>
      </c>
      <c r="F764" s="59" t="s">
        <v>448</v>
      </c>
      <c r="G764" s="59"/>
      <c r="H764" s="60">
        <f>H765</f>
        <v>174884.1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2:22" ht="18" customHeight="1">
      <c r="B765" s="125" t="s">
        <v>579</v>
      </c>
      <c r="C765" s="68">
        <v>810</v>
      </c>
      <c r="D765" s="59" t="s">
        <v>256</v>
      </c>
      <c r="E765" s="59" t="s">
        <v>408</v>
      </c>
      <c r="F765" s="59" t="s">
        <v>448</v>
      </c>
      <c r="G765" s="59" t="s">
        <v>580</v>
      </c>
      <c r="H765" s="60">
        <v>174884.1</v>
      </c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2:22" ht="18" customHeight="1">
      <c r="B766" s="125" t="s">
        <v>257</v>
      </c>
      <c r="C766" s="68">
        <v>810</v>
      </c>
      <c r="D766" s="59" t="s">
        <v>256</v>
      </c>
      <c r="E766" s="59" t="s">
        <v>410</v>
      </c>
      <c r="F766" s="59"/>
      <c r="G766" s="59"/>
      <c r="H766" s="60">
        <f>SUM(H767,H770,H798,H773,H786,H779)</f>
        <v>61420.8</v>
      </c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2:22" ht="48.75" customHeight="1">
      <c r="B767" s="121" t="s">
        <v>480</v>
      </c>
      <c r="C767" s="68">
        <v>810</v>
      </c>
      <c r="D767" s="59" t="s">
        <v>256</v>
      </c>
      <c r="E767" s="59" t="s">
        <v>410</v>
      </c>
      <c r="F767" s="59" t="s">
        <v>454</v>
      </c>
      <c r="G767" s="59"/>
      <c r="H767" s="60">
        <f>SUM(H768)</f>
        <v>13618.8</v>
      </c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2:22" ht="18" customHeight="1">
      <c r="B768" s="121" t="s">
        <v>484</v>
      </c>
      <c r="C768" s="68">
        <v>810</v>
      </c>
      <c r="D768" s="59" t="s">
        <v>256</v>
      </c>
      <c r="E768" s="59" t="s">
        <v>410</v>
      </c>
      <c r="F768" s="59" t="s">
        <v>456</v>
      </c>
      <c r="G768" s="59"/>
      <c r="H768" s="60">
        <f>SUM(H769)</f>
        <v>13618.8</v>
      </c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2:22" ht="18" customHeight="1">
      <c r="B769" s="121" t="s">
        <v>482</v>
      </c>
      <c r="C769" s="68">
        <v>810</v>
      </c>
      <c r="D769" s="59" t="s">
        <v>256</v>
      </c>
      <c r="E769" s="59" t="s">
        <v>410</v>
      </c>
      <c r="F769" s="59" t="s">
        <v>456</v>
      </c>
      <c r="G769" s="59" t="s">
        <v>29</v>
      </c>
      <c r="H769" s="60">
        <f>13507.8+111</f>
        <v>13618.8</v>
      </c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2:22" ht="54" customHeight="1">
      <c r="B770" s="121" t="s">
        <v>85</v>
      </c>
      <c r="C770" s="68">
        <v>810</v>
      </c>
      <c r="D770" s="59" t="s">
        <v>256</v>
      </c>
      <c r="E770" s="59" t="s">
        <v>410</v>
      </c>
      <c r="F770" s="59" t="s">
        <v>286</v>
      </c>
      <c r="G770" s="59"/>
      <c r="H770" s="60">
        <f>SUM(H771)</f>
        <v>954.2</v>
      </c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2:22" ht="18" customHeight="1">
      <c r="B771" s="125" t="s">
        <v>151</v>
      </c>
      <c r="C771" s="68">
        <v>810</v>
      </c>
      <c r="D771" s="59" t="s">
        <v>256</v>
      </c>
      <c r="E771" s="59" t="s">
        <v>410</v>
      </c>
      <c r="F771" s="59" t="s">
        <v>287</v>
      </c>
      <c r="G771" s="59"/>
      <c r="H771" s="60">
        <f>SUM(H772:H772)</f>
        <v>954.2</v>
      </c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2:22" ht="18" customHeight="1">
      <c r="B772" s="125" t="s">
        <v>147</v>
      </c>
      <c r="C772" s="68">
        <v>810</v>
      </c>
      <c r="D772" s="59" t="s">
        <v>256</v>
      </c>
      <c r="E772" s="59" t="s">
        <v>410</v>
      </c>
      <c r="F772" s="59" t="s">
        <v>287</v>
      </c>
      <c r="G772" s="59" t="s">
        <v>8</v>
      </c>
      <c r="H772" s="60">
        <v>954.2</v>
      </c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2:22" ht="18" customHeight="1">
      <c r="B773" s="125" t="s">
        <v>504</v>
      </c>
      <c r="C773" s="68">
        <v>810</v>
      </c>
      <c r="D773" s="59" t="s">
        <v>256</v>
      </c>
      <c r="E773" s="59" t="s">
        <v>410</v>
      </c>
      <c r="F773" s="59" t="s">
        <v>183</v>
      </c>
      <c r="G773" s="59"/>
      <c r="H773" s="60">
        <f>SUM(H774,H776)</f>
        <v>11979.499999999998</v>
      </c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2:22" ht="34.5" customHeight="1">
      <c r="B774" s="123" t="s">
        <v>374</v>
      </c>
      <c r="C774" s="68">
        <v>810</v>
      </c>
      <c r="D774" s="59" t="s">
        <v>256</v>
      </c>
      <c r="E774" s="59" t="s">
        <v>410</v>
      </c>
      <c r="F774" s="59" t="s">
        <v>505</v>
      </c>
      <c r="G774" s="59"/>
      <c r="H774" s="60">
        <f>H775</f>
        <v>1079.4</v>
      </c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2:22" ht="18" customHeight="1">
      <c r="B775" s="121" t="s">
        <v>482</v>
      </c>
      <c r="C775" s="68">
        <v>810</v>
      </c>
      <c r="D775" s="59" t="s">
        <v>256</v>
      </c>
      <c r="E775" s="59" t="s">
        <v>410</v>
      </c>
      <c r="F775" s="59" t="s">
        <v>505</v>
      </c>
      <c r="G775" s="59" t="s">
        <v>29</v>
      </c>
      <c r="H775" s="60">
        <v>1079.4</v>
      </c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2:22" ht="36" customHeight="1">
      <c r="B776" s="132" t="s">
        <v>376</v>
      </c>
      <c r="C776" s="68">
        <v>810</v>
      </c>
      <c r="D776" s="59" t="s">
        <v>256</v>
      </c>
      <c r="E776" s="59" t="s">
        <v>410</v>
      </c>
      <c r="F776" s="59" t="s">
        <v>135</v>
      </c>
      <c r="G776" s="59"/>
      <c r="H776" s="60">
        <f>SUM(H777:H778)</f>
        <v>10900.099999999999</v>
      </c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2:22" ht="21.75" customHeight="1">
      <c r="B777" s="121" t="s">
        <v>482</v>
      </c>
      <c r="C777" s="68">
        <v>810</v>
      </c>
      <c r="D777" s="59" t="s">
        <v>256</v>
      </c>
      <c r="E777" s="59" t="s">
        <v>410</v>
      </c>
      <c r="F777" s="59" t="s">
        <v>135</v>
      </c>
      <c r="G777" s="59" t="s">
        <v>29</v>
      </c>
      <c r="H777" s="60">
        <v>10313.8</v>
      </c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2:22" ht="18" customHeight="1">
      <c r="B778" s="125" t="s">
        <v>147</v>
      </c>
      <c r="C778" s="68">
        <v>810</v>
      </c>
      <c r="D778" s="59" t="s">
        <v>256</v>
      </c>
      <c r="E778" s="59" t="s">
        <v>410</v>
      </c>
      <c r="F778" s="59" t="s">
        <v>135</v>
      </c>
      <c r="G778" s="59" t="s">
        <v>8</v>
      </c>
      <c r="H778" s="60">
        <v>586.3</v>
      </c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2:22" ht="18" customHeight="1">
      <c r="B779" s="121" t="s">
        <v>136</v>
      </c>
      <c r="C779" s="68">
        <v>810</v>
      </c>
      <c r="D779" s="59" t="s">
        <v>256</v>
      </c>
      <c r="E779" s="59" t="s">
        <v>410</v>
      </c>
      <c r="F779" s="59" t="s">
        <v>185</v>
      </c>
      <c r="G779" s="59"/>
      <c r="H779" s="60">
        <f>H780+H782+H784</f>
        <v>1675.8</v>
      </c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2:22" ht="32.25" customHeight="1" hidden="1">
      <c r="B780" s="121" t="s">
        <v>377</v>
      </c>
      <c r="C780" s="68">
        <v>810</v>
      </c>
      <c r="D780" s="59" t="s">
        <v>256</v>
      </c>
      <c r="E780" s="59" t="s">
        <v>410</v>
      </c>
      <c r="F780" s="59" t="s">
        <v>240</v>
      </c>
      <c r="G780" s="59"/>
      <c r="H780" s="60">
        <f>SUM(H781:H781)</f>
        <v>0</v>
      </c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2:22" ht="18" customHeight="1" hidden="1">
      <c r="B781" s="126" t="s">
        <v>476</v>
      </c>
      <c r="C781" s="68">
        <v>810</v>
      </c>
      <c r="D781" s="59" t="s">
        <v>256</v>
      </c>
      <c r="E781" s="59" t="s">
        <v>410</v>
      </c>
      <c r="F781" s="59" t="s">
        <v>240</v>
      </c>
      <c r="G781" s="59" t="s">
        <v>439</v>
      </c>
      <c r="H781" s="60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2:22" ht="35.25" customHeight="1">
      <c r="B782" s="115" t="s">
        <v>573</v>
      </c>
      <c r="C782" s="68">
        <v>810</v>
      </c>
      <c r="D782" s="59" t="s">
        <v>256</v>
      </c>
      <c r="E782" s="59" t="s">
        <v>410</v>
      </c>
      <c r="F782" s="59" t="s">
        <v>569</v>
      </c>
      <c r="G782" s="59"/>
      <c r="H782" s="60">
        <f>H783</f>
        <v>1675.8</v>
      </c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2:22" ht="18" customHeight="1">
      <c r="B783" s="121" t="s">
        <v>482</v>
      </c>
      <c r="C783" s="68">
        <v>810</v>
      </c>
      <c r="D783" s="59" t="s">
        <v>256</v>
      </c>
      <c r="E783" s="59" t="s">
        <v>410</v>
      </c>
      <c r="F783" s="59" t="s">
        <v>569</v>
      </c>
      <c r="G783" s="59" t="s">
        <v>29</v>
      </c>
      <c r="H783" s="60">
        <v>1675.8</v>
      </c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2:22" ht="51.75" customHeight="1" hidden="1">
      <c r="B784" s="121" t="s">
        <v>571</v>
      </c>
      <c r="C784" s="68">
        <v>810</v>
      </c>
      <c r="D784" s="59" t="s">
        <v>256</v>
      </c>
      <c r="E784" s="59" t="s">
        <v>410</v>
      </c>
      <c r="F784" s="59" t="s">
        <v>570</v>
      </c>
      <c r="G784" s="59"/>
      <c r="H784" s="60">
        <f>H785</f>
        <v>0</v>
      </c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2:22" ht="18" customHeight="1" hidden="1">
      <c r="B785" s="121" t="s">
        <v>482</v>
      </c>
      <c r="C785" s="68">
        <v>810</v>
      </c>
      <c r="D785" s="59" t="s">
        <v>256</v>
      </c>
      <c r="E785" s="59" t="s">
        <v>410</v>
      </c>
      <c r="F785" s="59" t="s">
        <v>570</v>
      </c>
      <c r="G785" s="59" t="s">
        <v>29</v>
      </c>
      <c r="H785" s="60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2:22" ht="18" customHeight="1">
      <c r="B786" s="125" t="s">
        <v>446</v>
      </c>
      <c r="C786" s="68">
        <v>810</v>
      </c>
      <c r="D786" s="59" t="s">
        <v>256</v>
      </c>
      <c r="E786" s="59" t="s">
        <v>410</v>
      </c>
      <c r="F786" s="59" t="s">
        <v>447</v>
      </c>
      <c r="G786" s="59"/>
      <c r="H786" s="60">
        <f>H794+H796+H791</f>
        <v>32585.4</v>
      </c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2:22" ht="120" customHeight="1" hidden="1">
      <c r="B787" s="125" t="s">
        <v>373</v>
      </c>
      <c r="C787" s="68">
        <v>810</v>
      </c>
      <c r="D787" s="59" t="s">
        <v>256</v>
      </c>
      <c r="E787" s="59" t="s">
        <v>410</v>
      </c>
      <c r="F787" s="59" t="s">
        <v>444</v>
      </c>
      <c r="G787" s="59"/>
      <c r="H787" s="60">
        <f>SUM(H788:H790)</f>
        <v>0</v>
      </c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2:22" ht="51.75" customHeight="1" hidden="1">
      <c r="B788" s="126" t="s">
        <v>477</v>
      </c>
      <c r="C788" s="68">
        <v>810</v>
      </c>
      <c r="D788" s="59" t="s">
        <v>256</v>
      </c>
      <c r="E788" s="59" t="s">
        <v>410</v>
      </c>
      <c r="F788" s="59" t="s">
        <v>444</v>
      </c>
      <c r="G788" s="59" t="s">
        <v>12</v>
      </c>
      <c r="H788" s="60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2:22" ht="20.25" customHeight="1" hidden="1">
      <c r="B789" s="126" t="s">
        <v>476</v>
      </c>
      <c r="C789" s="68">
        <v>810</v>
      </c>
      <c r="D789" s="59" t="s">
        <v>256</v>
      </c>
      <c r="E789" s="59" t="s">
        <v>410</v>
      </c>
      <c r="F789" s="59" t="s">
        <v>444</v>
      </c>
      <c r="G789" s="59" t="s">
        <v>439</v>
      </c>
      <c r="H789" s="60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2:22" ht="18" customHeight="1" hidden="1">
      <c r="B790" s="121" t="s">
        <v>349</v>
      </c>
      <c r="C790" s="68">
        <v>810</v>
      </c>
      <c r="D790" s="59" t="s">
        <v>256</v>
      </c>
      <c r="E790" s="59" t="s">
        <v>410</v>
      </c>
      <c r="F790" s="59" t="s">
        <v>444</v>
      </c>
      <c r="G790" s="59" t="s">
        <v>28</v>
      </c>
      <c r="H790" s="60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2:22" ht="123" customHeight="1">
      <c r="B791" s="125" t="s">
        <v>74</v>
      </c>
      <c r="C791" s="68">
        <v>810</v>
      </c>
      <c r="D791" s="59" t="s">
        <v>256</v>
      </c>
      <c r="E791" s="59" t="s">
        <v>410</v>
      </c>
      <c r="F791" s="59" t="s">
        <v>444</v>
      </c>
      <c r="G791" s="59"/>
      <c r="H791" s="60">
        <f>H792+H793</f>
        <v>21782.800000000003</v>
      </c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2:22" ht="18" customHeight="1">
      <c r="B792" s="121" t="s">
        <v>482</v>
      </c>
      <c r="C792" s="68">
        <v>810</v>
      </c>
      <c r="D792" s="59" t="s">
        <v>256</v>
      </c>
      <c r="E792" s="59" t="s">
        <v>410</v>
      </c>
      <c r="F792" s="59" t="s">
        <v>444</v>
      </c>
      <c r="G792" s="59" t="s">
        <v>29</v>
      </c>
      <c r="H792" s="60">
        <v>14252.2</v>
      </c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2:22" ht="18" customHeight="1">
      <c r="B793" s="125" t="s">
        <v>147</v>
      </c>
      <c r="C793" s="68">
        <v>810</v>
      </c>
      <c r="D793" s="59" t="s">
        <v>256</v>
      </c>
      <c r="E793" s="59" t="s">
        <v>410</v>
      </c>
      <c r="F793" s="59" t="s">
        <v>444</v>
      </c>
      <c r="G793" s="59" t="s">
        <v>8</v>
      </c>
      <c r="H793" s="60">
        <v>7530.6</v>
      </c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2:22" ht="49.5" customHeight="1">
      <c r="B794" s="121" t="s">
        <v>86</v>
      </c>
      <c r="C794" s="68">
        <v>810</v>
      </c>
      <c r="D794" s="59" t="s">
        <v>256</v>
      </c>
      <c r="E794" s="59" t="s">
        <v>410</v>
      </c>
      <c r="F794" s="59" t="s">
        <v>164</v>
      </c>
      <c r="G794" s="59"/>
      <c r="H794" s="60">
        <f>H795</f>
        <v>9599</v>
      </c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2:22" ht="18" customHeight="1">
      <c r="B795" s="121" t="s">
        <v>482</v>
      </c>
      <c r="C795" s="68">
        <v>810</v>
      </c>
      <c r="D795" s="59" t="s">
        <v>256</v>
      </c>
      <c r="E795" s="59" t="s">
        <v>410</v>
      </c>
      <c r="F795" s="59" t="s">
        <v>164</v>
      </c>
      <c r="G795" s="59" t="s">
        <v>29</v>
      </c>
      <c r="H795" s="60">
        <f>1781.7+7817.3</f>
        <v>9599</v>
      </c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2:22" ht="39" customHeight="1">
      <c r="B796" s="131" t="s">
        <v>73</v>
      </c>
      <c r="C796" s="68">
        <v>810</v>
      </c>
      <c r="D796" s="59" t="s">
        <v>256</v>
      </c>
      <c r="E796" s="59" t="s">
        <v>410</v>
      </c>
      <c r="F796" s="59" t="s">
        <v>347</v>
      </c>
      <c r="G796" s="59"/>
      <c r="H796" s="60">
        <f>H797</f>
        <v>1203.6</v>
      </c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2:22" ht="18" customHeight="1">
      <c r="B797" s="121" t="s">
        <v>482</v>
      </c>
      <c r="C797" s="68">
        <v>810</v>
      </c>
      <c r="D797" s="59" t="s">
        <v>256</v>
      </c>
      <c r="E797" s="59" t="s">
        <v>410</v>
      </c>
      <c r="F797" s="59" t="s">
        <v>347</v>
      </c>
      <c r="G797" s="59" t="s">
        <v>29</v>
      </c>
      <c r="H797" s="60">
        <v>1203.6</v>
      </c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2:22" ht="18" customHeight="1">
      <c r="B798" s="125" t="s">
        <v>156</v>
      </c>
      <c r="C798" s="68">
        <v>810</v>
      </c>
      <c r="D798" s="59" t="s">
        <v>256</v>
      </c>
      <c r="E798" s="59" t="s">
        <v>410</v>
      </c>
      <c r="F798" s="69" t="s">
        <v>166</v>
      </c>
      <c r="G798" s="69"/>
      <c r="H798" s="60">
        <f>H799</f>
        <v>607.1</v>
      </c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2:22" ht="18" customHeight="1">
      <c r="B799" s="125" t="s">
        <v>136</v>
      </c>
      <c r="C799" s="68">
        <v>810</v>
      </c>
      <c r="D799" s="59" t="s">
        <v>256</v>
      </c>
      <c r="E799" s="59" t="s">
        <v>410</v>
      </c>
      <c r="F799" s="69" t="s">
        <v>167</v>
      </c>
      <c r="G799" s="69"/>
      <c r="H799" s="60">
        <f>H802+H804</f>
        <v>607.1</v>
      </c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2:22" ht="18" customHeight="1" hidden="1">
      <c r="B800" s="125" t="s">
        <v>30</v>
      </c>
      <c r="C800" s="68">
        <v>810</v>
      </c>
      <c r="D800" s="59" t="s">
        <v>256</v>
      </c>
      <c r="E800" s="59" t="s">
        <v>410</v>
      </c>
      <c r="F800" s="69" t="s">
        <v>172</v>
      </c>
      <c r="G800" s="69"/>
      <c r="H800" s="60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2:22" ht="18" customHeight="1" hidden="1">
      <c r="B801" s="132" t="s">
        <v>554</v>
      </c>
      <c r="C801" s="68">
        <v>810</v>
      </c>
      <c r="D801" s="59" t="s">
        <v>256</v>
      </c>
      <c r="E801" s="59" t="s">
        <v>410</v>
      </c>
      <c r="F801" s="69" t="s">
        <v>172</v>
      </c>
      <c r="G801" s="69" t="s">
        <v>457</v>
      </c>
      <c r="H801" s="60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2:22" ht="52.5" customHeight="1">
      <c r="B802" s="126" t="s">
        <v>0</v>
      </c>
      <c r="C802" s="68">
        <v>810</v>
      </c>
      <c r="D802" s="59" t="s">
        <v>256</v>
      </c>
      <c r="E802" s="59" t="s">
        <v>410</v>
      </c>
      <c r="F802" s="59" t="s">
        <v>346</v>
      </c>
      <c r="G802" s="59"/>
      <c r="H802" s="60">
        <f>SUM(H803)</f>
        <v>544.1</v>
      </c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2:22" ht="18" customHeight="1">
      <c r="B803" s="121" t="s">
        <v>482</v>
      </c>
      <c r="C803" s="68">
        <v>810</v>
      </c>
      <c r="D803" s="59" t="s">
        <v>256</v>
      </c>
      <c r="E803" s="59" t="s">
        <v>410</v>
      </c>
      <c r="F803" s="59" t="s">
        <v>346</v>
      </c>
      <c r="G803" s="59" t="s">
        <v>29</v>
      </c>
      <c r="H803" s="60">
        <v>544.1</v>
      </c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2:22" ht="18" customHeight="1">
      <c r="B804" s="152" t="s">
        <v>351</v>
      </c>
      <c r="C804" s="68">
        <v>810</v>
      </c>
      <c r="D804" s="59" t="s">
        <v>256</v>
      </c>
      <c r="E804" s="59" t="s">
        <v>410</v>
      </c>
      <c r="F804" s="59" t="s">
        <v>149</v>
      </c>
      <c r="G804" s="59"/>
      <c r="H804" s="60">
        <f>H805</f>
        <v>63</v>
      </c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2:22" ht="18" customHeight="1">
      <c r="B805" s="121" t="s">
        <v>482</v>
      </c>
      <c r="C805" s="68">
        <v>810</v>
      </c>
      <c r="D805" s="59" t="s">
        <v>256</v>
      </c>
      <c r="E805" s="59" t="s">
        <v>410</v>
      </c>
      <c r="F805" s="59" t="s">
        <v>149</v>
      </c>
      <c r="G805" s="59" t="s">
        <v>29</v>
      </c>
      <c r="H805" s="60">
        <v>63</v>
      </c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2:22" ht="19.5" customHeight="1">
      <c r="B806" s="139" t="s">
        <v>515</v>
      </c>
      <c r="C806" s="68">
        <v>811</v>
      </c>
      <c r="D806" s="59"/>
      <c r="E806" s="59"/>
      <c r="F806" s="70"/>
      <c r="G806" s="70"/>
      <c r="H806" s="60">
        <f>SUM(H807,H823,H841,H900)</f>
        <v>1102458.2</v>
      </c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2:22" ht="19.5" customHeight="1">
      <c r="B807" s="150" t="s">
        <v>440</v>
      </c>
      <c r="C807" s="68">
        <v>811</v>
      </c>
      <c r="D807" s="59" t="s">
        <v>406</v>
      </c>
      <c r="E807" s="59"/>
      <c r="F807" s="70"/>
      <c r="G807" s="70"/>
      <c r="H807" s="60">
        <f>H808+H813</f>
        <v>13840.499999999998</v>
      </c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2:22" ht="19.5" customHeight="1">
      <c r="B808" s="132" t="s">
        <v>331</v>
      </c>
      <c r="C808" s="68">
        <v>811</v>
      </c>
      <c r="D808" s="69" t="s">
        <v>406</v>
      </c>
      <c r="E808" s="59" t="s">
        <v>279</v>
      </c>
      <c r="F808" s="59"/>
      <c r="G808" s="59"/>
      <c r="H808" s="60">
        <f>H809</f>
        <v>587.5</v>
      </c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2:22" ht="19.5" customHeight="1">
      <c r="B809" s="151" t="s">
        <v>330</v>
      </c>
      <c r="C809" s="68">
        <v>811</v>
      </c>
      <c r="D809" s="69" t="s">
        <v>406</v>
      </c>
      <c r="E809" s="59" t="s">
        <v>279</v>
      </c>
      <c r="F809" s="59" t="s">
        <v>443</v>
      </c>
      <c r="G809" s="59"/>
      <c r="H809" s="60">
        <f>H810</f>
        <v>587.5</v>
      </c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2:22" ht="33" customHeight="1">
      <c r="B810" s="121" t="s">
        <v>64</v>
      </c>
      <c r="C810" s="68">
        <v>811</v>
      </c>
      <c r="D810" s="69" t="s">
        <v>406</v>
      </c>
      <c r="E810" s="59" t="s">
        <v>279</v>
      </c>
      <c r="F810" s="59" t="s">
        <v>442</v>
      </c>
      <c r="G810" s="59"/>
      <c r="H810" s="60">
        <f>H811</f>
        <v>587.5</v>
      </c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2:22" ht="19.5" customHeight="1">
      <c r="B811" s="121" t="s">
        <v>333</v>
      </c>
      <c r="C811" s="68">
        <v>811</v>
      </c>
      <c r="D811" s="69" t="s">
        <v>406</v>
      </c>
      <c r="E811" s="59" t="s">
        <v>279</v>
      </c>
      <c r="F811" s="59" t="s">
        <v>329</v>
      </c>
      <c r="G811" s="59"/>
      <c r="H811" s="60">
        <f>H812</f>
        <v>587.5</v>
      </c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2:22" ht="19.5" customHeight="1">
      <c r="B812" s="125" t="s">
        <v>332</v>
      </c>
      <c r="C812" s="68">
        <v>811</v>
      </c>
      <c r="D812" s="69" t="s">
        <v>406</v>
      </c>
      <c r="E812" s="59" t="s">
        <v>279</v>
      </c>
      <c r="F812" s="59" t="s">
        <v>329</v>
      </c>
      <c r="G812" s="59" t="s">
        <v>289</v>
      </c>
      <c r="H812" s="60">
        <v>587.5</v>
      </c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2:22" ht="19.5" customHeight="1">
      <c r="B813" s="125" t="s">
        <v>495</v>
      </c>
      <c r="C813" s="68">
        <v>811</v>
      </c>
      <c r="D813" s="59" t="s">
        <v>406</v>
      </c>
      <c r="E813" s="59" t="s">
        <v>262</v>
      </c>
      <c r="F813" s="70"/>
      <c r="G813" s="70"/>
      <c r="H813" s="60">
        <f>SUM(H814,H817,H820,)</f>
        <v>13252.999999999998</v>
      </c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2:22" ht="51.75" customHeight="1">
      <c r="B814" s="121" t="s">
        <v>480</v>
      </c>
      <c r="C814" s="68">
        <v>811</v>
      </c>
      <c r="D814" s="59" t="s">
        <v>406</v>
      </c>
      <c r="E814" s="59" t="s">
        <v>262</v>
      </c>
      <c r="F814" s="70" t="s">
        <v>454</v>
      </c>
      <c r="G814" s="70"/>
      <c r="H814" s="60">
        <f>SUM(H815)</f>
        <v>2925.4</v>
      </c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2:22" ht="33.75" customHeight="1">
      <c r="B815" s="125" t="s">
        <v>378</v>
      </c>
      <c r="C815" s="68">
        <v>811</v>
      </c>
      <c r="D815" s="59" t="s">
        <v>406</v>
      </c>
      <c r="E815" s="59" t="s">
        <v>262</v>
      </c>
      <c r="F815" s="59" t="s">
        <v>21</v>
      </c>
      <c r="G815" s="59"/>
      <c r="H815" s="60">
        <f>SUM(H816)</f>
        <v>2925.4</v>
      </c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2:22" ht="19.5" customHeight="1">
      <c r="B816" s="121" t="s">
        <v>482</v>
      </c>
      <c r="C816" s="68">
        <v>811</v>
      </c>
      <c r="D816" s="59" t="s">
        <v>406</v>
      </c>
      <c r="E816" s="59" t="s">
        <v>262</v>
      </c>
      <c r="F816" s="59" t="s">
        <v>21</v>
      </c>
      <c r="G816" s="59" t="s">
        <v>29</v>
      </c>
      <c r="H816" s="60">
        <v>2925.4</v>
      </c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2:22" ht="38.25" customHeight="1">
      <c r="B817" s="121" t="s">
        <v>516</v>
      </c>
      <c r="C817" s="68">
        <v>811</v>
      </c>
      <c r="D817" s="59" t="s">
        <v>406</v>
      </c>
      <c r="E817" s="59" t="s">
        <v>262</v>
      </c>
      <c r="F817" s="59" t="s">
        <v>22</v>
      </c>
      <c r="G817" s="59"/>
      <c r="H817" s="60">
        <f>SUM(H818)</f>
        <v>9192.8</v>
      </c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2:22" ht="36" customHeight="1">
      <c r="B818" s="132" t="s">
        <v>379</v>
      </c>
      <c r="C818" s="68">
        <v>811</v>
      </c>
      <c r="D818" s="59" t="s">
        <v>406</v>
      </c>
      <c r="E818" s="59" t="s">
        <v>262</v>
      </c>
      <c r="F818" s="59" t="s">
        <v>23</v>
      </c>
      <c r="G818" s="59"/>
      <c r="H818" s="60">
        <f>SUM(H819)</f>
        <v>9192.8</v>
      </c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2:22" ht="18.75" customHeight="1">
      <c r="B819" s="121" t="s">
        <v>482</v>
      </c>
      <c r="C819" s="68">
        <v>811</v>
      </c>
      <c r="D819" s="59" t="s">
        <v>406</v>
      </c>
      <c r="E819" s="59" t="s">
        <v>262</v>
      </c>
      <c r="F819" s="59" t="s">
        <v>23</v>
      </c>
      <c r="G819" s="59" t="s">
        <v>29</v>
      </c>
      <c r="H819" s="60">
        <v>9192.8</v>
      </c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2:22" ht="19.5" customHeight="1">
      <c r="B820" s="125" t="s">
        <v>496</v>
      </c>
      <c r="C820" s="68">
        <v>811</v>
      </c>
      <c r="D820" s="59" t="s">
        <v>406</v>
      </c>
      <c r="E820" s="59" t="s">
        <v>262</v>
      </c>
      <c r="F820" s="59" t="s">
        <v>165</v>
      </c>
      <c r="G820" s="59"/>
      <c r="H820" s="60">
        <f>H821</f>
        <v>1134.8</v>
      </c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:22" s="42" customFormat="1" ht="21.75" customHeight="1">
      <c r="A821" s="34"/>
      <c r="B821" s="121" t="s">
        <v>497</v>
      </c>
      <c r="C821" s="68">
        <v>811</v>
      </c>
      <c r="D821" s="59" t="s">
        <v>406</v>
      </c>
      <c r="E821" s="59" t="s">
        <v>262</v>
      </c>
      <c r="F821" s="59" t="s">
        <v>197</v>
      </c>
      <c r="G821" s="59"/>
      <c r="H821" s="60">
        <f>H822</f>
        <v>1134.8</v>
      </c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:22" s="43" customFormat="1" ht="18.75" customHeight="1">
      <c r="A822" s="112"/>
      <c r="B822" s="121" t="s">
        <v>482</v>
      </c>
      <c r="C822" s="68">
        <v>811</v>
      </c>
      <c r="D822" s="59" t="s">
        <v>406</v>
      </c>
      <c r="E822" s="59" t="s">
        <v>262</v>
      </c>
      <c r="F822" s="59" t="s">
        <v>197</v>
      </c>
      <c r="G822" s="59" t="s">
        <v>29</v>
      </c>
      <c r="H822" s="60">
        <v>1134.8</v>
      </c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2:22" ht="18.75" customHeight="1">
      <c r="B823" s="121" t="s">
        <v>219</v>
      </c>
      <c r="C823" s="68">
        <v>811</v>
      </c>
      <c r="D823" s="59" t="s">
        <v>409</v>
      </c>
      <c r="E823" s="59"/>
      <c r="F823" s="59"/>
      <c r="G823" s="59"/>
      <c r="H823" s="60">
        <f>SUM(H824,)</f>
        <v>82901</v>
      </c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2:22" ht="20.25" customHeight="1">
      <c r="B824" s="125" t="s">
        <v>462</v>
      </c>
      <c r="C824" s="68">
        <v>811</v>
      </c>
      <c r="D824" s="59" t="s">
        <v>409</v>
      </c>
      <c r="E824" s="59" t="s">
        <v>280</v>
      </c>
      <c r="F824" s="59"/>
      <c r="G824" s="59"/>
      <c r="H824" s="60">
        <f>H825+H828+H834</f>
        <v>82901</v>
      </c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2:22" ht="51" customHeight="1">
      <c r="B825" s="121" t="s">
        <v>480</v>
      </c>
      <c r="C825" s="68">
        <v>811</v>
      </c>
      <c r="D825" s="59" t="s">
        <v>409</v>
      </c>
      <c r="E825" s="59" t="s">
        <v>280</v>
      </c>
      <c r="F825" s="59" t="s">
        <v>454</v>
      </c>
      <c r="G825" s="59"/>
      <c r="H825" s="60">
        <f>SUM(H826)</f>
        <v>28628.4</v>
      </c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2:22" ht="17.25" customHeight="1">
      <c r="B826" s="121" t="s">
        <v>484</v>
      </c>
      <c r="C826" s="68">
        <v>811</v>
      </c>
      <c r="D826" s="59" t="s">
        <v>409</v>
      </c>
      <c r="E826" s="59" t="s">
        <v>280</v>
      </c>
      <c r="F826" s="59" t="s">
        <v>456</v>
      </c>
      <c r="G826" s="59"/>
      <c r="H826" s="60">
        <f>SUM(H827)</f>
        <v>28628.4</v>
      </c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2:22" ht="19.5" customHeight="1">
      <c r="B827" s="121" t="s">
        <v>482</v>
      </c>
      <c r="C827" s="68">
        <v>811</v>
      </c>
      <c r="D827" s="59" t="s">
        <v>409</v>
      </c>
      <c r="E827" s="59" t="s">
        <v>280</v>
      </c>
      <c r="F827" s="59" t="s">
        <v>456</v>
      </c>
      <c r="G827" s="59" t="s">
        <v>29</v>
      </c>
      <c r="H827" s="60">
        <f>28132.9+495.5</f>
        <v>28628.4</v>
      </c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</row>
    <row r="828" spans="2:22" ht="20.25" customHeight="1">
      <c r="B828" s="125" t="s">
        <v>556</v>
      </c>
      <c r="C828" s="68">
        <v>811</v>
      </c>
      <c r="D828" s="59" t="s">
        <v>409</v>
      </c>
      <c r="E828" s="59" t="s">
        <v>280</v>
      </c>
      <c r="F828" s="59" t="s">
        <v>233</v>
      </c>
      <c r="G828" s="59"/>
      <c r="H828" s="60">
        <f>H829+H831</f>
        <v>50991.799999999996</v>
      </c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</row>
    <row r="829" spans="2:22" ht="20.25" customHeight="1">
      <c r="B829" s="132" t="s">
        <v>42</v>
      </c>
      <c r="C829" s="68">
        <v>811</v>
      </c>
      <c r="D829" s="59" t="s">
        <v>409</v>
      </c>
      <c r="E829" s="59" t="s">
        <v>280</v>
      </c>
      <c r="F829" s="59" t="s">
        <v>241</v>
      </c>
      <c r="G829" s="59"/>
      <c r="H829" s="60">
        <f>SUM(H830)</f>
        <v>5281.4</v>
      </c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</row>
    <row r="830" spans="2:22" ht="19.5" customHeight="1">
      <c r="B830" s="121" t="s">
        <v>482</v>
      </c>
      <c r="C830" s="68">
        <v>811</v>
      </c>
      <c r="D830" s="59" t="s">
        <v>409</v>
      </c>
      <c r="E830" s="59" t="s">
        <v>280</v>
      </c>
      <c r="F830" s="59" t="s">
        <v>241</v>
      </c>
      <c r="G830" s="59" t="s">
        <v>29</v>
      </c>
      <c r="H830" s="60">
        <v>5281.4</v>
      </c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</row>
    <row r="831" spans="2:22" ht="18.75" customHeight="1">
      <c r="B831" s="125" t="s">
        <v>151</v>
      </c>
      <c r="C831" s="68">
        <v>811</v>
      </c>
      <c r="D831" s="59" t="s">
        <v>409</v>
      </c>
      <c r="E831" s="59" t="s">
        <v>280</v>
      </c>
      <c r="F831" s="59" t="s">
        <v>90</v>
      </c>
      <c r="G831" s="59"/>
      <c r="H831" s="60">
        <f>H832+H833</f>
        <v>45710.399999999994</v>
      </c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</row>
    <row r="832" spans="2:22" ht="18.75" customHeight="1">
      <c r="B832" s="125" t="s">
        <v>147</v>
      </c>
      <c r="C832" s="68">
        <v>811</v>
      </c>
      <c r="D832" s="59" t="s">
        <v>409</v>
      </c>
      <c r="E832" s="59" t="s">
        <v>280</v>
      </c>
      <c r="F832" s="59" t="s">
        <v>90</v>
      </c>
      <c r="G832" s="59" t="s">
        <v>8</v>
      </c>
      <c r="H832" s="60">
        <f>45078.7-450</f>
        <v>44628.7</v>
      </c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</row>
    <row r="833" spans="2:22" ht="35.25" customHeight="1">
      <c r="B833" s="121" t="s">
        <v>152</v>
      </c>
      <c r="C833" s="68">
        <v>811</v>
      </c>
      <c r="D833" s="59" t="s">
        <v>409</v>
      </c>
      <c r="E833" s="59" t="s">
        <v>280</v>
      </c>
      <c r="F833" s="59" t="s">
        <v>90</v>
      </c>
      <c r="G833" s="59" t="s">
        <v>9</v>
      </c>
      <c r="H833" s="60">
        <v>1081.7</v>
      </c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</row>
    <row r="834" spans="2:22" ht="18.75" customHeight="1">
      <c r="B834" s="125" t="s">
        <v>156</v>
      </c>
      <c r="C834" s="68">
        <v>811</v>
      </c>
      <c r="D834" s="59" t="s">
        <v>409</v>
      </c>
      <c r="E834" s="59" t="s">
        <v>280</v>
      </c>
      <c r="F834" s="59" t="s">
        <v>166</v>
      </c>
      <c r="G834" s="59"/>
      <c r="H834" s="60">
        <f>H835</f>
        <v>3280.8</v>
      </c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</row>
    <row r="835" spans="2:22" ht="18.75" customHeight="1">
      <c r="B835" s="125" t="s">
        <v>136</v>
      </c>
      <c r="C835" s="68">
        <v>811</v>
      </c>
      <c r="D835" s="59" t="s">
        <v>409</v>
      </c>
      <c r="E835" s="59" t="s">
        <v>280</v>
      </c>
      <c r="F835" s="59" t="s">
        <v>167</v>
      </c>
      <c r="G835" s="59"/>
      <c r="H835" s="60">
        <f>H836+H839</f>
        <v>3280.8</v>
      </c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</row>
    <row r="836" spans="2:22" ht="57" customHeight="1">
      <c r="B836" s="126" t="s">
        <v>0</v>
      </c>
      <c r="C836" s="68">
        <v>811</v>
      </c>
      <c r="D836" s="59" t="s">
        <v>409</v>
      </c>
      <c r="E836" s="59" t="s">
        <v>280</v>
      </c>
      <c r="F836" s="59" t="s">
        <v>346</v>
      </c>
      <c r="G836" s="59"/>
      <c r="H836" s="60">
        <f>H837+H838</f>
        <v>245.8</v>
      </c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</row>
    <row r="837" spans="2:22" ht="18.75" customHeight="1">
      <c r="B837" s="121" t="s">
        <v>482</v>
      </c>
      <c r="C837" s="68">
        <v>811</v>
      </c>
      <c r="D837" s="59" t="s">
        <v>409</v>
      </c>
      <c r="E837" s="59" t="s">
        <v>280</v>
      </c>
      <c r="F837" s="59" t="s">
        <v>346</v>
      </c>
      <c r="G837" s="59" t="s">
        <v>29</v>
      </c>
      <c r="H837" s="60">
        <v>236.3</v>
      </c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</row>
    <row r="838" spans="2:22" ht="18.75" customHeight="1">
      <c r="B838" s="125" t="s">
        <v>147</v>
      </c>
      <c r="C838" s="68">
        <v>811</v>
      </c>
      <c r="D838" s="59" t="s">
        <v>409</v>
      </c>
      <c r="E838" s="59" t="s">
        <v>280</v>
      </c>
      <c r="F838" s="59" t="s">
        <v>346</v>
      </c>
      <c r="G838" s="59" t="s">
        <v>8</v>
      </c>
      <c r="H838" s="60">
        <v>9.5</v>
      </c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</row>
    <row r="839" spans="2:22" ht="18.75" customHeight="1">
      <c r="B839" s="125" t="s">
        <v>351</v>
      </c>
      <c r="C839" s="68">
        <v>811</v>
      </c>
      <c r="D839" s="59" t="s">
        <v>409</v>
      </c>
      <c r="E839" s="59" t="s">
        <v>280</v>
      </c>
      <c r="F839" s="59" t="s">
        <v>149</v>
      </c>
      <c r="G839" s="59"/>
      <c r="H839" s="60">
        <f>H840</f>
        <v>3035</v>
      </c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</row>
    <row r="840" spans="2:22" ht="18.75" customHeight="1">
      <c r="B840" s="125" t="s">
        <v>147</v>
      </c>
      <c r="C840" s="68">
        <v>811</v>
      </c>
      <c r="D840" s="59" t="s">
        <v>409</v>
      </c>
      <c r="E840" s="59" t="s">
        <v>280</v>
      </c>
      <c r="F840" s="59" t="s">
        <v>149</v>
      </c>
      <c r="G840" s="59" t="s">
        <v>8</v>
      </c>
      <c r="H840" s="60">
        <v>3035</v>
      </c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</row>
    <row r="841" spans="2:22" ht="18.75" customHeight="1">
      <c r="B841" s="139" t="s">
        <v>557</v>
      </c>
      <c r="C841" s="68">
        <v>811</v>
      </c>
      <c r="D841" s="72"/>
      <c r="E841" s="72"/>
      <c r="F841" s="72"/>
      <c r="G841" s="72"/>
      <c r="H841" s="60">
        <f>SUM(H842,H849,H874,H890,H895,H863)</f>
        <v>123752.7</v>
      </c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</row>
    <row r="842" spans="2:22" ht="18.75" customHeight="1">
      <c r="B842" s="150" t="s">
        <v>440</v>
      </c>
      <c r="C842" s="68">
        <v>811</v>
      </c>
      <c r="D842" s="59" t="s">
        <v>406</v>
      </c>
      <c r="E842" s="72"/>
      <c r="F842" s="72"/>
      <c r="G842" s="72"/>
      <c r="H842" s="60">
        <f>H843</f>
        <v>5153.3</v>
      </c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</row>
    <row r="843" spans="2:22" ht="18.75" customHeight="1">
      <c r="B843" s="125" t="s">
        <v>495</v>
      </c>
      <c r="C843" s="68">
        <v>811</v>
      </c>
      <c r="D843" s="59" t="s">
        <v>406</v>
      </c>
      <c r="E843" s="59" t="s">
        <v>262</v>
      </c>
      <c r="F843" s="59"/>
      <c r="G843" s="59"/>
      <c r="H843" s="60">
        <f>H844</f>
        <v>5153.3</v>
      </c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</row>
    <row r="844" spans="2:22" ht="18.75" customHeight="1">
      <c r="B844" s="125" t="s">
        <v>496</v>
      </c>
      <c r="C844" s="68">
        <v>811</v>
      </c>
      <c r="D844" s="59" t="s">
        <v>406</v>
      </c>
      <c r="E844" s="59" t="s">
        <v>262</v>
      </c>
      <c r="F844" s="59" t="s">
        <v>165</v>
      </c>
      <c r="G844" s="59"/>
      <c r="H844" s="60">
        <f>H845+H847</f>
        <v>5153.3</v>
      </c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</row>
    <row r="845" spans="2:22" ht="18.75" customHeight="1">
      <c r="B845" s="121" t="s">
        <v>497</v>
      </c>
      <c r="C845" s="68">
        <v>811</v>
      </c>
      <c r="D845" s="59" t="s">
        <v>406</v>
      </c>
      <c r="E845" s="59" t="s">
        <v>262</v>
      </c>
      <c r="F845" s="59" t="s">
        <v>197</v>
      </c>
      <c r="G845" s="59"/>
      <c r="H845" s="60">
        <f>H846</f>
        <v>5153.3</v>
      </c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</row>
    <row r="846" spans="2:22" ht="36" customHeight="1">
      <c r="B846" s="125" t="s">
        <v>577</v>
      </c>
      <c r="C846" s="68">
        <v>811</v>
      </c>
      <c r="D846" s="59" t="s">
        <v>406</v>
      </c>
      <c r="E846" s="59" t="s">
        <v>262</v>
      </c>
      <c r="F846" s="59" t="s">
        <v>197</v>
      </c>
      <c r="G846" s="59" t="s">
        <v>575</v>
      </c>
      <c r="H846" s="60">
        <f>5000+153.3</f>
        <v>5153.3</v>
      </c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</row>
    <row r="847" spans="2:22" ht="17.25" customHeight="1" hidden="1">
      <c r="B847" s="125" t="s">
        <v>151</v>
      </c>
      <c r="C847" s="68">
        <v>811</v>
      </c>
      <c r="D847" s="59" t="s">
        <v>406</v>
      </c>
      <c r="E847" s="59" t="s">
        <v>262</v>
      </c>
      <c r="F847" s="59" t="s">
        <v>292</v>
      </c>
      <c r="G847" s="59"/>
      <c r="H847" s="60">
        <f>H848</f>
        <v>0</v>
      </c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</row>
    <row r="848" spans="2:22" ht="36" customHeight="1" hidden="1">
      <c r="B848" s="125" t="s">
        <v>577</v>
      </c>
      <c r="C848" s="68">
        <v>811</v>
      </c>
      <c r="D848" s="59" t="s">
        <v>406</v>
      </c>
      <c r="E848" s="59" t="s">
        <v>262</v>
      </c>
      <c r="F848" s="59" t="s">
        <v>292</v>
      </c>
      <c r="G848" s="59" t="s">
        <v>575</v>
      </c>
      <c r="H848" s="60">
        <f>2710-2710</f>
        <v>0</v>
      </c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</row>
    <row r="849" spans="2:22" ht="16.5" customHeight="1">
      <c r="B849" s="121" t="s">
        <v>219</v>
      </c>
      <c r="C849" s="68">
        <v>811</v>
      </c>
      <c r="D849" s="59" t="s">
        <v>409</v>
      </c>
      <c r="E849" s="59"/>
      <c r="F849" s="59"/>
      <c r="G849" s="59"/>
      <c r="H849" s="60">
        <f>SUM(H850,H855,H859)</f>
        <v>35570</v>
      </c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</row>
    <row r="850" spans="2:22" ht="19.5" customHeight="1">
      <c r="B850" s="131" t="s">
        <v>210</v>
      </c>
      <c r="C850" s="68">
        <v>811</v>
      </c>
      <c r="D850" s="59" t="s">
        <v>409</v>
      </c>
      <c r="E850" s="59" t="s">
        <v>458</v>
      </c>
      <c r="F850" s="59"/>
      <c r="G850" s="59"/>
      <c r="H850" s="60">
        <f>H851</f>
        <v>24270</v>
      </c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</row>
    <row r="851" spans="2:22" ht="19.5" customHeight="1">
      <c r="B851" s="131" t="s">
        <v>212</v>
      </c>
      <c r="C851" s="68">
        <v>811</v>
      </c>
      <c r="D851" s="59" t="s">
        <v>409</v>
      </c>
      <c r="E851" s="59" t="s">
        <v>458</v>
      </c>
      <c r="F851" s="59" t="s">
        <v>211</v>
      </c>
      <c r="G851" s="59"/>
      <c r="H851" s="60">
        <f>H852</f>
        <v>24270</v>
      </c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</row>
    <row r="852" spans="2:22" ht="19.5" customHeight="1">
      <c r="B852" s="131" t="s">
        <v>214</v>
      </c>
      <c r="C852" s="68">
        <v>811</v>
      </c>
      <c r="D852" s="59" t="s">
        <v>409</v>
      </c>
      <c r="E852" s="59" t="s">
        <v>458</v>
      </c>
      <c r="F852" s="59" t="s">
        <v>213</v>
      </c>
      <c r="G852" s="59"/>
      <c r="H852" s="60">
        <f>H853</f>
        <v>24270</v>
      </c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</row>
    <row r="853" spans="2:22" ht="17.25" customHeight="1">
      <c r="B853" s="131" t="s">
        <v>543</v>
      </c>
      <c r="C853" s="68">
        <v>811</v>
      </c>
      <c r="D853" s="59" t="s">
        <v>409</v>
      </c>
      <c r="E853" s="59" t="s">
        <v>458</v>
      </c>
      <c r="F853" s="59" t="s">
        <v>542</v>
      </c>
      <c r="G853" s="59"/>
      <c r="H853" s="60">
        <f>H854</f>
        <v>24270</v>
      </c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</row>
    <row r="854" spans="2:22" ht="33" customHeight="1">
      <c r="B854" s="125" t="s">
        <v>577</v>
      </c>
      <c r="C854" s="68">
        <v>811</v>
      </c>
      <c r="D854" s="59" t="s">
        <v>409</v>
      </c>
      <c r="E854" s="59" t="s">
        <v>458</v>
      </c>
      <c r="F854" s="59" t="s">
        <v>542</v>
      </c>
      <c r="G854" s="59" t="s">
        <v>575</v>
      </c>
      <c r="H854" s="60">
        <f>5000+12270+5000+2000</f>
        <v>24270</v>
      </c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</row>
    <row r="855" spans="2:22" ht="18.75" customHeight="1">
      <c r="B855" s="125" t="s">
        <v>473</v>
      </c>
      <c r="C855" s="68">
        <v>811</v>
      </c>
      <c r="D855" s="59" t="s">
        <v>409</v>
      </c>
      <c r="E855" s="59" t="s">
        <v>256</v>
      </c>
      <c r="F855" s="59"/>
      <c r="G855" s="59"/>
      <c r="H855" s="60">
        <f>H856</f>
        <v>1300</v>
      </c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</row>
    <row r="856" spans="2:22" ht="18" customHeight="1">
      <c r="B856" s="125" t="s">
        <v>474</v>
      </c>
      <c r="C856" s="68">
        <v>811</v>
      </c>
      <c r="D856" s="59" t="s">
        <v>409</v>
      </c>
      <c r="E856" s="59" t="s">
        <v>256</v>
      </c>
      <c r="F856" s="59" t="s">
        <v>24</v>
      </c>
      <c r="G856" s="59"/>
      <c r="H856" s="60">
        <f>H857</f>
        <v>1300</v>
      </c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</row>
    <row r="857" spans="2:22" ht="18.75" customHeight="1">
      <c r="B857" s="125" t="s">
        <v>151</v>
      </c>
      <c r="C857" s="68">
        <v>811</v>
      </c>
      <c r="D857" s="59" t="s">
        <v>409</v>
      </c>
      <c r="E857" s="59" t="s">
        <v>256</v>
      </c>
      <c r="F857" s="59" t="s">
        <v>25</v>
      </c>
      <c r="G857" s="59"/>
      <c r="H857" s="60">
        <f>H858</f>
        <v>1300</v>
      </c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</row>
    <row r="858" spans="2:22" ht="33" customHeight="1">
      <c r="B858" s="125" t="s">
        <v>576</v>
      </c>
      <c r="C858" s="68">
        <v>811</v>
      </c>
      <c r="D858" s="59" t="s">
        <v>409</v>
      </c>
      <c r="E858" s="59" t="s">
        <v>256</v>
      </c>
      <c r="F858" s="59" t="s">
        <v>25</v>
      </c>
      <c r="G858" s="59" t="s">
        <v>575</v>
      </c>
      <c r="H858" s="60">
        <v>1300</v>
      </c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</row>
    <row r="859" spans="2:22" ht="15.75" customHeight="1">
      <c r="B859" s="125" t="s">
        <v>462</v>
      </c>
      <c r="C859" s="68">
        <v>811</v>
      </c>
      <c r="D859" s="59" t="s">
        <v>409</v>
      </c>
      <c r="E859" s="59" t="s">
        <v>280</v>
      </c>
      <c r="F859" s="59"/>
      <c r="G859" s="59"/>
      <c r="H859" s="60">
        <f>H860</f>
        <v>10000</v>
      </c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</row>
    <row r="860" spans="2:22" ht="22.5" customHeight="1">
      <c r="B860" s="125" t="s">
        <v>556</v>
      </c>
      <c r="C860" s="68">
        <v>811</v>
      </c>
      <c r="D860" s="59" t="s">
        <v>409</v>
      </c>
      <c r="E860" s="59" t="s">
        <v>280</v>
      </c>
      <c r="F860" s="59" t="s">
        <v>233</v>
      </c>
      <c r="G860" s="59"/>
      <c r="H860" s="60">
        <f>H861</f>
        <v>10000</v>
      </c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</row>
    <row r="861" spans="2:22" ht="18" customHeight="1">
      <c r="B861" s="125" t="s">
        <v>151</v>
      </c>
      <c r="C861" s="68">
        <v>811</v>
      </c>
      <c r="D861" s="59" t="s">
        <v>409</v>
      </c>
      <c r="E861" s="59" t="s">
        <v>280</v>
      </c>
      <c r="F861" s="59" t="s">
        <v>90</v>
      </c>
      <c r="G861" s="59"/>
      <c r="H861" s="60">
        <f>H862</f>
        <v>10000</v>
      </c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</row>
    <row r="862" spans="2:22" ht="33" customHeight="1">
      <c r="B862" s="125" t="s">
        <v>577</v>
      </c>
      <c r="C862" s="68">
        <v>811</v>
      </c>
      <c r="D862" s="59" t="s">
        <v>409</v>
      </c>
      <c r="E862" s="59" t="s">
        <v>280</v>
      </c>
      <c r="F862" s="59" t="s">
        <v>90</v>
      </c>
      <c r="G862" s="59" t="s">
        <v>575</v>
      </c>
      <c r="H862" s="60">
        <v>10000</v>
      </c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</row>
    <row r="863" spans="2:22" ht="18.75" customHeight="1">
      <c r="B863" s="132" t="s">
        <v>191</v>
      </c>
      <c r="C863" s="68">
        <v>811</v>
      </c>
      <c r="D863" s="59" t="s">
        <v>460</v>
      </c>
      <c r="E863" s="59"/>
      <c r="F863" s="59"/>
      <c r="G863" s="59"/>
      <c r="H863" s="60">
        <f>H868+H864</f>
        <v>2000</v>
      </c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</row>
    <row r="864" spans="2:22" ht="21.75" customHeight="1">
      <c r="B864" s="125" t="s">
        <v>465</v>
      </c>
      <c r="C864" s="68">
        <v>811</v>
      </c>
      <c r="D864" s="59" t="s">
        <v>460</v>
      </c>
      <c r="E864" s="59" t="s">
        <v>406</v>
      </c>
      <c r="F864" s="59"/>
      <c r="G864" s="59"/>
      <c r="H864" s="60">
        <f>SUM(H865)</f>
        <v>2000</v>
      </c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</row>
    <row r="865" spans="2:22" ht="18.75" customHeight="1">
      <c r="B865" s="125" t="s">
        <v>546</v>
      </c>
      <c r="C865" s="68">
        <v>811</v>
      </c>
      <c r="D865" s="59" t="s">
        <v>460</v>
      </c>
      <c r="E865" s="59" t="s">
        <v>406</v>
      </c>
      <c r="F865" s="59" t="s">
        <v>195</v>
      </c>
      <c r="G865" s="59"/>
      <c r="H865" s="60">
        <f>SUM(H866)</f>
        <v>2000</v>
      </c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</row>
    <row r="866" spans="2:22" ht="19.5" customHeight="1">
      <c r="B866" s="125" t="s">
        <v>547</v>
      </c>
      <c r="C866" s="68">
        <v>811</v>
      </c>
      <c r="D866" s="59" t="s">
        <v>460</v>
      </c>
      <c r="E866" s="59" t="s">
        <v>406</v>
      </c>
      <c r="F866" s="59" t="s">
        <v>194</v>
      </c>
      <c r="G866" s="59"/>
      <c r="H866" s="60">
        <f>SUM(H867)</f>
        <v>2000</v>
      </c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</row>
    <row r="867" spans="2:22" ht="35.25" customHeight="1">
      <c r="B867" s="125" t="s">
        <v>577</v>
      </c>
      <c r="C867" s="68">
        <v>811</v>
      </c>
      <c r="D867" s="59" t="s">
        <v>460</v>
      </c>
      <c r="E867" s="59" t="s">
        <v>406</v>
      </c>
      <c r="F867" s="59" t="s">
        <v>194</v>
      </c>
      <c r="G867" s="59" t="s">
        <v>575</v>
      </c>
      <c r="H867" s="60">
        <v>2000</v>
      </c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</row>
    <row r="868" spans="2:22" ht="18.75" customHeight="1" hidden="1">
      <c r="B868" s="132" t="s">
        <v>523</v>
      </c>
      <c r="C868" s="68">
        <v>811</v>
      </c>
      <c r="D868" s="59" t="s">
        <v>460</v>
      </c>
      <c r="E868" s="59" t="s">
        <v>408</v>
      </c>
      <c r="F868" s="59"/>
      <c r="G868" s="59"/>
      <c r="H868" s="60">
        <f>H869</f>
        <v>0</v>
      </c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</row>
    <row r="869" spans="2:22" ht="19.5" customHeight="1" hidden="1">
      <c r="B869" s="125" t="s">
        <v>549</v>
      </c>
      <c r="C869" s="68">
        <v>811</v>
      </c>
      <c r="D869" s="59" t="s">
        <v>460</v>
      </c>
      <c r="E869" s="59" t="s">
        <v>408</v>
      </c>
      <c r="F869" s="59" t="s">
        <v>198</v>
      </c>
      <c r="G869" s="59"/>
      <c r="H869" s="60">
        <f>H870+H872</f>
        <v>0</v>
      </c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</row>
    <row r="870" spans="2:22" ht="36" customHeight="1" hidden="1">
      <c r="B870" s="132" t="s">
        <v>380</v>
      </c>
      <c r="C870" s="68">
        <v>811</v>
      </c>
      <c r="D870" s="59" t="s">
        <v>460</v>
      </c>
      <c r="E870" s="59" t="s">
        <v>408</v>
      </c>
      <c r="F870" s="59" t="s">
        <v>200</v>
      </c>
      <c r="G870" s="59"/>
      <c r="H870" s="60">
        <f>H871</f>
        <v>0</v>
      </c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</row>
    <row r="871" spans="2:22" ht="19.5" customHeight="1" hidden="1">
      <c r="B871" s="121" t="s">
        <v>482</v>
      </c>
      <c r="C871" s="68">
        <v>811</v>
      </c>
      <c r="D871" s="59" t="s">
        <v>460</v>
      </c>
      <c r="E871" s="59" t="s">
        <v>408</v>
      </c>
      <c r="F871" s="59" t="s">
        <v>200</v>
      </c>
      <c r="G871" s="59" t="s">
        <v>29</v>
      </c>
      <c r="H871" s="60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</row>
    <row r="872" spans="2:22" ht="18" customHeight="1" hidden="1">
      <c r="B872" s="132" t="s">
        <v>381</v>
      </c>
      <c r="C872" s="68">
        <v>811</v>
      </c>
      <c r="D872" s="59" t="s">
        <v>460</v>
      </c>
      <c r="E872" s="59" t="s">
        <v>408</v>
      </c>
      <c r="F872" s="59" t="s">
        <v>201</v>
      </c>
      <c r="G872" s="59"/>
      <c r="H872" s="60">
        <f>H873</f>
        <v>0</v>
      </c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</row>
    <row r="873" spans="2:22" ht="20.25" customHeight="1" hidden="1">
      <c r="B873" s="121" t="s">
        <v>482</v>
      </c>
      <c r="C873" s="68">
        <v>811</v>
      </c>
      <c r="D873" s="59" t="s">
        <v>460</v>
      </c>
      <c r="E873" s="59" t="s">
        <v>408</v>
      </c>
      <c r="F873" s="59" t="s">
        <v>201</v>
      </c>
      <c r="G873" s="59" t="s">
        <v>29</v>
      </c>
      <c r="H873" s="60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</row>
    <row r="874" spans="2:22" ht="20.25" customHeight="1">
      <c r="B874" s="125" t="s">
        <v>202</v>
      </c>
      <c r="C874" s="68">
        <v>811</v>
      </c>
      <c r="D874" s="59" t="s">
        <v>279</v>
      </c>
      <c r="E874" s="59"/>
      <c r="F874" s="59"/>
      <c r="G874" s="59"/>
      <c r="H874" s="60">
        <f>SUM(H875,H879,)</f>
        <v>59370.1</v>
      </c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</row>
    <row r="875" spans="2:22" ht="20.25" customHeight="1">
      <c r="B875" s="125" t="s">
        <v>558</v>
      </c>
      <c r="C875" s="68">
        <v>811</v>
      </c>
      <c r="D875" s="59" t="s">
        <v>279</v>
      </c>
      <c r="E875" s="59" t="s">
        <v>406</v>
      </c>
      <c r="F875" s="59"/>
      <c r="G875" s="59"/>
      <c r="H875" s="60">
        <f>SUM(H876)</f>
        <v>5901.5</v>
      </c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</row>
    <row r="876" spans="2:22" ht="20.25" customHeight="1">
      <c r="B876" s="125" t="s">
        <v>559</v>
      </c>
      <c r="C876" s="68">
        <v>811</v>
      </c>
      <c r="D876" s="59" t="s">
        <v>279</v>
      </c>
      <c r="E876" s="59" t="s">
        <v>406</v>
      </c>
      <c r="F876" s="59" t="s">
        <v>242</v>
      </c>
      <c r="G876" s="59"/>
      <c r="H876" s="60">
        <f>SUM(H877)</f>
        <v>5901.5</v>
      </c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</row>
    <row r="877" spans="2:22" ht="19.5" customHeight="1">
      <c r="B877" s="125" t="s">
        <v>151</v>
      </c>
      <c r="C877" s="68">
        <v>811</v>
      </c>
      <c r="D877" s="59" t="s">
        <v>279</v>
      </c>
      <c r="E877" s="59" t="s">
        <v>406</v>
      </c>
      <c r="F877" s="59" t="s">
        <v>243</v>
      </c>
      <c r="G877" s="59"/>
      <c r="H877" s="60">
        <f>SUM(H878)</f>
        <v>5901.5</v>
      </c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</row>
    <row r="878" spans="2:22" ht="37.5" customHeight="1">
      <c r="B878" s="125" t="s">
        <v>577</v>
      </c>
      <c r="C878" s="68">
        <v>811</v>
      </c>
      <c r="D878" s="59" t="s">
        <v>279</v>
      </c>
      <c r="E878" s="59" t="s">
        <v>406</v>
      </c>
      <c r="F878" s="59" t="s">
        <v>243</v>
      </c>
      <c r="G878" s="59" t="s">
        <v>575</v>
      </c>
      <c r="H878" s="60">
        <f>8000+5901.5-8000</f>
        <v>5901.5</v>
      </c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2:22" ht="21.75" customHeight="1">
      <c r="B879" s="125" t="s">
        <v>521</v>
      </c>
      <c r="C879" s="68">
        <v>811</v>
      </c>
      <c r="D879" s="59" t="s">
        <v>279</v>
      </c>
      <c r="E879" s="59" t="s">
        <v>407</v>
      </c>
      <c r="F879" s="59"/>
      <c r="G879" s="59"/>
      <c r="H879" s="60">
        <f>SUM(H880,H883,H886)</f>
        <v>53468.6</v>
      </c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2:22" ht="16.5">
      <c r="B880" s="125" t="s">
        <v>560</v>
      </c>
      <c r="C880" s="68">
        <v>811</v>
      </c>
      <c r="D880" s="59" t="s">
        <v>279</v>
      </c>
      <c r="E880" s="59" t="s">
        <v>407</v>
      </c>
      <c r="F880" s="59" t="s">
        <v>244</v>
      </c>
      <c r="G880" s="59"/>
      <c r="H880" s="60">
        <f>SUM(H881)</f>
        <v>46689.9</v>
      </c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2:22" ht="18" customHeight="1">
      <c r="B881" s="125" t="s">
        <v>151</v>
      </c>
      <c r="C881" s="68">
        <v>811</v>
      </c>
      <c r="D881" s="59" t="s">
        <v>279</v>
      </c>
      <c r="E881" s="59" t="s">
        <v>407</v>
      </c>
      <c r="F881" s="59" t="s">
        <v>245</v>
      </c>
      <c r="G881" s="59"/>
      <c r="H881" s="60">
        <f>SUM(H882)</f>
        <v>46689.9</v>
      </c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2:22" ht="33.75" customHeight="1">
      <c r="B882" s="125" t="s">
        <v>577</v>
      </c>
      <c r="C882" s="68">
        <v>811</v>
      </c>
      <c r="D882" s="59" t="s">
        <v>279</v>
      </c>
      <c r="E882" s="59" t="s">
        <v>407</v>
      </c>
      <c r="F882" s="59" t="s">
        <v>245</v>
      </c>
      <c r="G882" s="59" t="s">
        <v>575</v>
      </c>
      <c r="H882" s="60">
        <f>4350+13943.5+3507.2+4500.2+4527+3400+6462+6000</f>
        <v>46689.9</v>
      </c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2:22" ht="16.5">
      <c r="B883" s="125" t="s">
        <v>561</v>
      </c>
      <c r="C883" s="68">
        <v>811</v>
      </c>
      <c r="D883" s="59" t="s">
        <v>279</v>
      </c>
      <c r="E883" s="59" t="s">
        <v>407</v>
      </c>
      <c r="F883" s="59" t="s">
        <v>247</v>
      </c>
      <c r="G883" s="59"/>
      <c r="H883" s="60">
        <f>SUM(H884)</f>
        <v>6778.7</v>
      </c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</row>
    <row r="884" spans="2:22" ht="19.5" customHeight="1">
      <c r="B884" s="125" t="s">
        <v>151</v>
      </c>
      <c r="C884" s="68">
        <v>811</v>
      </c>
      <c r="D884" s="59" t="s">
        <v>279</v>
      </c>
      <c r="E884" s="59" t="s">
        <v>407</v>
      </c>
      <c r="F884" s="59" t="s">
        <v>248</v>
      </c>
      <c r="G884" s="59"/>
      <c r="H884" s="60">
        <f>SUM(H885)</f>
        <v>6778.7</v>
      </c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</row>
    <row r="885" spans="2:22" ht="36" customHeight="1">
      <c r="B885" s="125" t="s">
        <v>577</v>
      </c>
      <c r="C885" s="68">
        <v>811</v>
      </c>
      <c r="D885" s="59" t="s">
        <v>279</v>
      </c>
      <c r="E885" s="59" t="s">
        <v>407</v>
      </c>
      <c r="F885" s="59" t="s">
        <v>248</v>
      </c>
      <c r="G885" s="59" t="s">
        <v>575</v>
      </c>
      <c r="H885" s="60">
        <f>2650+1050+3078.7</f>
        <v>6778.7</v>
      </c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</row>
    <row r="886" spans="2:22" ht="22.5" customHeight="1" hidden="1">
      <c r="B886" s="125" t="s">
        <v>136</v>
      </c>
      <c r="C886" s="68">
        <v>811</v>
      </c>
      <c r="D886" s="59" t="s">
        <v>279</v>
      </c>
      <c r="E886" s="59" t="s">
        <v>407</v>
      </c>
      <c r="F886" s="59" t="s">
        <v>185</v>
      </c>
      <c r="G886" s="59"/>
      <c r="H886" s="60">
        <f>H887</f>
        <v>0</v>
      </c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</row>
    <row r="887" spans="2:22" ht="52.5" customHeight="1" hidden="1">
      <c r="B887" s="131" t="s">
        <v>327</v>
      </c>
      <c r="C887" s="68">
        <v>811</v>
      </c>
      <c r="D887" s="59" t="s">
        <v>279</v>
      </c>
      <c r="E887" s="59" t="s">
        <v>407</v>
      </c>
      <c r="F887" s="59" t="s">
        <v>33</v>
      </c>
      <c r="G887" s="59"/>
      <c r="H887" s="60">
        <f>H888</f>
        <v>0</v>
      </c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</row>
    <row r="888" spans="2:22" ht="69.75" customHeight="1" hidden="1">
      <c r="B888" s="121" t="s">
        <v>470</v>
      </c>
      <c r="C888" s="68">
        <v>811</v>
      </c>
      <c r="D888" s="59" t="s">
        <v>279</v>
      </c>
      <c r="E888" s="59" t="s">
        <v>407</v>
      </c>
      <c r="F888" s="59" t="s">
        <v>328</v>
      </c>
      <c r="G888" s="59"/>
      <c r="H888" s="60">
        <f>H889</f>
        <v>0</v>
      </c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</row>
    <row r="889" spans="2:22" ht="20.25" customHeight="1" hidden="1">
      <c r="B889" s="132" t="s">
        <v>5</v>
      </c>
      <c r="C889" s="68">
        <v>811</v>
      </c>
      <c r="D889" s="59" t="s">
        <v>279</v>
      </c>
      <c r="E889" s="59" t="s">
        <v>407</v>
      </c>
      <c r="F889" s="59" t="s">
        <v>328</v>
      </c>
      <c r="G889" s="59" t="s">
        <v>565</v>
      </c>
      <c r="H889" s="60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2:22" ht="18" customHeight="1">
      <c r="B890" s="125" t="s">
        <v>70</v>
      </c>
      <c r="C890" s="68">
        <v>811</v>
      </c>
      <c r="D890" s="59" t="s">
        <v>461</v>
      </c>
      <c r="E890" s="59"/>
      <c r="F890" s="59"/>
      <c r="G890" s="59"/>
      <c r="H890" s="60">
        <f>SUM(H891)</f>
        <v>6659.3</v>
      </c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2:22" ht="18" customHeight="1">
      <c r="B891" s="125" t="s">
        <v>97</v>
      </c>
      <c r="C891" s="68">
        <v>811</v>
      </c>
      <c r="D891" s="59" t="s">
        <v>461</v>
      </c>
      <c r="E891" s="59" t="s">
        <v>406</v>
      </c>
      <c r="F891" s="59"/>
      <c r="G891" s="59"/>
      <c r="H891" s="60">
        <f>SUM(H892)</f>
        <v>6659.3</v>
      </c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</row>
    <row r="892" spans="2:22" ht="18.75" customHeight="1">
      <c r="B892" s="125" t="s">
        <v>562</v>
      </c>
      <c r="C892" s="68">
        <v>811</v>
      </c>
      <c r="D892" s="59" t="s">
        <v>461</v>
      </c>
      <c r="E892" s="59" t="s">
        <v>406</v>
      </c>
      <c r="F892" s="59" t="s">
        <v>536</v>
      </c>
      <c r="G892" s="59"/>
      <c r="H892" s="60">
        <f>SUM(H893)</f>
        <v>6659.3</v>
      </c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</row>
    <row r="893" spans="2:22" ht="18" customHeight="1">
      <c r="B893" s="125" t="s">
        <v>151</v>
      </c>
      <c r="C893" s="68">
        <v>811</v>
      </c>
      <c r="D893" s="59" t="s">
        <v>461</v>
      </c>
      <c r="E893" s="59" t="s">
        <v>406</v>
      </c>
      <c r="F893" s="59" t="s">
        <v>537</v>
      </c>
      <c r="G893" s="59"/>
      <c r="H893" s="60">
        <f>SUM(H894)</f>
        <v>6659.3</v>
      </c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</row>
    <row r="894" spans="2:22" ht="33" customHeight="1">
      <c r="B894" s="125" t="s">
        <v>577</v>
      </c>
      <c r="C894" s="68">
        <v>811</v>
      </c>
      <c r="D894" s="59" t="s">
        <v>461</v>
      </c>
      <c r="E894" s="59" t="s">
        <v>406</v>
      </c>
      <c r="F894" s="59" t="s">
        <v>537</v>
      </c>
      <c r="G894" s="59" t="s">
        <v>575</v>
      </c>
      <c r="H894" s="60">
        <f>3116.3+3543</f>
        <v>6659.3</v>
      </c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</row>
    <row r="895" spans="2:22" ht="18" customHeight="1">
      <c r="B895" s="125" t="s">
        <v>37</v>
      </c>
      <c r="C895" s="68">
        <v>811</v>
      </c>
      <c r="D895" s="69" t="s">
        <v>458</v>
      </c>
      <c r="E895" s="69"/>
      <c r="F895" s="59"/>
      <c r="G895" s="59"/>
      <c r="H895" s="60">
        <f>H896</f>
        <v>15000</v>
      </c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</row>
    <row r="896" spans="2:22" ht="18" customHeight="1">
      <c r="B896" s="125" t="s">
        <v>563</v>
      </c>
      <c r="C896" s="68">
        <v>811</v>
      </c>
      <c r="D896" s="59" t="s">
        <v>458</v>
      </c>
      <c r="E896" s="59" t="s">
        <v>406</v>
      </c>
      <c r="F896" s="59"/>
      <c r="G896" s="59"/>
      <c r="H896" s="60">
        <f>SUM(H897)</f>
        <v>15000</v>
      </c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</row>
    <row r="897" spans="2:22" ht="18" customHeight="1">
      <c r="B897" s="132" t="s">
        <v>564</v>
      </c>
      <c r="C897" s="68">
        <v>811</v>
      </c>
      <c r="D897" s="59" t="s">
        <v>458</v>
      </c>
      <c r="E897" s="59" t="s">
        <v>406</v>
      </c>
      <c r="F897" s="59" t="s">
        <v>529</v>
      </c>
      <c r="G897" s="59"/>
      <c r="H897" s="60">
        <f>SUM(H898)</f>
        <v>15000</v>
      </c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</row>
    <row r="898" spans="2:22" ht="18" customHeight="1">
      <c r="B898" s="125" t="s">
        <v>151</v>
      </c>
      <c r="C898" s="68">
        <v>811</v>
      </c>
      <c r="D898" s="59" t="s">
        <v>458</v>
      </c>
      <c r="E898" s="59" t="s">
        <v>406</v>
      </c>
      <c r="F898" s="59" t="s">
        <v>530</v>
      </c>
      <c r="G898" s="59"/>
      <c r="H898" s="60">
        <f>SUM(H899)</f>
        <v>15000</v>
      </c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</row>
    <row r="899" spans="2:22" ht="35.25" customHeight="1">
      <c r="B899" s="125" t="s">
        <v>577</v>
      </c>
      <c r="C899" s="68">
        <v>811</v>
      </c>
      <c r="D899" s="59" t="s">
        <v>458</v>
      </c>
      <c r="E899" s="59" t="s">
        <v>406</v>
      </c>
      <c r="F899" s="59" t="s">
        <v>530</v>
      </c>
      <c r="G899" s="59" t="s">
        <v>575</v>
      </c>
      <c r="H899" s="60">
        <v>15000</v>
      </c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</row>
    <row r="900" spans="2:22" ht="16.5" customHeight="1">
      <c r="B900" s="139" t="s">
        <v>6</v>
      </c>
      <c r="C900" s="68">
        <v>811</v>
      </c>
      <c r="D900" s="59"/>
      <c r="E900" s="59"/>
      <c r="F900" s="59"/>
      <c r="G900" s="59"/>
      <c r="H900" s="60">
        <f>H930+H966+H986+H991+H901+H999</f>
        <v>881964</v>
      </c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</row>
    <row r="901" spans="2:22" ht="17.25" customHeight="1">
      <c r="B901" s="121" t="s">
        <v>219</v>
      </c>
      <c r="C901" s="68">
        <v>811</v>
      </c>
      <c r="D901" s="59" t="s">
        <v>409</v>
      </c>
      <c r="E901" s="59"/>
      <c r="F901" s="59"/>
      <c r="G901" s="59"/>
      <c r="H901" s="60">
        <f>H902</f>
        <v>520202.2</v>
      </c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</row>
    <row r="902" spans="2:22" ht="18" customHeight="1">
      <c r="B902" s="131" t="s">
        <v>210</v>
      </c>
      <c r="C902" s="68">
        <v>811</v>
      </c>
      <c r="D902" s="59" t="s">
        <v>409</v>
      </c>
      <c r="E902" s="59" t="s">
        <v>458</v>
      </c>
      <c r="F902" s="59"/>
      <c r="G902" s="59"/>
      <c r="H902" s="60">
        <f>H903+H919</f>
        <v>520202.2</v>
      </c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</row>
    <row r="903" spans="2:22" ht="32.25" customHeight="1">
      <c r="B903" s="121" t="s">
        <v>192</v>
      </c>
      <c r="C903" s="68">
        <v>811</v>
      </c>
      <c r="D903" s="59" t="s">
        <v>409</v>
      </c>
      <c r="E903" s="59" t="s">
        <v>458</v>
      </c>
      <c r="F903" s="59" t="s">
        <v>193</v>
      </c>
      <c r="G903" s="59"/>
      <c r="H903" s="60">
        <f>H904</f>
        <v>100202.20000000001</v>
      </c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</row>
    <row r="904" spans="2:22" ht="15.75" customHeight="1">
      <c r="B904" s="121" t="s">
        <v>566</v>
      </c>
      <c r="C904" s="68">
        <v>811</v>
      </c>
      <c r="D904" s="59" t="s">
        <v>409</v>
      </c>
      <c r="E904" s="59" t="s">
        <v>458</v>
      </c>
      <c r="F904" s="59" t="s">
        <v>412</v>
      </c>
      <c r="G904" s="59"/>
      <c r="H904" s="60">
        <f>H905+H907+H909+H911+H917+H913+H915</f>
        <v>100202.20000000001</v>
      </c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</row>
    <row r="905" spans="2:22" ht="17.25" customHeight="1">
      <c r="B905" s="121" t="s">
        <v>4</v>
      </c>
      <c r="C905" s="68">
        <v>811</v>
      </c>
      <c r="D905" s="59" t="s">
        <v>409</v>
      </c>
      <c r="E905" s="59" t="s">
        <v>458</v>
      </c>
      <c r="F905" s="59" t="s">
        <v>414</v>
      </c>
      <c r="G905" s="59"/>
      <c r="H905" s="60">
        <f>H906</f>
        <v>59930.6</v>
      </c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</row>
    <row r="906" spans="2:22" ht="18" customHeight="1">
      <c r="B906" s="132" t="s">
        <v>5</v>
      </c>
      <c r="C906" s="68">
        <v>811</v>
      </c>
      <c r="D906" s="59" t="s">
        <v>409</v>
      </c>
      <c r="E906" s="59" t="s">
        <v>458</v>
      </c>
      <c r="F906" s="59" t="s">
        <v>414</v>
      </c>
      <c r="G906" s="59" t="s">
        <v>565</v>
      </c>
      <c r="H906" s="60">
        <f>10000+350+350+20000+2000+6675.1+3300+3400+3300+5000-2000+7555.5</f>
        <v>59930.6</v>
      </c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</row>
    <row r="907" spans="2:22" ht="18" customHeight="1">
      <c r="B907" s="121" t="s">
        <v>572</v>
      </c>
      <c r="C907" s="68">
        <v>811</v>
      </c>
      <c r="D907" s="59" t="s">
        <v>409</v>
      </c>
      <c r="E907" s="59" t="s">
        <v>458</v>
      </c>
      <c r="F907" s="59" t="s">
        <v>416</v>
      </c>
      <c r="G907" s="59"/>
      <c r="H907" s="60">
        <f>H908</f>
        <v>10000</v>
      </c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</row>
    <row r="908" spans="2:22" ht="18" customHeight="1">
      <c r="B908" s="132" t="s">
        <v>5</v>
      </c>
      <c r="C908" s="68">
        <v>811</v>
      </c>
      <c r="D908" s="59" t="s">
        <v>409</v>
      </c>
      <c r="E908" s="59" t="s">
        <v>458</v>
      </c>
      <c r="F908" s="59" t="s">
        <v>416</v>
      </c>
      <c r="G908" s="59" t="s">
        <v>565</v>
      </c>
      <c r="H908" s="60">
        <v>10000</v>
      </c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</row>
    <row r="909" spans="2:22" ht="18.75" customHeight="1">
      <c r="B909" s="132" t="s">
        <v>492</v>
      </c>
      <c r="C909" s="68">
        <v>811</v>
      </c>
      <c r="D909" s="59" t="s">
        <v>409</v>
      </c>
      <c r="E909" s="59" t="s">
        <v>458</v>
      </c>
      <c r="F909" s="59" t="s">
        <v>418</v>
      </c>
      <c r="G909" s="59"/>
      <c r="H909" s="60">
        <f>H910</f>
        <v>10000</v>
      </c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</row>
    <row r="910" spans="2:22" ht="18" customHeight="1">
      <c r="B910" s="132" t="s">
        <v>5</v>
      </c>
      <c r="C910" s="68">
        <v>811</v>
      </c>
      <c r="D910" s="59" t="s">
        <v>409</v>
      </c>
      <c r="E910" s="59" t="s">
        <v>458</v>
      </c>
      <c r="F910" s="59" t="s">
        <v>418</v>
      </c>
      <c r="G910" s="59" t="s">
        <v>565</v>
      </c>
      <c r="H910" s="60">
        <v>10000</v>
      </c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</row>
    <row r="911" spans="2:22" ht="18" customHeight="1">
      <c r="B911" s="132" t="s">
        <v>493</v>
      </c>
      <c r="C911" s="68">
        <v>811</v>
      </c>
      <c r="D911" s="59" t="s">
        <v>409</v>
      </c>
      <c r="E911" s="59" t="s">
        <v>458</v>
      </c>
      <c r="F911" s="59" t="s">
        <v>419</v>
      </c>
      <c r="G911" s="59"/>
      <c r="H911" s="60">
        <f>H912</f>
        <v>4493.8</v>
      </c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</row>
    <row r="912" spans="2:22" ht="18" customHeight="1">
      <c r="B912" s="132" t="s">
        <v>5</v>
      </c>
      <c r="C912" s="68">
        <v>811</v>
      </c>
      <c r="D912" s="59" t="s">
        <v>409</v>
      </c>
      <c r="E912" s="59" t="s">
        <v>458</v>
      </c>
      <c r="F912" s="59" t="s">
        <v>419</v>
      </c>
      <c r="G912" s="59" t="s">
        <v>565</v>
      </c>
      <c r="H912" s="60">
        <f>4493.8</f>
        <v>4493.8</v>
      </c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</row>
    <row r="913" spans="2:22" ht="18" customHeight="1">
      <c r="B913" s="132" t="s">
        <v>229</v>
      </c>
      <c r="C913" s="68">
        <v>811</v>
      </c>
      <c r="D913" s="59" t="s">
        <v>409</v>
      </c>
      <c r="E913" s="59" t="s">
        <v>458</v>
      </c>
      <c r="F913" s="59" t="s">
        <v>227</v>
      </c>
      <c r="G913" s="59"/>
      <c r="H913" s="60">
        <f>H914</f>
        <v>12000</v>
      </c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</row>
    <row r="914" spans="2:22" ht="18" customHeight="1">
      <c r="B914" s="132" t="s">
        <v>5</v>
      </c>
      <c r="C914" s="68">
        <v>811</v>
      </c>
      <c r="D914" s="59" t="s">
        <v>409</v>
      </c>
      <c r="E914" s="59" t="s">
        <v>458</v>
      </c>
      <c r="F914" s="59" t="s">
        <v>227</v>
      </c>
      <c r="G914" s="59" t="s">
        <v>565</v>
      </c>
      <c r="H914" s="60">
        <v>12000</v>
      </c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</row>
    <row r="915" spans="2:22" ht="34.5" customHeight="1">
      <c r="B915" s="132" t="s">
        <v>230</v>
      </c>
      <c r="C915" s="68">
        <v>811</v>
      </c>
      <c r="D915" s="59" t="s">
        <v>409</v>
      </c>
      <c r="E915" s="59" t="s">
        <v>458</v>
      </c>
      <c r="F915" s="59" t="s">
        <v>228</v>
      </c>
      <c r="G915" s="59"/>
      <c r="H915" s="60">
        <f>H916</f>
        <v>3777.8</v>
      </c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</row>
    <row r="916" spans="2:22" ht="18" customHeight="1">
      <c r="B916" s="132" t="s">
        <v>5</v>
      </c>
      <c r="C916" s="68">
        <v>811</v>
      </c>
      <c r="D916" s="59" t="s">
        <v>409</v>
      </c>
      <c r="E916" s="59" t="s">
        <v>458</v>
      </c>
      <c r="F916" s="59" t="s">
        <v>228</v>
      </c>
      <c r="G916" s="59" t="s">
        <v>565</v>
      </c>
      <c r="H916" s="60">
        <v>3777.8</v>
      </c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</row>
    <row r="917" spans="2:22" ht="33" customHeight="1" hidden="1">
      <c r="B917" s="132" t="s">
        <v>491</v>
      </c>
      <c r="C917" s="68">
        <v>811</v>
      </c>
      <c r="D917" s="59" t="s">
        <v>409</v>
      </c>
      <c r="E917" s="59" t="s">
        <v>458</v>
      </c>
      <c r="F917" s="59" t="s">
        <v>490</v>
      </c>
      <c r="G917" s="59"/>
      <c r="H917" s="60">
        <f>H918</f>
        <v>0</v>
      </c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</row>
    <row r="918" spans="2:22" ht="18" customHeight="1" hidden="1">
      <c r="B918" s="132" t="s">
        <v>5</v>
      </c>
      <c r="C918" s="68">
        <v>811</v>
      </c>
      <c r="D918" s="59" t="s">
        <v>409</v>
      </c>
      <c r="E918" s="59" t="s">
        <v>458</v>
      </c>
      <c r="F918" s="59" t="s">
        <v>490</v>
      </c>
      <c r="G918" s="59" t="s">
        <v>565</v>
      </c>
      <c r="H918" s="60">
        <f>15200-15200</f>
        <v>0</v>
      </c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</row>
    <row r="919" spans="2:22" ht="18" customHeight="1">
      <c r="B919" s="125" t="s">
        <v>136</v>
      </c>
      <c r="C919" s="68">
        <v>811</v>
      </c>
      <c r="D919" s="59" t="s">
        <v>409</v>
      </c>
      <c r="E919" s="59" t="s">
        <v>458</v>
      </c>
      <c r="F919" s="59" t="s">
        <v>185</v>
      </c>
      <c r="G919" s="59"/>
      <c r="H919" s="60">
        <f>H920+H923</f>
        <v>420000</v>
      </c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</row>
    <row r="920" spans="2:22" ht="52.5" customHeight="1">
      <c r="B920" s="131" t="s">
        <v>327</v>
      </c>
      <c r="C920" s="68">
        <v>811</v>
      </c>
      <c r="D920" s="69" t="s">
        <v>409</v>
      </c>
      <c r="E920" s="59" t="s">
        <v>458</v>
      </c>
      <c r="F920" s="59" t="s">
        <v>33</v>
      </c>
      <c r="G920" s="59"/>
      <c r="H920" s="60">
        <f>H921</f>
        <v>210000</v>
      </c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</row>
    <row r="921" spans="2:22" ht="37.5" customHeight="1">
      <c r="B921" s="125" t="s">
        <v>325</v>
      </c>
      <c r="C921" s="68">
        <v>811</v>
      </c>
      <c r="D921" s="69" t="s">
        <v>409</v>
      </c>
      <c r="E921" s="59" t="s">
        <v>458</v>
      </c>
      <c r="F921" s="59" t="s">
        <v>326</v>
      </c>
      <c r="G921" s="59"/>
      <c r="H921" s="60">
        <f>H922</f>
        <v>210000</v>
      </c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</row>
    <row r="922" spans="2:22" ht="21.75" customHeight="1">
      <c r="B922" s="132" t="s">
        <v>5</v>
      </c>
      <c r="C922" s="68">
        <v>811</v>
      </c>
      <c r="D922" s="69" t="s">
        <v>409</v>
      </c>
      <c r="E922" s="59" t="s">
        <v>458</v>
      </c>
      <c r="F922" s="59" t="s">
        <v>326</v>
      </c>
      <c r="G922" s="59" t="s">
        <v>565</v>
      </c>
      <c r="H922" s="60">
        <v>210000</v>
      </c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</row>
    <row r="923" spans="2:22" ht="39.75" customHeight="1">
      <c r="B923" s="131" t="s">
        <v>301</v>
      </c>
      <c r="C923" s="68">
        <v>811</v>
      </c>
      <c r="D923" s="69" t="s">
        <v>409</v>
      </c>
      <c r="E923" s="59" t="s">
        <v>458</v>
      </c>
      <c r="F923" s="59" t="s">
        <v>302</v>
      </c>
      <c r="G923" s="59"/>
      <c r="H923" s="60">
        <f>H924+H926+H928</f>
        <v>210000</v>
      </c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</row>
    <row r="924" spans="2:22" ht="63.75" customHeight="1">
      <c r="B924" s="132" t="s">
        <v>306</v>
      </c>
      <c r="C924" s="68">
        <v>811</v>
      </c>
      <c r="D924" s="69" t="s">
        <v>409</v>
      </c>
      <c r="E924" s="59" t="s">
        <v>458</v>
      </c>
      <c r="F924" s="59" t="s">
        <v>303</v>
      </c>
      <c r="G924" s="59"/>
      <c r="H924" s="60">
        <f>H925</f>
        <v>68000</v>
      </c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</row>
    <row r="925" spans="2:22" ht="21.75" customHeight="1">
      <c r="B925" s="132" t="s">
        <v>5</v>
      </c>
      <c r="C925" s="68">
        <v>811</v>
      </c>
      <c r="D925" s="69" t="s">
        <v>409</v>
      </c>
      <c r="E925" s="59" t="s">
        <v>458</v>
      </c>
      <c r="F925" s="59" t="s">
        <v>303</v>
      </c>
      <c r="G925" s="59" t="s">
        <v>565</v>
      </c>
      <c r="H925" s="60">
        <v>68000</v>
      </c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</row>
    <row r="926" spans="2:22" ht="35.25" customHeight="1">
      <c r="B926" s="132" t="s">
        <v>307</v>
      </c>
      <c r="C926" s="68">
        <v>811</v>
      </c>
      <c r="D926" s="69" t="s">
        <v>409</v>
      </c>
      <c r="E926" s="59" t="s">
        <v>458</v>
      </c>
      <c r="F926" s="59" t="s">
        <v>304</v>
      </c>
      <c r="G926" s="59"/>
      <c r="H926" s="60">
        <f>H927</f>
        <v>108000</v>
      </c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</row>
    <row r="927" spans="2:22" ht="21.75" customHeight="1">
      <c r="B927" s="132" t="s">
        <v>5</v>
      </c>
      <c r="C927" s="68">
        <v>811</v>
      </c>
      <c r="D927" s="69" t="s">
        <v>409</v>
      </c>
      <c r="E927" s="59" t="s">
        <v>458</v>
      </c>
      <c r="F927" s="59" t="s">
        <v>304</v>
      </c>
      <c r="G927" s="59" t="s">
        <v>565</v>
      </c>
      <c r="H927" s="60">
        <v>108000</v>
      </c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</row>
    <row r="928" spans="2:22" ht="33.75" customHeight="1">
      <c r="B928" s="132" t="s">
        <v>308</v>
      </c>
      <c r="C928" s="68">
        <v>811</v>
      </c>
      <c r="D928" s="69" t="s">
        <v>409</v>
      </c>
      <c r="E928" s="59" t="s">
        <v>458</v>
      </c>
      <c r="F928" s="59" t="s">
        <v>305</v>
      </c>
      <c r="G928" s="59"/>
      <c r="H928" s="60">
        <f>H929</f>
        <v>34000</v>
      </c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</row>
    <row r="929" spans="2:22" ht="18.75" customHeight="1">
      <c r="B929" s="132" t="s">
        <v>5</v>
      </c>
      <c r="C929" s="68">
        <v>811</v>
      </c>
      <c r="D929" s="69" t="s">
        <v>409</v>
      </c>
      <c r="E929" s="59" t="s">
        <v>458</v>
      </c>
      <c r="F929" s="59" t="s">
        <v>305</v>
      </c>
      <c r="G929" s="59" t="s">
        <v>565</v>
      </c>
      <c r="H929" s="60">
        <v>34000</v>
      </c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</row>
    <row r="930" spans="2:22" ht="22.5" customHeight="1">
      <c r="B930" s="121" t="s">
        <v>191</v>
      </c>
      <c r="C930" s="68">
        <v>811</v>
      </c>
      <c r="D930" s="59" t="s">
        <v>413</v>
      </c>
      <c r="E930" s="59"/>
      <c r="F930" s="59"/>
      <c r="G930" s="59"/>
      <c r="H930" s="60">
        <f>H931+H938+H955</f>
        <v>317064</v>
      </c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</row>
    <row r="931" spans="2:22" ht="19.5" customHeight="1">
      <c r="B931" s="125" t="s">
        <v>465</v>
      </c>
      <c r="C931" s="68">
        <v>811</v>
      </c>
      <c r="D931" s="59" t="s">
        <v>460</v>
      </c>
      <c r="E931" s="59" t="s">
        <v>406</v>
      </c>
      <c r="F931" s="59"/>
      <c r="G931" s="59"/>
      <c r="H931" s="60">
        <f>SUM(H932)</f>
        <v>94284.3</v>
      </c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</row>
    <row r="932" spans="2:22" ht="36.75" customHeight="1">
      <c r="B932" s="121" t="s">
        <v>192</v>
      </c>
      <c r="C932" s="68">
        <v>811</v>
      </c>
      <c r="D932" s="59" t="s">
        <v>460</v>
      </c>
      <c r="E932" s="59" t="s">
        <v>406</v>
      </c>
      <c r="F932" s="59" t="s">
        <v>193</v>
      </c>
      <c r="G932" s="59"/>
      <c r="H932" s="60">
        <f>SUM(H933)</f>
        <v>94284.3</v>
      </c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</row>
    <row r="933" spans="2:22" ht="16.5" customHeight="1">
      <c r="B933" s="121" t="s">
        <v>566</v>
      </c>
      <c r="C933" s="68">
        <v>811</v>
      </c>
      <c r="D933" s="59" t="s">
        <v>460</v>
      </c>
      <c r="E933" s="59" t="s">
        <v>406</v>
      </c>
      <c r="F933" s="59" t="s">
        <v>412</v>
      </c>
      <c r="G933" s="59"/>
      <c r="H933" s="60">
        <f>H934+H936</f>
        <v>94284.3</v>
      </c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</row>
    <row r="934" spans="2:22" ht="18.75" customHeight="1">
      <c r="B934" s="121" t="s">
        <v>4</v>
      </c>
      <c r="C934" s="68">
        <v>811</v>
      </c>
      <c r="D934" s="59" t="s">
        <v>460</v>
      </c>
      <c r="E934" s="59" t="s">
        <v>406</v>
      </c>
      <c r="F934" s="59" t="s">
        <v>414</v>
      </c>
      <c r="G934" s="59"/>
      <c r="H934" s="60">
        <f>SUM(H935)</f>
        <v>14284.3</v>
      </c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</row>
    <row r="935" spans="2:22" ht="16.5">
      <c r="B935" s="132" t="s">
        <v>5</v>
      </c>
      <c r="C935" s="68">
        <v>811</v>
      </c>
      <c r="D935" s="59" t="s">
        <v>460</v>
      </c>
      <c r="E935" s="59" t="s">
        <v>406</v>
      </c>
      <c r="F935" s="59" t="s">
        <v>414</v>
      </c>
      <c r="G935" s="59" t="s">
        <v>565</v>
      </c>
      <c r="H935" s="60">
        <v>14284.3</v>
      </c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</row>
    <row r="936" spans="2:22" ht="19.5" customHeight="1">
      <c r="B936" s="121" t="s">
        <v>311</v>
      </c>
      <c r="C936" s="68">
        <v>811</v>
      </c>
      <c r="D936" s="59" t="s">
        <v>460</v>
      </c>
      <c r="E936" s="59" t="s">
        <v>406</v>
      </c>
      <c r="F936" s="59" t="s">
        <v>415</v>
      </c>
      <c r="G936" s="59"/>
      <c r="H936" s="60">
        <f>H937</f>
        <v>80000</v>
      </c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</row>
    <row r="937" spans="2:22" ht="18" customHeight="1">
      <c r="B937" s="132" t="s">
        <v>5</v>
      </c>
      <c r="C937" s="68">
        <v>811</v>
      </c>
      <c r="D937" s="59" t="s">
        <v>460</v>
      </c>
      <c r="E937" s="59" t="s">
        <v>406</v>
      </c>
      <c r="F937" s="59" t="s">
        <v>415</v>
      </c>
      <c r="G937" s="59" t="s">
        <v>565</v>
      </c>
      <c r="H937" s="60">
        <v>80000</v>
      </c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</row>
    <row r="938" spans="2:22" ht="25.5" customHeight="1">
      <c r="B938" s="132" t="s">
        <v>524</v>
      </c>
      <c r="C938" s="68">
        <v>811</v>
      </c>
      <c r="D938" s="59" t="s">
        <v>460</v>
      </c>
      <c r="E938" s="59" t="s">
        <v>407</v>
      </c>
      <c r="F938" s="59"/>
      <c r="G938" s="59"/>
      <c r="H938" s="60">
        <f>H939+H949</f>
        <v>8800</v>
      </c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</row>
    <row r="939" spans="2:22" ht="33" customHeight="1">
      <c r="B939" s="121" t="s">
        <v>192</v>
      </c>
      <c r="C939" s="68">
        <v>811</v>
      </c>
      <c r="D939" s="59" t="s">
        <v>460</v>
      </c>
      <c r="E939" s="59" t="s">
        <v>407</v>
      </c>
      <c r="F939" s="59" t="s">
        <v>193</v>
      </c>
      <c r="G939" s="59"/>
      <c r="H939" s="60">
        <f>H940</f>
        <v>8800</v>
      </c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</row>
    <row r="940" spans="2:22" ht="18.75" customHeight="1">
      <c r="B940" s="121" t="s">
        <v>566</v>
      </c>
      <c r="C940" s="68">
        <v>811</v>
      </c>
      <c r="D940" s="59" t="s">
        <v>460</v>
      </c>
      <c r="E940" s="59" t="s">
        <v>407</v>
      </c>
      <c r="F940" s="59" t="s">
        <v>412</v>
      </c>
      <c r="G940" s="59"/>
      <c r="H940" s="60">
        <f>H941+H943+H945+H947</f>
        <v>8800</v>
      </c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</row>
    <row r="941" spans="2:22" ht="33">
      <c r="B941" s="121" t="s">
        <v>313</v>
      </c>
      <c r="C941" s="68">
        <v>811</v>
      </c>
      <c r="D941" s="59" t="s">
        <v>460</v>
      </c>
      <c r="E941" s="59" t="s">
        <v>407</v>
      </c>
      <c r="F941" s="59" t="s">
        <v>125</v>
      </c>
      <c r="G941" s="59"/>
      <c r="H941" s="60">
        <f>SUM(H942)</f>
        <v>3000</v>
      </c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</row>
    <row r="942" spans="2:22" ht="16.5">
      <c r="B942" s="132" t="s">
        <v>5</v>
      </c>
      <c r="C942" s="68">
        <v>811</v>
      </c>
      <c r="D942" s="59" t="s">
        <v>460</v>
      </c>
      <c r="E942" s="59" t="s">
        <v>407</v>
      </c>
      <c r="F942" s="59" t="s">
        <v>125</v>
      </c>
      <c r="G942" s="59" t="s">
        <v>565</v>
      </c>
      <c r="H942" s="60">
        <v>3000</v>
      </c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</row>
    <row r="943" spans="2:22" ht="18.75" customHeight="1">
      <c r="B943" s="132" t="s">
        <v>314</v>
      </c>
      <c r="C943" s="68">
        <v>811</v>
      </c>
      <c r="D943" s="59" t="s">
        <v>460</v>
      </c>
      <c r="E943" s="59" t="s">
        <v>38</v>
      </c>
      <c r="F943" s="59" t="s">
        <v>126</v>
      </c>
      <c r="G943" s="59"/>
      <c r="H943" s="60">
        <f>SUM(H944)</f>
        <v>1000</v>
      </c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</row>
    <row r="944" spans="2:22" ht="18.75" customHeight="1">
      <c r="B944" s="132" t="s">
        <v>5</v>
      </c>
      <c r="C944" s="68">
        <v>811</v>
      </c>
      <c r="D944" s="59" t="s">
        <v>460</v>
      </c>
      <c r="E944" s="59" t="s">
        <v>407</v>
      </c>
      <c r="F944" s="59" t="s">
        <v>126</v>
      </c>
      <c r="G944" s="59" t="s">
        <v>565</v>
      </c>
      <c r="H944" s="60">
        <v>1000</v>
      </c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</row>
    <row r="945" spans="2:22" ht="18" customHeight="1">
      <c r="B945" s="132" t="s">
        <v>315</v>
      </c>
      <c r="C945" s="68">
        <v>811</v>
      </c>
      <c r="D945" s="59" t="s">
        <v>460</v>
      </c>
      <c r="E945" s="59" t="s">
        <v>407</v>
      </c>
      <c r="F945" s="59" t="s">
        <v>312</v>
      </c>
      <c r="G945" s="59"/>
      <c r="H945" s="60">
        <f>H946</f>
        <v>3800</v>
      </c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</row>
    <row r="946" spans="2:22" ht="19.5" customHeight="1">
      <c r="B946" s="132" t="s">
        <v>5</v>
      </c>
      <c r="C946" s="68">
        <v>811</v>
      </c>
      <c r="D946" s="59" t="s">
        <v>460</v>
      </c>
      <c r="E946" s="59" t="s">
        <v>407</v>
      </c>
      <c r="F946" s="59" t="s">
        <v>312</v>
      </c>
      <c r="G946" s="59" t="s">
        <v>565</v>
      </c>
      <c r="H946" s="60">
        <v>3800</v>
      </c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</row>
    <row r="947" spans="2:22" ht="33.75" customHeight="1">
      <c r="B947" s="132" t="s">
        <v>316</v>
      </c>
      <c r="C947" s="68">
        <v>811</v>
      </c>
      <c r="D947" s="59" t="s">
        <v>460</v>
      </c>
      <c r="E947" s="59" t="s">
        <v>407</v>
      </c>
      <c r="F947" s="59" t="s">
        <v>139</v>
      </c>
      <c r="G947" s="59"/>
      <c r="H947" s="60">
        <f>H948</f>
        <v>1000</v>
      </c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</row>
    <row r="948" spans="2:22" ht="19.5" customHeight="1">
      <c r="B948" s="132" t="s">
        <v>5</v>
      </c>
      <c r="C948" s="68">
        <v>811</v>
      </c>
      <c r="D948" s="59" t="s">
        <v>460</v>
      </c>
      <c r="E948" s="59" t="s">
        <v>407</v>
      </c>
      <c r="F948" s="59" t="s">
        <v>139</v>
      </c>
      <c r="G948" s="59" t="s">
        <v>565</v>
      </c>
      <c r="H948" s="60">
        <f>20000-19000</f>
        <v>1000</v>
      </c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</row>
    <row r="949" spans="2:22" ht="19.5" customHeight="1" hidden="1">
      <c r="B949" s="125" t="s">
        <v>136</v>
      </c>
      <c r="C949" s="68">
        <v>811</v>
      </c>
      <c r="D949" s="59" t="s">
        <v>460</v>
      </c>
      <c r="E949" s="59" t="s">
        <v>407</v>
      </c>
      <c r="F949" s="59" t="s">
        <v>185</v>
      </c>
      <c r="G949" s="59"/>
      <c r="H949" s="60">
        <f>H950</f>
        <v>0</v>
      </c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</row>
    <row r="950" spans="2:22" ht="34.5" customHeight="1" hidden="1">
      <c r="B950" s="131" t="s">
        <v>102</v>
      </c>
      <c r="C950" s="68">
        <v>811</v>
      </c>
      <c r="D950" s="59" t="s">
        <v>460</v>
      </c>
      <c r="E950" s="59" t="s">
        <v>407</v>
      </c>
      <c r="F950" s="59" t="s">
        <v>99</v>
      </c>
      <c r="G950" s="59"/>
      <c r="H950" s="60">
        <f>H951+H953</f>
        <v>0</v>
      </c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</row>
    <row r="951" spans="2:22" ht="32.25" customHeight="1" hidden="1">
      <c r="B951" s="125" t="s">
        <v>103</v>
      </c>
      <c r="C951" s="68">
        <v>811</v>
      </c>
      <c r="D951" s="59" t="s">
        <v>460</v>
      </c>
      <c r="E951" s="59" t="s">
        <v>407</v>
      </c>
      <c r="F951" s="59" t="s">
        <v>100</v>
      </c>
      <c r="G951" s="59"/>
      <c r="H951" s="60">
        <f>H952</f>
        <v>0</v>
      </c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</row>
    <row r="952" spans="2:22" ht="19.5" customHeight="1" hidden="1">
      <c r="B952" s="132" t="s">
        <v>5</v>
      </c>
      <c r="C952" s="68">
        <v>811</v>
      </c>
      <c r="D952" s="59" t="s">
        <v>460</v>
      </c>
      <c r="E952" s="59" t="s">
        <v>407</v>
      </c>
      <c r="F952" s="59" t="s">
        <v>100</v>
      </c>
      <c r="G952" s="59" t="s">
        <v>565</v>
      </c>
      <c r="H952" s="60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</row>
    <row r="953" spans="2:22" ht="33.75" customHeight="1" hidden="1">
      <c r="B953" s="132" t="s">
        <v>104</v>
      </c>
      <c r="C953" s="68">
        <v>811</v>
      </c>
      <c r="D953" s="59" t="s">
        <v>460</v>
      </c>
      <c r="E953" s="59" t="s">
        <v>407</v>
      </c>
      <c r="F953" s="59" t="s">
        <v>101</v>
      </c>
      <c r="G953" s="59"/>
      <c r="H953" s="60">
        <f>H954</f>
        <v>0</v>
      </c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</row>
    <row r="954" spans="2:22" ht="19.5" customHeight="1" hidden="1">
      <c r="B954" s="132" t="s">
        <v>5</v>
      </c>
      <c r="C954" s="68">
        <v>811</v>
      </c>
      <c r="D954" s="59" t="s">
        <v>460</v>
      </c>
      <c r="E954" s="59" t="s">
        <v>407</v>
      </c>
      <c r="F954" s="59" t="s">
        <v>101</v>
      </c>
      <c r="G954" s="59" t="s">
        <v>565</v>
      </c>
      <c r="H954" s="60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</row>
    <row r="955" spans="2:22" ht="16.5">
      <c r="B955" s="132" t="s">
        <v>523</v>
      </c>
      <c r="C955" s="68">
        <v>811</v>
      </c>
      <c r="D955" s="59" t="s">
        <v>460</v>
      </c>
      <c r="E955" s="59" t="s">
        <v>408</v>
      </c>
      <c r="F955" s="59"/>
      <c r="G955" s="59"/>
      <c r="H955" s="60">
        <f>H956+H962</f>
        <v>213979.7</v>
      </c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</row>
    <row r="956" spans="2:22" ht="33">
      <c r="B956" s="121" t="s">
        <v>192</v>
      </c>
      <c r="C956" s="68">
        <v>811</v>
      </c>
      <c r="D956" s="59" t="s">
        <v>460</v>
      </c>
      <c r="E956" s="59" t="s">
        <v>408</v>
      </c>
      <c r="F956" s="59" t="s">
        <v>193</v>
      </c>
      <c r="G956" s="59"/>
      <c r="H956" s="60">
        <f>H957</f>
        <v>203979.7</v>
      </c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</row>
    <row r="957" spans="2:22" ht="16.5">
      <c r="B957" s="121" t="s">
        <v>566</v>
      </c>
      <c r="C957" s="68">
        <v>811</v>
      </c>
      <c r="D957" s="59" t="s">
        <v>460</v>
      </c>
      <c r="E957" s="59" t="s">
        <v>408</v>
      </c>
      <c r="F957" s="59" t="s">
        <v>412</v>
      </c>
      <c r="G957" s="59"/>
      <c r="H957" s="60">
        <f>H958+H960</f>
        <v>203979.7</v>
      </c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</row>
    <row r="958" spans="2:22" ht="16.5">
      <c r="B958" s="121" t="s">
        <v>4</v>
      </c>
      <c r="C958" s="68">
        <v>811</v>
      </c>
      <c r="D958" s="59" t="s">
        <v>460</v>
      </c>
      <c r="E958" s="59" t="s">
        <v>408</v>
      </c>
      <c r="F958" s="59" t="s">
        <v>414</v>
      </c>
      <c r="G958" s="59"/>
      <c r="H958" s="60">
        <f>SUM(H959)</f>
        <v>202868.6</v>
      </c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</row>
    <row r="959" spans="2:22" ht="16.5">
      <c r="B959" s="132" t="s">
        <v>5</v>
      </c>
      <c r="C959" s="68">
        <v>811</v>
      </c>
      <c r="D959" s="59" t="s">
        <v>460</v>
      </c>
      <c r="E959" s="59" t="s">
        <v>408</v>
      </c>
      <c r="F959" s="59" t="s">
        <v>414</v>
      </c>
      <c r="G959" s="59" t="s">
        <v>565</v>
      </c>
      <c r="H959" s="60">
        <f>5300+5400+1800+1100+1600+4800+250+25000+1000+87343.6+600-325+69000</f>
        <v>202868.6</v>
      </c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</row>
    <row r="960" spans="2:22" ht="16.5">
      <c r="B960" s="125" t="s">
        <v>231</v>
      </c>
      <c r="C960" s="68">
        <v>811</v>
      </c>
      <c r="D960" s="59" t="s">
        <v>460</v>
      </c>
      <c r="E960" s="59" t="s">
        <v>408</v>
      </c>
      <c r="F960" s="59" t="s">
        <v>232</v>
      </c>
      <c r="G960" s="59"/>
      <c r="H960" s="60">
        <f>H961</f>
        <v>1111.1</v>
      </c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</row>
    <row r="961" spans="2:22" ht="16.5">
      <c r="B961" s="132" t="s">
        <v>5</v>
      </c>
      <c r="C961" s="68">
        <v>811</v>
      </c>
      <c r="D961" s="59" t="s">
        <v>460</v>
      </c>
      <c r="E961" s="59" t="s">
        <v>408</v>
      </c>
      <c r="F961" s="59" t="s">
        <v>232</v>
      </c>
      <c r="G961" s="59" t="s">
        <v>565</v>
      </c>
      <c r="H961" s="60">
        <v>1111.1</v>
      </c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</row>
    <row r="962" spans="2:22" ht="16.5">
      <c r="B962" s="125" t="s">
        <v>136</v>
      </c>
      <c r="C962" s="68">
        <v>811</v>
      </c>
      <c r="D962" s="59" t="s">
        <v>460</v>
      </c>
      <c r="E962" s="59" t="s">
        <v>408</v>
      </c>
      <c r="F962" s="59" t="s">
        <v>185</v>
      </c>
      <c r="G962" s="59"/>
      <c r="H962" s="60">
        <f>SUM(H963)</f>
        <v>10000</v>
      </c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</row>
    <row r="963" spans="2:22" ht="33">
      <c r="B963" s="131" t="s">
        <v>301</v>
      </c>
      <c r="C963" s="68">
        <v>811</v>
      </c>
      <c r="D963" s="69" t="s">
        <v>460</v>
      </c>
      <c r="E963" s="59" t="s">
        <v>408</v>
      </c>
      <c r="F963" s="59" t="s">
        <v>302</v>
      </c>
      <c r="G963" s="59"/>
      <c r="H963" s="60">
        <f>SUM(H964)</f>
        <v>10000</v>
      </c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</row>
    <row r="964" spans="2:22" ht="33">
      <c r="B964" s="125" t="s">
        <v>310</v>
      </c>
      <c r="C964" s="68">
        <v>811</v>
      </c>
      <c r="D964" s="69" t="s">
        <v>460</v>
      </c>
      <c r="E964" s="59" t="s">
        <v>408</v>
      </c>
      <c r="F964" s="59" t="s">
        <v>309</v>
      </c>
      <c r="G964" s="59"/>
      <c r="H964" s="60">
        <f>H965</f>
        <v>10000</v>
      </c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</row>
    <row r="965" spans="2:22" ht="16.5">
      <c r="B965" s="132" t="s">
        <v>5</v>
      </c>
      <c r="C965" s="68">
        <v>811</v>
      </c>
      <c r="D965" s="69" t="s">
        <v>460</v>
      </c>
      <c r="E965" s="59" t="s">
        <v>408</v>
      </c>
      <c r="F965" s="59" t="s">
        <v>309</v>
      </c>
      <c r="G965" s="59" t="s">
        <v>565</v>
      </c>
      <c r="H965" s="60">
        <v>10000</v>
      </c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</row>
    <row r="966" spans="2:22" ht="16.5">
      <c r="B966" s="125" t="s">
        <v>202</v>
      </c>
      <c r="C966" s="68">
        <v>811</v>
      </c>
      <c r="D966" s="59" t="s">
        <v>279</v>
      </c>
      <c r="E966" s="59"/>
      <c r="F966" s="59"/>
      <c r="G966" s="59"/>
      <c r="H966" s="60">
        <f>H967+H974</f>
        <v>29547.8</v>
      </c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</row>
    <row r="967" spans="2:22" ht="16.5">
      <c r="B967" s="125" t="s">
        <v>317</v>
      </c>
      <c r="C967" s="68">
        <v>811</v>
      </c>
      <c r="D967" s="59" t="s">
        <v>279</v>
      </c>
      <c r="E967" s="59" t="s">
        <v>279</v>
      </c>
      <c r="F967" s="59"/>
      <c r="G967" s="59"/>
      <c r="H967" s="60">
        <f>H968+H971</f>
        <v>5142.8</v>
      </c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</row>
    <row r="968" spans="2:22" ht="16.5">
      <c r="B968" s="121" t="s">
        <v>566</v>
      </c>
      <c r="C968" s="68">
        <v>811</v>
      </c>
      <c r="D968" s="59" t="s">
        <v>279</v>
      </c>
      <c r="E968" s="59" t="s">
        <v>279</v>
      </c>
      <c r="F968" s="59" t="s">
        <v>412</v>
      </c>
      <c r="G968" s="59"/>
      <c r="H968" s="60">
        <f>H969</f>
        <v>300</v>
      </c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</row>
    <row r="969" spans="2:22" ht="16.5">
      <c r="B969" s="121" t="s">
        <v>4</v>
      </c>
      <c r="C969" s="68">
        <v>811</v>
      </c>
      <c r="D969" s="59" t="s">
        <v>279</v>
      </c>
      <c r="E969" s="59" t="s">
        <v>279</v>
      </c>
      <c r="F969" s="59" t="s">
        <v>414</v>
      </c>
      <c r="G969" s="59"/>
      <c r="H969" s="60">
        <f>H970</f>
        <v>300</v>
      </c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</row>
    <row r="970" spans="2:22" ht="16.5">
      <c r="B970" s="132" t="s">
        <v>5</v>
      </c>
      <c r="C970" s="68">
        <v>811</v>
      </c>
      <c r="D970" s="59" t="s">
        <v>279</v>
      </c>
      <c r="E970" s="59" t="s">
        <v>279</v>
      </c>
      <c r="F970" s="59" t="s">
        <v>414</v>
      </c>
      <c r="G970" s="59" t="s">
        <v>565</v>
      </c>
      <c r="H970" s="60">
        <v>300</v>
      </c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</row>
    <row r="971" spans="2:22" ht="16.5">
      <c r="B971" s="125" t="s">
        <v>136</v>
      </c>
      <c r="C971" s="68">
        <v>811</v>
      </c>
      <c r="D971" s="59" t="s">
        <v>279</v>
      </c>
      <c r="E971" s="59" t="s">
        <v>279</v>
      </c>
      <c r="F971" s="59" t="s">
        <v>185</v>
      </c>
      <c r="G971" s="59"/>
      <c r="H971" s="60">
        <f>H972</f>
        <v>4842.8</v>
      </c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</row>
    <row r="972" spans="2:22" ht="48.75" customHeight="1">
      <c r="B972" s="131" t="s">
        <v>105</v>
      </c>
      <c r="C972" s="68">
        <v>811</v>
      </c>
      <c r="D972" s="59" t="s">
        <v>279</v>
      </c>
      <c r="E972" s="59" t="s">
        <v>279</v>
      </c>
      <c r="F972" s="59" t="s">
        <v>449</v>
      </c>
      <c r="G972" s="59"/>
      <c r="H972" s="60">
        <f>H973</f>
        <v>4842.8</v>
      </c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</row>
    <row r="973" spans="2:22" ht="16.5">
      <c r="B973" s="132" t="s">
        <v>5</v>
      </c>
      <c r="C973" s="68">
        <v>811</v>
      </c>
      <c r="D973" s="59" t="s">
        <v>279</v>
      </c>
      <c r="E973" s="59" t="s">
        <v>279</v>
      </c>
      <c r="F973" s="59" t="s">
        <v>449</v>
      </c>
      <c r="G973" s="59" t="s">
        <v>565</v>
      </c>
      <c r="H973" s="60">
        <v>4842.8</v>
      </c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2:22" ht="16.5">
      <c r="B974" s="125" t="s">
        <v>522</v>
      </c>
      <c r="C974" s="68">
        <v>811</v>
      </c>
      <c r="D974" s="59" t="s">
        <v>279</v>
      </c>
      <c r="E974" s="59" t="s">
        <v>458</v>
      </c>
      <c r="F974" s="59"/>
      <c r="G974" s="59"/>
      <c r="H974" s="60">
        <f>H975</f>
        <v>24405</v>
      </c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</row>
    <row r="975" spans="2:22" ht="16.5">
      <c r="B975" s="121" t="s">
        <v>566</v>
      </c>
      <c r="C975" s="68">
        <v>811</v>
      </c>
      <c r="D975" s="59" t="s">
        <v>279</v>
      </c>
      <c r="E975" s="59" t="s">
        <v>458</v>
      </c>
      <c r="F975" s="59" t="s">
        <v>412</v>
      </c>
      <c r="G975" s="59"/>
      <c r="H975" s="60">
        <f>H976+H978+H980+H984+H982</f>
        <v>24405</v>
      </c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</row>
    <row r="976" spans="2:22" ht="16.5">
      <c r="B976" s="121" t="s">
        <v>4</v>
      </c>
      <c r="C976" s="68">
        <v>811</v>
      </c>
      <c r="D976" s="59" t="s">
        <v>279</v>
      </c>
      <c r="E976" s="59" t="s">
        <v>458</v>
      </c>
      <c r="F976" s="59" t="s">
        <v>414</v>
      </c>
      <c r="G976" s="59"/>
      <c r="H976" s="60">
        <f>SUM(H977)</f>
        <v>14000</v>
      </c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</row>
    <row r="977" spans="2:22" ht="16.5">
      <c r="B977" s="132" t="s">
        <v>5</v>
      </c>
      <c r="C977" s="68">
        <v>811</v>
      </c>
      <c r="D977" s="59" t="s">
        <v>279</v>
      </c>
      <c r="E977" s="59" t="s">
        <v>458</v>
      </c>
      <c r="F977" s="59" t="s">
        <v>414</v>
      </c>
      <c r="G977" s="59" t="s">
        <v>565</v>
      </c>
      <c r="H977" s="60">
        <f>2630+2650+2460+2760+3500</f>
        <v>14000</v>
      </c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</row>
    <row r="978" spans="2:22" ht="31.5" customHeight="1">
      <c r="B978" s="132" t="s">
        <v>319</v>
      </c>
      <c r="C978" s="68">
        <v>811</v>
      </c>
      <c r="D978" s="59" t="s">
        <v>279</v>
      </c>
      <c r="E978" s="59" t="s">
        <v>458</v>
      </c>
      <c r="F978" s="59" t="s">
        <v>318</v>
      </c>
      <c r="G978" s="59"/>
      <c r="H978" s="60">
        <f>SUM(H979)</f>
        <v>200</v>
      </c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</row>
    <row r="979" spans="2:22" ht="16.5">
      <c r="B979" s="132" t="s">
        <v>5</v>
      </c>
      <c r="C979" s="68">
        <v>811</v>
      </c>
      <c r="D979" s="59" t="s">
        <v>279</v>
      </c>
      <c r="E979" s="59" t="s">
        <v>458</v>
      </c>
      <c r="F979" s="59" t="s">
        <v>318</v>
      </c>
      <c r="G979" s="59" t="s">
        <v>565</v>
      </c>
      <c r="H979" s="60">
        <v>200</v>
      </c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</row>
    <row r="980" spans="2:22" ht="16.5" hidden="1">
      <c r="B980" s="132" t="s">
        <v>320</v>
      </c>
      <c r="C980" s="68">
        <v>811</v>
      </c>
      <c r="D980" s="59" t="s">
        <v>279</v>
      </c>
      <c r="E980" s="59" t="s">
        <v>458</v>
      </c>
      <c r="F980" s="59" t="s">
        <v>417</v>
      </c>
      <c r="G980" s="59"/>
      <c r="H980" s="60">
        <f>SUM(H981)</f>
        <v>0</v>
      </c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</row>
    <row r="981" spans="2:22" ht="16.5" hidden="1">
      <c r="B981" s="132" t="s">
        <v>5</v>
      </c>
      <c r="C981" s="68">
        <v>811</v>
      </c>
      <c r="D981" s="59" t="s">
        <v>279</v>
      </c>
      <c r="E981" s="59" t="s">
        <v>458</v>
      </c>
      <c r="F981" s="59" t="s">
        <v>417</v>
      </c>
      <c r="G981" s="59" t="s">
        <v>433</v>
      </c>
      <c r="H981" s="60">
        <f>800-800</f>
        <v>0</v>
      </c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</row>
    <row r="982" spans="2:22" ht="16.5">
      <c r="B982" s="132" t="s">
        <v>582</v>
      </c>
      <c r="C982" s="68">
        <v>811</v>
      </c>
      <c r="D982" s="59" t="s">
        <v>279</v>
      </c>
      <c r="E982" s="59" t="s">
        <v>458</v>
      </c>
      <c r="F982" s="59" t="s">
        <v>417</v>
      </c>
      <c r="G982" s="59"/>
      <c r="H982" s="60">
        <f>H983</f>
        <v>10000</v>
      </c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</row>
    <row r="983" spans="2:22" ht="16.5">
      <c r="B983" s="132" t="s">
        <v>5</v>
      </c>
      <c r="C983" s="68">
        <v>811</v>
      </c>
      <c r="D983" s="59" t="s">
        <v>279</v>
      </c>
      <c r="E983" s="59" t="s">
        <v>458</v>
      </c>
      <c r="F983" s="59" t="s">
        <v>417</v>
      </c>
      <c r="G983" s="59" t="s">
        <v>565</v>
      </c>
      <c r="H983" s="60">
        <v>10000</v>
      </c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</row>
    <row r="984" spans="2:22" ht="16.5">
      <c r="B984" s="132" t="s">
        <v>321</v>
      </c>
      <c r="C984" s="68">
        <v>811</v>
      </c>
      <c r="D984" s="59" t="s">
        <v>279</v>
      </c>
      <c r="E984" s="59" t="s">
        <v>458</v>
      </c>
      <c r="F984" s="59" t="s">
        <v>132</v>
      </c>
      <c r="G984" s="59"/>
      <c r="H984" s="60">
        <f>H985</f>
        <v>205</v>
      </c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</row>
    <row r="985" spans="2:22" ht="16.5">
      <c r="B985" s="132" t="s">
        <v>5</v>
      </c>
      <c r="C985" s="68">
        <v>811</v>
      </c>
      <c r="D985" s="59" t="s">
        <v>279</v>
      </c>
      <c r="E985" s="59" t="s">
        <v>458</v>
      </c>
      <c r="F985" s="59" t="s">
        <v>132</v>
      </c>
      <c r="G985" s="59" t="s">
        <v>565</v>
      </c>
      <c r="H985" s="60">
        <f>1000-795</f>
        <v>205</v>
      </c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</row>
    <row r="986" spans="2:22" ht="16.5">
      <c r="B986" s="125" t="s">
        <v>35</v>
      </c>
      <c r="C986" s="68">
        <v>811</v>
      </c>
      <c r="D986" s="59" t="s">
        <v>461</v>
      </c>
      <c r="E986" s="59"/>
      <c r="F986" s="59"/>
      <c r="G986" s="59"/>
      <c r="H986" s="60">
        <f>SUM(H987)</f>
        <v>13000</v>
      </c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</row>
    <row r="987" spans="2:22" ht="16.5">
      <c r="B987" s="121" t="s">
        <v>39</v>
      </c>
      <c r="C987" s="68">
        <v>811</v>
      </c>
      <c r="D987" s="59" t="s">
        <v>461</v>
      </c>
      <c r="E987" s="59" t="s">
        <v>409</v>
      </c>
      <c r="F987" s="59"/>
      <c r="G987" s="59"/>
      <c r="H987" s="60">
        <f>H988</f>
        <v>13000</v>
      </c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</row>
    <row r="988" spans="2:22" ht="16.5">
      <c r="B988" s="121" t="s">
        <v>566</v>
      </c>
      <c r="C988" s="68">
        <v>811</v>
      </c>
      <c r="D988" s="59" t="s">
        <v>461</v>
      </c>
      <c r="E988" s="59" t="s">
        <v>409</v>
      </c>
      <c r="F988" s="59" t="s">
        <v>412</v>
      </c>
      <c r="G988" s="59"/>
      <c r="H988" s="60">
        <f>H989</f>
        <v>13000</v>
      </c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</row>
    <row r="989" spans="2:22" ht="16.5">
      <c r="B989" s="121" t="s">
        <v>322</v>
      </c>
      <c r="C989" s="68">
        <v>811</v>
      </c>
      <c r="D989" s="59" t="s">
        <v>461</v>
      </c>
      <c r="E989" s="59" t="s">
        <v>409</v>
      </c>
      <c r="F989" s="59" t="s">
        <v>414</v>
      </c>
      <c r="G989" s="59"/>
      <c r="H989" s="60">
        <f>SUM(H990)</f>
        <v>13000</v>
      </c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</row>
    <row r="990" spans="2:22" ht="16.5">
      <c r="B990" s="132" t="s">
        <v>5</v>
      </c>
      <c r="C990" s="68">
        <v>811</v>
      </c>
      <c r="D990" s="59" t="s">
        <v>461</v>
      </c>
      <c r="E990" s="59" t="s">
        <v>409</v>
      </c>
      <c r="F990" s="59" t="s">
        <v>414</v>
      </c>
      <c r="G990" s="59" t="s">
        <v>565</v>
      </c>
      <c r="H990" s="60">
        <v>13000</v>
      </c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2:22" ht="16.5">
      <c r="B991" s="125" t="s">
        <v>37</v>
      </c>
      <c r="C991" s="68">
        <v>811</v>
      </c>
      <c r="D991" s="69" t="s">
        <v>458</v>
      </c>
      <c r="E991" s="59"/>
      <c r="F991" s="59"/>
      <c r="G991" s="59"/>
      <c r="H991" s="60">
        <f>SUM(H992)</f>
        <v>1150</v>
      </c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</row>
    <row r="992" spans="2:22" ht="16.5">
      <c r="B992" s="132" t="s">
        <v>264</v>
      </c>
      <c r="C992" s="68">
        <v>811</v>
      </c>
      <c r="D992" s="69" t="s">
        <v>458</v>
      </c>
      <c r="E992" s="59" t="s">
        <v>458</v>
      </c>
      <c r="F992" s="59"/>
      <c r="G992" s="59"/>
      <c r="H992" s="60">
        <f>H993</f>
        <v>1150</v>
      </c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</row>
    <row r="993" spans="2:22" ht="33.75" customHeight="1">
      <c r="B993" s="121" t="s">
        <v>192</v>
      </c>
      <c r="C993" s="68">
        <v>811</v>
      </c>
      <c r="D993" s="69" t="s">
        <v>458</v>
      </c>
      <c r="E993" s="59" t="s">
        <v>458</v>
      </c>
      <c r="F993" s="59" t="s">
        <v>193</v>
      </c>
      <c r="G993" s="59"/>
      <c r="H993" s="60">
        <f>SUM(H994)</f>
        <v>1150</v>
      </c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</row>
    <row r="994" spans="2:22" ht="16.5">
      <c r="B994" s="121" t="s">
        <v>566</v>
      </c>
      <c r="C994" s="68">
        <v>811</v>
      </c>
      <c r="D994" s="59" t="s">
        <v>458</v>
      </c>
      <c r="E994" s="59" t="s">
        <v>458</v>
      </c>
      <c r="F994" s="59" t="s">
        <v>412</v>
      </c>
      <c r="G994" s="59"/>
      <c r="H994" s="60">
        <f>H995+H997</f>
        <v>1150</v>
      </c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</row>
    <row r="995" spans="2:22" ht="16.5">
      <c r="B995" s="121" t="s">
        <v>322</v>
      </c>
      <c r="C995" s="68">
        <v>811</v>
      </c>
      <c r="D995" s="69" t="s">
        <v>458</v>
      </c>
      <c r="E995" s="59" t="s">
        <v>458</v>
      </c>
      <c r="F995" s="59" t="s">
        <v>414</v>
      </c>
      <c r="G995" s="59"/>
      <c r="H995" s="60">
        <f>H996</f>
        <v>150</v>
      </c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</row>
    <row r="996" spans="2:22" ht="16.5">
      <c r="B996" s="132" t="s">
        <v>5</v>
      </c>
      <c r="C996" s="68">
        <v>811</v>
      </c>
      <c r="D996" s="69" t="s">
        <v>458</v>
      </c>
      <c r="E996" s="59" t="s">
        <v>458</v>
      </c>
      <c r="F996" s="59" t="s">
        <v>414</v>
      </c>
      <c r="G996" s="59" t="s">
        <v>565</v>
      </c>
      <c r="H996" s="60">
        <v>150</v>
      </c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</row>
    <row r="997" spans="2:22" ht="16.5">
      <c r="B997" s="121" t="s">
        <v>324</v>
      </c>
      <c r="C997" s="68">
        <v>811</v>
      </c>
      <c r="D997" s="69" t="s">
        <v>458</v>
      </c>
      <c r="E997" s="59" t="s">
        <v>458</v>
      </c>
      <c r="F997" s="59" t="s">
        <v>323</v>
      </c>
      <c r="G997" s="59"/>
      <c r="H997" s="60">
        <f>H998</f>
        <v>1000</v>
      </c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</row>
    <row r="998" spans="2:22" ht="16.5">
      <c r="B998" s="132" t="s">
        <v>5</v>
      </c>
      <c r="C998" s="68">
        <v>811</v>
      </c>
      <c r="D998" s="69" t="s">
        <v>458</v>
      </c>
      <c r="E998" s="59" t="s">
        <v>458</v>
      </c>
      <c r="F998" s="59" t="s">
        <v>323</v>
      </c>
      <c r="G998" s="59" t="s">
        <v>565</v>
      </c>
      <c r="H998" s="60">
        <v>1000</v>
      </c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</row>
    <row r="999" spans="2:22" ht="16.5">
      <c r="B999" s="125" t="s">
        <v>130</v>
      </c>
      <c r="C999" s="68">
        <v>811</v>
      </c>
      <c r="D999" s="69" t="s">
        <v>463</v>
      </c>
      <c r="E999" s="59"/>
      <c r="F999" s="59"/>
      <c r="G999" s="59"/>
      <c r="H999" s="60">
        <f>H1000</f>
        <v>1000</v>
      </c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</row>
    <row r="1000" spans="2:22" ht="16.5">
      <c r="B1000" s="132" t="s">
        <v>266</v>
      </c>
      <c r="C1000" s="68">
        <v>811</v>
      </c>
      <c r="D1000" s="69" t="s">
        <v>463</v>
      </c>
      <c r="E1000" s="59" t="s">
        <v>460</v>
      </c>
      <c r="F1000" s="59"/>
      <c r="G1000" s="59"/>
      <c r="H1000" s="60">
        <f>H1001</f>
        <v>1000</v>
      </c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</row>
    <row r="1001" spans="2:22" ht="33">
      <c r="B1001" s="121" t="s">
        <v>192</v>
      </c>
      <c r="C1001" s="68">
        <v>811</v>
      </c>
      <c r="D1001" s="69" t="s">
        <v>463</v>
      </c>
      <c r="E1001" s="59" t="s">
        <v>460</v>
      </c>
      <c r="F1001" s="59" t="s">
        <v>193</v>
      </c>
      <c r="G1001" s="59"/>
      <c r="H1001" s="60">
        <f>H1002</f>
        <v>1000</v>
      </c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</row>
    <row r="1002" spans="2:22" ht="16.5">
      <c r="B1002" s="121" t="s">
        <v>566</v>
      </c>
      <c r="C1002" s="68">
        <v>811</v>
      </c>
      <c r="D1002" s="69" t="s">
        <v>463</v>
      </c>
      <c r="E1002" s="59" t="s">
        <v>460</v>
      </c>
      <c r="F1002" s="59" t="s">
        <v>412</v>
      </c>
      <c r="G1002" s="59"/>
      <c r="H1002" s="60">
        <f>H1003</f>
        <v>1000</v>
      </c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</row>
    <row r="1003" spans="2:22" ht="16.5">
      <c r="B1003" s="121" t="s">
        <v>322</v>
      </c>
      <c r="C1003" s="68">
        <v>811</v>
      </c>
      <c r="D1003" s="69" t="s">
        <v>463</v>
      </c>
      <c r="E1003" s="59" t="s">
        <v>460</v>
      </c>
      <c r="F1003" s="59" t="s">
        <v>414</v>
      </c>
      <c r="G1003" s="59"/>
      <c r="H1003" s="60">
        <f>H1004</f>
        <v>1000</v>
      </c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</row>
    <row r="1004" spans="2:22" ht="16.5">
      <c r="B1004" s="132" t="s">
        <v>5</v>
      </c>
      <c r="C1004" s="68">
        <v>811</v>
      </c>
      <c r="D1004" s="69" t="s">
        <v>463</v>
      </c>
      <c r="E1004" s="59" t="s">
        <v>460</v>
      </c>
      <c r="F1004" s="59" t="s">
        <v>414</v>
      </c>
      <c r="G1004" s="59" t="s">
        <v>565</v>
      </c>
      <c r="H1004" s="60">
        <v>1000</v>
      </c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</row>
    <row r="1005" spans="2:22" ht="33">
      <c r="B1005" s="139" t="s">
        <v>383</v>
      </c>
      <c r="C1005" s="68">
        <v>840</v>
      </c>
      <c r="D1005" s="59"/>
      <c r="E1005" s="59"/>
      <c r="F1005" s="59"/>
      <c r="G1005" s="59"/>
      <c r="H1005" s="60">
        <f>SUM(H1006)</f>
        <v>16900.399999999998</v>
      </c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</row>
    <row r="1006" spans="2:22" ht="16.5">
      <c r="B1006" s="139" t="s">
        <v>26</v>
      </c>
      <c r="C1006" s="68">
        <v>840</v>
      </c>
      <c r="D1006" s="59" t="s">
        <v>410</v>
      </c>
      <c r="E1006" s="59"/>
      <c r="F1006" s="59"/>
      <c r="G1006" s="59"/>
      <c r="H1006" s="60">
        <f>SUM(H1011,H1007)</f>
        <v>16900.399999999998</v>
      </c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</row>
    <row r="1007" spans="2:22" ht="16.5">
      <c r="B1007" s="139" t="s">
        <v>20</v>
      </c>
      <c r="C1007" s="68">
        <v>840</v>
      </c>
      <c r="D1007" s="59" t="s">
        <v>410</v>
      </c>
      <c r="E1007" s="59" t="s">
        <v>408</v>
      </c>
      <c r="F1007" s="59"/>
      <c r="G1007" s="59"/>
      <c r="H1007" s="60">
        <f>H1008</f>
        <v>1972.6</v>
      </c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</row>
    <row r="1008" spans="2:22" ht="16.5">
      <c r="B1008" s="139" t="s">
        <v>446</v>
      </c>
      <c r="C1008" s="68">
        <v>840</v>
      </c>
      <c r="D1008" s="59" t="s">
        <v>410</v>
      </c>
      <c r="E1008" s="59" t="s">
        <v>408</v>
      </c>
      <c r="F1008" s="59" t="s">
        <v>447</v>
      </c>
      <c r="G1008" s="59"/>
      <c r="H1008" s="60">
        <f>H1009</f>
        <v>1972.6</v>
      </c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</row>
    <row r="1009" spans="2:22" ht="34.5" customHeight="1">
      <c r="B1009" s="139" t="s">
        <v>384</v>
      </c>
      <c r="C1009" s="68">
        <v>840</v>
      </c>
      <c r="D1009" s="59" t="s">
        <v>410</v>
      </c>
      <c r="E1009" s="59" t="s">
        <v>408</v>
      </c>
      <c r="F1009" s="59" t="s">
        <v>19</v>
      </c>
      <c r="G1009" s="59"/>
      <c r="H1009" s="60">
        <f>H1010</f>
        <v>1972.6</v>
      </c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</row>
    <row r="1010" spans="2:22" ht="16.5">
      <c r="B1010" s="121" t="s">
        <v>482</v>
      </c>
      <c r="C1010" s="68">
        <v>840</v>
      </c>
      <c r="D1010" s="59" t="s">
        <v>410</v>
      </c>
      <c r="E1010" s="59" t="s">
        <v>408</v>
      </c>
      <c r="F1010" s="59" t="s">
        <v>19</v>
      </c>
      <c r="G1010" s="59" t="s">
        <v>29</v>
      </c>
      <c r="H1010" s="60">
        <f>2018.3-45.7</f>
        <v>1972.6</v>
      </c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</row>
    <row r="1011" spans="2:22" ht="16.5">
      <c r="B1011" s="125" t="s">
        <v>526</v>
      </c>
      <c r="C1011" s="68">
        <v>840</v>
      </c>
      <c r="D1011" s="59" t="s">
        <v>410</v>
      </c>
      <c r="E1011" s="59" t="s">
        <v>460</v>
      </c>
      <c r="F1011" s="59"/>
      <c r="G1011" s="59"/>
      <c r="H1011" s="60">
        <f>SUM(H1012,H1015)</f>
        <v>14927.8</v>
      </c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</row>
    <row r="1012" spans="2:22" ht="54" customHeight="1">
      <c r="B1012" s="121" t="s">
        <v>480</v>
      </c>
      <c r="C1012" s="68">
        <v>840</v>
      </c>
      <c r="D1012" s="59" t="s">
        <v>410</v>
      </c>
      <c r="E1012" s="59" t="s">
        <v>460</v>
      </c>
      <c r="F1012" s="59" t="s">
        <v>454</v>
      </c>
      <c r="G1012" s="59"/>
      <c r="H1012" s="60">
        <f>SUM(H1013)</f>
        <v>9502.8</v>
      </c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</row>
    <row r="1013" spans="2:22" ht="16.5">
      <c r="B1013" s="121" t="s">
        <v>484</v>
      </c>
      <c r="C1013" s="68">
        <v>840</v>
      </c>
      <c r="D1013" s="59" t="s">
        <v>410</v>
      </c>
      <c r="E1013" s="59" t="s">
        <v>460</v>
      </c>
      <c r="F1013" s="59" t="s">
        <v>456</v>
      </c>
      <c r="G1013" s="59"/>
      <c r="H1013" s="60">
        <f>SUM(H1014)</f>
        <v>9502.8</v>
      </c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</row>
    <row r="1014" spans="2:22" ht="16.5">
      <c r="B1014" s="121" t="s">
        <v>482</v>
      </c>
      <c r="C1014" s="68">
        <v>840</v>
      </c>
      <c r="D1014" s="59" t="s">
        <v>410</v>
      </c>
      <c r="E1014" s="59" t="s">
        <v>460</v>
      </c>
      <c r="F1014" s="59" t="s">
        <v>456</v>
      </c>
      <c r="G1014" s="59" t="s">
        <v>29</v>
      </c>
      <c r="H1014" s="60">
        <v>9502.8</v>
      </c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</row>
    <row r="1015" spans="2:22" ht="16.5">
      <c r="B1015" s="125" t="s">
        <v>156</v>
      </c>
      <c r="C1015" s="68">
        <v>840</v>
      </c>
      <c r="D1015" s="59" t="s">
        <v>410</v>
      </c>
      <c r="E1015" s="59" t="s">
        <v>460</v>
      </c>
      <c r="F1015" s="59" t="s">
        <v>166</v>
      </c>
      <c r="G1015" s="59"/>
      <c r="H1015" s="60">
        <f>H1016</f>
        <v>5425</v>
      </c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</row>
    <row r="1016" spans="2:22" ht="16.5">
      <c r="B1016" s="125" t="s">
        <v>136</v>
      </c>
      <c r="C1016" s="68">
        <v>840</v>
      </c>
      <c r="D1016" s="59" t="s">
        <v>410</v>
      </c>
      <c r="E1016" s="59" t="s">
        <v>460</v>
      </c>
      <c r="F1016" s="59" t="s">
        <v>167</v>
      </c>
      <c r="G1016" s="59"/>
      <c r="H1016" s="60">
        <f>H1017+H1019</f>
        <v>5425</v>
      </c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</row>
    <row r="1017" spans="2:22" ht="16.5">
      <c r="B1017" s="125" t="s">
        <v>399</v>
      </c>
      <c r="C1017" s="68">
        <v>840</v>
      </c>
      <c r="D1017" s="59" t="s">
        <v>410</v>
      </c>
      <c r="E1017" s="59" t="s">
        <v>460</v>
      </c>
      <c r="F1017" s="59" t="s">
        <v>169</v>
      </c>
      <c r="G1017" s="59"/>
      <c r="H1017" s="60">
        <f>SUM(H1018)</f>
        <v>5352.6</v>
      </c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</row>
    <row r="1018" spans="2:22" ht="16.5">
      <c r="B1018" s="121" t="s">
        <v>89</v>
      </c>
      <c r="C1018" s="68">
        <v>840</v>
      </c>
      <c r="D1018" s="59" t="s">
        <v>410</v>
      </c>
      <c r="E1018" s="59" t="s">
        <v>460</v>
      </c>
      <c r="F1018" s="59" t="s">
        <v>169</v>
      </c>
      <c r="G1018" s="59" t="s">
        <v>249</v>
      </c>
      <c r="H1018" s="60">
        <v>5352.6</v>
      </c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</row>
    <row r="1019" spans="2:22" ht="49.5">
      <c r="B1019" s="126" t="s">
        <v>0</v>
      </c>
      <c r="C1019" s="68">
        <v>840</v>
      </c>
      <c r="D1019" s="59" t="s">
        <v>410</v>
      </c>
      <c r="E1019" s="59" t="s">
        <v>460</v>
      </c>
      <c r="F1019" s="59" t="s">
        <v>346</v>
      </c>
      <c r="G1019" s="59"/>
      <c r="H1019" s="60">
        <f>H1020</f>
        <v>72.4</v>
      </c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</row>
    <row r="1020" spans="2:22" ht="16.5">
      <c r="B1020" s="121" t="s">
        <v>482</v>
      </c>
      <c r="C1020" s="68">
        <v>840</v>
      </c>
      <c r="D1020" s="59" t="s">
        <v>410</v>
      </c>
      <c r="E1020" s="59" t="s">
        <v>460</v>
      </c>
      <c r="F1020" s="59" t="s">
        <v>346</v>
      </c>
      <c r="G1020" s="59" t="s">
        <v>29</v>
      </c>
      <c r="H1020" s="60">
        <v>72.4</v>
      </c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</row>
    <row r="1021" spans="2:22" ht="33">
      <c r="B1021" s="139" t="s">
        <v>578</v>
      </c>
      <c r="C1021" s="68">
        <v>841</v>
      </c>
      <c r="D1021" s="59"/>
      <c r="E1021" s="59"/>
      <c r="F1021" s="59"/>
      <c r="G1021" s="59"/>
      <c r="H1021" s="60">
        <f>H1022</f>
        <v>450</v>
      </c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</row>
    <row r="1022" spans="2:22" ht="16.5">
      <c r="B1022" s="121" t="s">
        <v>219</v>
      </c>
      <c r="C1022" s="68">
        <v>841</v>
      </c>
      <c r="D1022" s="59" t="s">
        <v>409</v>
      </c>
      <c r="E1022" s="59"/>
      <c r="F1022" s="59"/>
      <c r="G1022" s="59"/>
      <c r="H1022" s="60">
        <f>H1023</f>
        <v>450</v>
      </c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</row>
    <row r="1023" spans="2:22" ht="16.5">
      <c r="B1023" s="125" t="s">
        <v>462</v>
      </c>
      <c r="C1023" s="68">
        <v>841</v>
      </c>
      <c r="D1023" s="59" t="s">
        <v>409</v>
      </c>
      <c r="E1023" s="59" t="s">
        <v>280</v>
      </c>
      <c r="F1023" s="59"/>
      <c r="G1023" s="59"/>
      <c r="H1023" s="60">
        <f>H1024</f>
        <v>450</v>
      </c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</row>
    <row r="1024" spans="2:22" ht="49.5">
      <c r="B1024" s="121" t="s">
        <v>480</v>
      </c>
      <c r="C1024" s="68">
        <v>841</v>
      </c>
      <c r="D1024" s="59" t="s">
        <v>409</v>
      </c>
      <c r="E1024" s="59" t="s">
        <v>280</v>
      </c>
      <c r="F1024" s="59" t="s">
        <v>454</v>
      </c>
      <c r="G1024" s="59"/>
      <c r="H1024" s="60">
        <f>H1025</f>
        <v>450</v>
      </c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</row>
    <row r="1025" spans="2:22" ht="16.5">
      <c r="B1025" s="121" t="s">
        <v>484</v>
      </c>
      <c r="C1025" s="68">
        <v>841</v>
      </c>
      <c r="D1025" s="59" t="s">
        <v>409</v>
      </c>
      <c r="E1025" s="59" t="s">
        <v>280</v>
      </c>
      <c r="F1025" s="59" t="s">
        <v>456</v>
      </c>
      <c r="G1025" s="59"/>
      <c r="H1025" s="60">
        <f>H1026</f>
        <v>450</v>
      </c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</row>
    <row r="1026" spans="2:22" ht="16.5">
      <c r="B1026" s="120" t="s">
        <v>482</v>
      </c>
      <c r="C1026" s="68">
        <v>841</v>
      </c>
      <c r="D1026" s="59" t="s">
        <v>409</v>
      </c>
      <c r="E1026" s="59" t="s">
        <v>280</v>
      </c>
      <c r="F1026" s="59" t="s">
        <v>456</v>
      </c>
      <c r="G1026" s="59" t="s">
        <v>29</v>
      </c>
      <c r="H1026" s="60">
        <v>450</v>
      </c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</row>
    <row r="1027" spans="2:22" ht="16.5" hidden="1">
      <c r="B1027" s="121"/>
      <c r="C1027" s="68"/>
      <c r="D1027" s="59"/>
      <c r="E1027" s="59"/>
      <c r="F1027" s="59"/>
      <c r="G1027" s="59"/>
      <c r="H1027" s="60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</row>
    <row r="1028" spans="2:22" ht="33">
      <c r="B1028" s="125" t="s">
        <v>338</v>
      </c>
      <c r="C1028" s="68">
        <v>842</v>
      </c>
      <c r="D1028" s="59"/>
      <c r="E1028" s="59"/>
      <c r="F1028" s="59"/>
      <c r="G1028" s="59"/>
      <c r="H1028" s="60">
        <f aca="true" t="shared" si="0" ref="H1028:H1033">H1029</f>
        <v>3500</v>
      </c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</row>
    <row r="1029" spans="2:22" ht="16.5">
      <c r="B1029" s="150" t="s">
        <v>440</v>
      </c>
      <c r="C1029" s="68">
        <v>842</v>
      </c>
      <c r="D1029" s="59" t="s">
        <v>406</v>
      </c>
      <c r="E1029" s="59"/>
      <c r="F1029" s="59"/>
      <c r="G1029" s="59"/>
      <c r="H1029" s="60">
        <f t="shared" si="0"/>
        <v>3500</v>
      </c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</row>
    <row r="1030" spans="2:22" ht="16.5">
      <c r="B1030" s="132" t="s">
        <v>331</v>
      </c>
      <c r="C1030" s="68">
        <v>842</v>
      </c>
      <c r="D1030" s="59" t="s">
        <v>406</v>
      </c>
      <c r="E1030" s="59" t="s">
        <v>279</v>
      </c>
      <c r="F1030" s="59"/>
      <c r="G1030" s="59"/>
      <c r="H1030" s="60">
        <f t="shared" si="0"/>
        <v>3500</v>
      </c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</row>
    <row r="1031" spans="2:22" ht="16.5">
      <c r="B1031" s="151" t="s">
        <v>330</v>
      </c>
      <c r="C1031" s="68">
        <v>842</v>
      </c>
      <c r="D1031" s="69" t="s">
        <v>406</v>
      </c>
      <c r="E1031" s="59" t="s">
        <v>279</v>
      </c>
      <c r="F1031" s="59" t="s">
        <v>443</v>
      </c>
      <c r="G1031" s="59"/>
      <c r="H1031" s="60">
        <f t="shared" si="0"/>
        <v>3500</v>
      </c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</row>
    <row r="1032" spans="2:22" ht="33">
      <c r="B1032" s="121" t="s">
        <v>64</v>
      </c>
      <c r="C1032" s="68">
        <v>842</v>
      </c>
      <c r="D1032" s="69" t="s">
        <v>406</v>
      </c>
      <c r="E1032" s="59" t="s">
        <v>279</v>
      </c>
      <c r="F1032" s="59" t="s">
        <v>442</v>
      </c>
      <c r="G1032" s="59"/>
      <c r="H1032" s="60">
        <f t="shared" si="0"/>
        <v>3500</v>
      </c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</row>
    <row r="1033" spans="2:22" ht="16.5">
      <c r="B1033" s="117" t="s">
        <v>339</v>
      </c>
      <c r="C1033" s="68">
        <v>842</v>
      </c>
      <c r="D1033" s="69" t="s">
        <v>406</v>
      </c>
      <c r="E1033" s="59" t="s">
        <v>279</v>
      </c>
      <c r="F1033" s="59" t="s">
        <v>337</v>
      </c>
      <c r="G1033" s="59"/>
      <c r="H1033" s="60">
        <f t="shared" si="0"/>
        <v>3500</v>
      </c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</row>
    <row r="1034" spans="2:22" ht="16.5">
      <c r="B1034" s="125" t="s">
        <v>332</v>
      </c>
      <c r="C1034" s="68">
        <v>842</v>
      </c>
      <c r="D1034" s="69" t="s">
        <v>406</v>
      </c>
      <c r="E1034" s="59" t="s">
        <v>279</v>
      </c>
      <c r="F1034" s="59" t="s">
        <v>337</v>
      </c>
      <c r="G1034" s="59" t="s">
        <v>289</v>
      </c>
      <c r="H1034" s="60">
        <v>3500</v>
      </c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</row>
    <row r="1035" spans="2:22" ht="18.75" customHeight="1">
      <c r="B1035" s="147" t="s">
        <v>66</v>
      </c>
      <c r="C1035" s="96"/>
      <c r="D1035" s="96"/>
      <c r="E1035" s="96"/>
      <c r="F1035" s="96"/>
      <c r="G1035" s="95"/>
      <c r="H1035" s="73">
        <f>SUM(H14,H192,H211,H276,H298,H433,H495,H521,H626,H710,H806,H1005,H1028,H1021)</f>
        <v>7388113.300000001</v>
      </c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</row>
    <row r="1036" spans="2:22" ht="25.5" customHeight="1" hidden="1">
      <c r="B1036" s="113" t="s">
        <v>441</v>
      </c>
      <c r="C1036" s="96"/>
      <c r="D1036" s="96"/>
      <c r="E1036" s="96"/>
      <c r="F1036" s="96"/>
      <c r="G1036" s="95"/>
      <c r="H1036" s="73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</row>
    <row r="1037" spans="2:22" ht="25.5" customHeight="1" hidden="1">
      <c r="B1037" s="113" t="s">
        <v>65</v>
      </c>
      <c r="C1037" s="96"/>
      <c r="D1037" s="96"/>
      <c r="E1037" s="96"/>
      <c r="F1037" s="96"/>
      <c r="G1037" s="95"/>
      <c r="H1037" s="73">
        <f>H1035+H1036</f>
        <v>7388113.300000001</v>
      </c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</row>
    <row r="1038" spans="2:22" ht="18.75" customHeight="1">
      <c r="B1038" s="114"/>
      <c r="C1038" s="93"/>
      <c r="D1038" s="93"/>
      <c r="E1038" s="93"/>
      <c r="F1038" s="93"/>
      <c r="G1038" s="93"/>
      <c r="H1038" s="9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</row>
    <row r="1039" spans="2:22" ht="48.75" customHeight="1">
      <c r="B1039" s="90"/>
      <c r="C1039" s="91"/>
      <c r="D1039" s="34"/>
      <c r="E1039" s="91"/>
      <c r="F1039" s="91"/>
      <c r="G1039" s="91"/>
      <c r="H1039" s="92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</row>
    <row r="1040" spans="9:22" ht="32.25" customHeight="1"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</row>
    <row r="1041" spans="8:22" ht="14.25">
      <c r="H1041" s="85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</row>
    <row r="1042" spans="8:22" ht="14.25">
      <c r="H1042" s="85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</row>
    <row r="1043" spans="8:22" ht="14.25">
      <c r="H1043" s="85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</row>
    <row r="1044" spans="8:22" ht="14.25">
      <c r="H1044" s="85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</row>
    <row r="1045" spans="8:22" ht="14.25">
      <c r="H1045" s="85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</row>
    <row r="1046" spans="8:22" ht="14.25">
      <c r="H1046" s="85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</row>
    <row r="1047" spans="8:22" ht="14.25">
      <c r="H1047" s="85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</row>
    <row r="1048" spans="8:22" ht="14.25">
      <c r="H1048" s="85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</row>
    <row r="1049" spans="8:22" ht="14.25">
      <c r="H1049" s="85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</row>
    <row r="1050" spans="8:22" ht="14.25">
      <c r="H1050" s="85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</row>
    <row r="1051" spans="8:22" ht="14.25">
      <c r="H1051" s="85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</row>
    <row r="1052" spans="8:22" ht="14.25">
      <c r="H1052" s="85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</row>
    <row r="1053" spans="8:22" ht="14.25">
      <c r="H1053" s="85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</row>
    <row r="1054" spans="8:22" ht="12.75">
      <c r="H1054" s="78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</row>
    <row r="1055" spans="9:22" ht="12.75"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</row>
    <row r="1056" spans="9:22" ht="12.75"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</row>
    <row r="1057" spans="9:22" ht="12.75"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</row>
    <row r="1058" spans="9:22" ht="12.75"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</row>
  </sheetData>
  <mergeCells count="4">
    <mergeCell ref="B9:H9"/>
    <mergeCell ref="B8:H8"/>
    <mergeCell ref="B7:H7"/>
    <mergeCell ref="F4:H4"/>
  </mergeCells>
  <printOptions/>
  <pageMargins left="1.1811023622047245" right="0.3937007874015748" top="0.68" bottom="0.3937007874015748" header="0.5118110236220472" footer="0.35433070866141736"/>
  <pageSetup fitToHeight="0" fitToWidth="1" horizontalDpi="600" verticalDpi="600" orientation="portrait" paperSize="9" scale="59" r:id="rId2"/>
  <headerFooter alignWithMargins="0">
    <oddHeader>&amp;C&amp;P</oddHeader>
  </headerFooter>
  <rowBreaks count="1" manualBreakCount="1">
    <brk id="1038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Admin</cp:lastModifiedBy>
  <cp:lastPrinted>2011-12-09T09:50:48Z</cp:lastPrinted>
  <dcterms:created xsi:type="dcterms:W3CDTF">2005-10-27T10:10:18Z</dcterms:created>
  <dcterms:modified xsi:type="dcterms:W3CDTF">2011-12-12T13:01:35Z</dcterms:modified>
  <cp:category/>
  <cp:version/>
  <cp:contentType/>
  <cp:contentStatus/>
</cp:coreProperties>
</file>