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5401" windowWidth="12390" windowHeight="8640" activeTab="1"/>
  </bookViews>
  <sheets>
    <sheet name="прил.1" sheetId="1" r:id="rId1"/>
    <sheet name="прил.2" sheetId="2" r:id="rId2"/>
    <sheet name="прил.3" sheetId="3" r:id="rId3"/>
  </sheets>
  <definedNames>
    <definedName name="_xlnm.Print_Titles" localSheetId="0">'прил.1'!$19:$20</definedName>
    <definedName name="_xlnm.Print_Titles" localSheetId="1">'прил.2'!$19:$19</definedName>
    <definedName name="_xlnm.Print_Titles" localSheetId="2">'прил.3'!$18:$18</definedName>
    <definedName name="_xlnm.Print_Area" localSheetId="0">'прил.1'!$A$1:$J$73</definedName>
    <definedName name="_xlnm.Print_Area" localSheetId="1">'прил.2'!$A$1:$L$759</definedName>
    <definedName name="_xlnm.Print_Area" localSheetId="2">'прил.3'!$A$1:$L$1175</definedName>
  </definedNames>
  <calcPr fullCalcOnLoad="1"/>
</workbook>
</file>

<file path=xl/sharedStrings.xml><?xml version="1.0" encoding="utf-8"?>
<sst xmlns="http://schemas.openxmlformats.org/spreadsheetml/2006/main" count="8074" uniqueCount="836">
  <si>
    <t>Сумма                                  (тыс. рублей)</t>
  </si>
  <si>
    <t>Сумма                                      (тыс. рублей)</t>
  </si>
  <si>
    <t>Субсидии на реализацию плана мероприятий "Комплексная безопасность образовательного учреждения на 2006-2010 годы"</t>
  </si>
  <si>
    <t xml:space="preserve">  Субсидии на обеспечение мероприятий по капитальному ремонту многоквартирных домов за счет безвозмездных поступлений от государственной корпорации "Фонд содействия реформированию жилищно-коммунального хозяйства"</t>
  </si>
  <si>
    <t xml:space="preserve">   Погашение задолженности по городской целевой программе "Переселение граждан из ветхого и аварийного жилищного фонда" на 2004-2010 годы за 2008 год</t>
  </si>
  <si>
    <t>Строительство магистральных сетей для индивидуальной малоэтажной застройки Зашекснинского района (105,106 мкр.)</t>
  </si>
  <si>
    <t xml:space="preserve">  Транспортная развязка Октябрьский мост-ул. Раахе</t>
  </si>
  <si>
    <t xml:space="preserve"> Субвенции на 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</si>
  <si>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 xml:space="preserve">  Федеральная целевая программа «Жилище» на 2002-2010 годы (второй этап)</t>
  </si>
  <si>
    <t>Сумма                                            (тыс. рублей)</t>
  </si>
  <si>
    <t xml:space="preserve">  Мероприятия по организации оздоровительной компании детей  (субвенции на проведение оздоровительной кампании детей и подростков, на организацию отдыха и оздоровление детей, находящихся в трудной жизненной ситуации)</t>
  </si>
  <si>
    <t>102 02 25</t>
  </si>
  <si>
    <t xml:space="preserve">   Погашение задолженности по городской целевой программе "Переселение граждан из ветхого и аварийного жилищного фонда" на 2001-2010 годы за 2008 год</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</si>
  <si>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</si>
  <si>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Обеспечение деятельности финансовых органов</t>
  </si>
  <si>
    <t>Обеспечение проведения выборов и референдумов</t>
  </si>
  <si>
    <t xml:space="preserve">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</si>
  <si>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Центральный аппарат</t>
  </si>
  <si>
    <t xml:space="preserve"> Депутаты представительного органа муниципального образования</t>
  </si>
  <si>
    <t xml:space="preserve"> Резервные фонды мэрии города</t>
  </si>
  <si>
    <t xml:space="preserve">  Реализация других функций, связанных с обеспечением национальной безопасности и правоохранительной деятельности</t>
  </si>
  <si>
    <t xml:space="preserve">   Жилой дом № 25 в 115 мкр.(субсидии на капитальные вложения)</t>
  </si>
  <si>
    <t xml:space="preserve">   Набережная от Октябрьского моста до мостового перехода через реку Ягорба (субсидии на капитальные вложения)</t>
  </si>
  <si>
    <t xml:space="preserve">  Реконструкция и расширение водоочистной станции № 2 одноступенчатого на двухступенчатый режим очистки (субсидии на капитальные вложения)</t>
  </si>
  <si>
    <t xml:space="preserve">  Уплата налога на имущество организаций и земельного налога</t>
  </si>
  <si>
    <t xml:space="preserve"> Субвенции на обеспечение общеобразовательного процесса            </t>
  </si>
  <si>
    <t xml:space="preserve">  Проведение мероприятий для детей и молодежи</t>
  </si>
  <si>
    <t xml:space="preserve">   Выполнение функций государственными органами</t>
  </si>
  <si>
    <t xml:space="preserve">Функционирование высшего должностного лица субъекта Российской Федерации и муниципального образования </t>
  </si>
  <si>
    <t xml:space="preserve">  Cубсидии на возмещение части затрат на уплату процентов по кредитам, полученным в российских кредитных организациях, на обеспечение земельных участков коммунальной инфраструктурой в рамках реализации долгосрочной целевой программы "Доступное жилье в Вологодской области на 2009-2010 годы"</t>
  </si>
  <si>
    <t xml:space="preserve">  "Здоровый город" на 2009-2012 годы</t>
  </si>
  <si>
    <t xml:space="preserve">   Муниципальная программа развития субъектов  малого и среднего предпринимательства в городе Череповце на 2009-2012 годы</t>
  </si>
  <si>
    <t>510 03 00</t>
  </si>
  <si>
    <t xml:space="preserve"> Субсидии на реализацию дополнительных мероприятий, направленных на снижение напряженности на рынке труда субъектов Российской Федерации</t>
  </si>
  <si>
    <t xml:space="preserve"> Субсидии на реализацию целевой программы дополнительных мероприятий, направленных на снижение напряженности на рынке труда Вологодской области, в 2010 году</t>
  </si>
  <si>
    <t>Субсидии на реализацию целевой программы дополнительных мероприятий, направленных на снижение напряженности на рынке труда Вологодской области, в 2010 году</t>
  </si>
  <si>
    <t xml:space="preserve">  Субсидии на реализацию дополнительных мероприятий, направленных на снижение напряженности на рынке труда субъектов Российской Федерации</t>
  </si>
  <si>
    <t>522 03 00</t>
  </si>
  <si>
    <t xml:space="preserve"> Субвенции на обеспечение общеобразовательного процесса (долгосрочная целевая программа «Развитие системы образования Вологодской области на 2009-2010 годы», подпрограмма «Учебник»)  </t>
  </si>
  <si>
    <t>522 31 00</t>
  </si>
  <si>
    <t xml:space="preserve"> 07 </t>
  </si>
  <si>
    <t xml:space="preserve"> 02</t>
  </si>
  <si>
    <t xml:space="preserve">   Закольцовка системы газоснабжения Зашекснинского района (субсидии на капитальные вложения)</t>
  </si>
  <si>
    <t xml:space="preserve">  Строительство объектов общегражданского назначения</t>
  </si>
  <si>
    <t xml:space="preserve">   Строительство объектов сметной стоимостью до 100 млн. руб.</t>
  </si>
  <si>
    <t xml:space="preserve">    Закольцовка системы газоснабжения  Зашекснинского района </t>
  </si>
  <si>
    <t xml:space="preserve">  Строительство магистральных сетей для застройки Зашекснинского района (112 мкр.)</t>
  </si>
  <si>
    <t xml:space="preserve">  Строительство кладбища в районе д. Ивачево</t>
  </si>
  <si>
    <t xml:space="preserve">  Общеэкономические вопросы</t>
  </si>
  <si>
    <t>510 00 00</t>
  </si>
  <si>
    <t xml:space="preserve">  Реализация государственной политики занятости населения</t>
  </si>
  <si>
    <t>510 02 00</t>
  </si>
  <si>
    <t xml:space="preserve"> Осуществление полномочий органами местного самоуправления в области содействия занятости населения</t>
  </si>
  <si>
    <t>Общеэкономические вопросы</t>
  </si>
  <si>
    <t xml:space="preserve">    Реконструкция мостового перехода через р. Ягорбу по пр. Победы (субсидии на капитальные вложения)</t>
  </si>
  <si>
    <t xml:space="preserve">   Транспортная развязка Октябрьский мост - ул. Раахе (субсидии на капитальные вложения)</t>
  </si>
  <si>
    <t xml:space="preserve">    Реконструкция путепровода через пр. Победы в районе ул. Судостроительной (проектно-сметная документация) (субсидии на капитальные вложения)</t>
  </si>
  <si>
    <t xml:space="preserve">    Строительство объектов сметной стоимостью до 100 млн. руб.</t>
  </si>
  <si>
    <t xml:space="preserve">    Реконструкция и расширение системы водоотведения (субсидии на капитальные вложения)</t>
  </si>
  <si>
    <t xml:space="preserve">    Реконструкция и расширение системы водоснабжения (субсидии на капитальные вложения)</t>
  </si>
  <si>
    <t xml:space="preserve">   "Экология города" на 2009-2015 годы</t>
  </si>
  <si>
    <t xml:space="preserve">  Специальные (коррекционные)  учреждения</t>
  </si>
  <si>
    <t xml:space="preserve">               Приложение 1</t>
  </si>
  <si>
    <t>Приложение 2</t>
  </si>
  <si>
    <t>Приложение 3</t>
  </si>
  <si>
    <t xml:space="preserve"> Субсидии некоммерческим организациям в области жилищно-коммунального хозяйства</t>
  </si>
  <si>
    <t xml:space="preserve">   Субсидии некоммерческим организациям
</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</si>
  <si>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</si>
  <si>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 xml:space="preserve">   Субвенции на 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</si>
  <si>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 xml:space="preserve">   Строительство детского сада  № 21 в 112 мкр. (субсидии на капитальные вложения)</t>
  </si>
  <si>
    <t xml:space="preserve">  Субсидии  на реализацию долгосрочной целевой программы "Здоровое  школьное  питание  на 2009-2015 годы"</t>
  </si>
  <si>
    <t>Субсидии на реализацию долгосрочной целевой программы "Развитие библиотечного дела в Вологодской области на 2009-2011 годы"</t>
  </si>
  <si>
    <t>"Здоровый город" на 2009-2012 годы</t>
  </si>
  <si>
    <t xml:space="preserve">   "Здоровый город" на 2009-2012 годы</t>
  </si>
  <si>
    <t xml:space="preserve">   "Спортивный город" на 2009-2011 годы</t>
  </si>
  <si>
    <t xml:space="preserve"> Мероприятия в сфере культуры, кинематографии и средств массовой информации</t>
  </si>
  <si>
    <t xml:space="preserve">   Пристройка к зданию МУК "ГДК "Аммофос" (субсидии на капитальные вложения)</t>
  </si>
  <si>
    <t xml:space="preserve">   Строительство объектов общегражданского назначения</t>
  </si>
  <si>
    <t xml:space="preserve">   Строительство пристройки к зданию МУК "ГДК "Аммофос"</t>
  </si>
  <si>
    <t xml:space="preserve">  "Экология города" на 2009-2015 годы</t>
  </si>
  <si>
    <t xml:space="preserve">  Субсидии на финансовое обеспечение оказания дополнительной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</si>
  <si>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"Спортивный город" на 2009-2011 годы</t>
  </si>
  <si>
    <t>"Экология города" на 2009-2015 годы</t>
  </si>
  <si>
    <t xml:space="preserve">    Обеспечение жильем ветеранов и инвалидов, нуждающихся в улучшении жилищных условий, вставших на учет до 01.01.2005 </t>
  </si>
  <si>
    <t xml:space="preserve">  Выплаты лицам, имеющим Почетный знак "За особые заслуги перед городом Череповцом"</t>
  </si>
  <si>
    <t xml:space="preserve"> Благоустройство</t>
  </si>
  <si>
    <t>"Обеспечение жильем молодых семей" на 2009-2010 годы</t>
  </si>
  <si>
    <t>431 99 00</t>
  </si>
  <si>
    <t>431 95 00</t>
  </si>
  <si>
    <t xml:space="preserve">Итого расходов </t>
  </si>
  <si>
    <t xml:space="preserve">   Мероприятия по поддержке и развитию культуры, искусства, кинематографии, средств массовой информации и архивного дела</t>
  </si>
  <si>
    <t xml:space="preserve">  Субвенции на обеспечение социальной поддержки детей-сирот и детей, оставшихся без попечения родителей, находящихся на воспитании в семье, лиц из числа детей указанных категорий  </t>
  </si>
  <si>
    <t>Погашение задолженности по  муниципальной программе развития субъектов  малого и среднего предпринимательства в городе Череповце за 2008 год</t>
  </si>
  <si>
    <t>795 09 00</t>
  </si>
  <si>
    <t xml:space="preserve"> Субвенции на передаваемые полномочия по предоставлению мер социальной поддержки в форме частичной оплаты жилого помещения и коммунальных услуг </t>
  </si>
  <si>
    <t/>
  </si>
  <si>
    <t>Наименование</t>
  </si>
  <si>
    <t>Раздел</t>
  </si>
  <si>
    <t>Подраздел</t>
  </si>
  <si>
    <t>ОБЩЕГОСУДАРСТВЕННЫЕ  ВОПРОСЫ</t>
  </si>
  <si>
    <t>01</t>
  </si>
  <si>
    <t>02</t>
  </si>
  <si>
    <t>03</t>
  </si>
  <si>
    <t>04</t>
  </si>
  <si>
    <t>06</t>
  </si>
  <si>
    <t>514 01 01</t>
  </si>
  <si>
    <t xml:space="preserve">  Городские мероприятия в области социальной политики  </t>
  </si>
  <si>
    <t>514 01 02</t>
  </si>
  <si>
    <t xml:space="preserve"> Оказание единовременной материальной помощи ветеранам бюджетной сферы к юбилейным датам</t>
  </si>
  <si>
    <t>514 01 03</t>
  </si>
  <si>
    <t>514 01 04</t>
  </si>
  <si>
    <t xml:space="preserve">  Выплаты лицам, имеющим звание "Почетный гражданин города Череповца"</t>
  </si>
  <si>
    <t>476 95 00</t>
  </si>
  <si>
    <t>Медицинская помощь в дневных стационарах всех типов</t>
  </si>
  <si>
    <t>477 95 00</t>
  </si>
  <si>
    <t>102 02 00</t>
  </si>
  <si>
    <t xml:space="preserve"> 05 </t>
  </si>
  <si>
    <t xml:space="preserve">    Жилой дом № 25 в 115 мкр.</t>
  </si>
  <si>
    <t>102 02 02</t>
  </si>
  <si>
    <t>102 02 01</t>
  </si>
  <si>
    <t xml:space="preserve">02 </t>
  </si>
  <si>
    <t>102 02 09</t>
  </si>
  <si>
    <t xml:space="preserve">   Бюджетные инвестиции в объекты капитального строительства, не включенные в целевые программы</t>
  </si>
  <si>
    <t>102 02 03</t>
  </si>
  <si>
    <t>102 02 10</t>
  </si>
  <si>
    <t>102 02 04</t>
  </si>
  <si>
    <t>102 02 05</t>
  </si>
  <si>
    <t>102 02 06</t>
  </si>
  <si>
    <t>102 02 07</t>
  </si>
  <si>
    <t>102 02 08</t>
  </si>
  <si>
    <t>4320202</t>
  </si>
  <si>
    <t xml:space="preserve">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</si>
  <si>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 Организационно-воспитательная работа с молодежью</t>
  </si>
  <si>
    <t xml:space="preserve"> Выполнение функций бюджетными учреждениями</t>
  </si>
  <si>
    <t xml:space="preserve">   меры социальной поддержки граждан (субвенции по предоставлению мер социальной поддержки по оплате жилого помещения и отопления детям-сиротам и детям, оставшимся без попечения родителей, и лицам из числа детей-сирот и детей, оставшимся без попечения родителей, имеющим закрепленное жилое помещение на территории области)</t>
  </si>
  <si>
    <t>5140103</t>
  </si>
  <si>
    <t>501</t>
  </si>
  <si>
    <t xml:space="preserve">   Функционирование органов в сфере национальной безопасности, правоохранительной деятельности и обороны</t>
  </si>
  <si>
    <t xml:space="preserve">  Военный персонал</t>
  </si>
  <si>
    <t xml:space="preserve"> Субвенции на обеспечение равной доступности услуг общественного транспорта на территории Вологодской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</si>
  <si>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 xml:space="preserve">   Субсидии юридическим лицам</t>
  </si>
  <si>
    <t>городского бюджета по разделам, подразделам, целевым статьям и видам расходов в ведомственной структуре расходов на 2010 год</t>
  </si>
  <si>
    <t xml:space="preserve">Субвенции на обеспечение социальной поддержки детей-сирот и детей, оставшихся без попечения родителей, находящихся на воспитании в семье, лиц из числа детей указанных категорий  </t>
  </si>
  <si>
    <t>521 02 13</t>
  </si>
  <si>
    <t xml:space="preserve">521 02 13 </t>
  </si>
  <si>
    <t>Защита населения и территории от последствий чрезвычайных ситуаций природного и техногенного характера, гражданская оборона</t>
  </si>
  <si>
    <t>1020200</t>
  </si>
  <si>
    <t>003</t>
  </si>
  <si>
    <t>Строительство объектов общегражданского назначения</t>
  </si>
  <si>
    <t>Бюджетные инвестиции</t>
  </si>
  <si>
    <t xml:space="preserve">   Выполнение функций бюджетными учреждениями</t>
  </si>
  <si>
    <t>805</t>
  </si>
  <si>
    <t>Общегосударственные вопросы</t>
  </si>
  <si>
    <t xml:space="preserve">Субвенции на осуществление отдельных государственных  полномочий по формированию состава комиссий по делам несовершеннолетних  и защите их прав, а также по финансовому и материально-техническому обеспечению их деятельности                       </t>
  </si>
  <si>
    <t xml:space="preserve">  Субвенции на осуществление отдельных государственных полномочий в сфере охраны окружающей среды</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</si>
  <si>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</si>
  <si>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 попечительстве</t>
  </si>
  <si>
    <t xml:space="preserve">  Реализация функций, связанных с общегосударственным управлением</t>
  </si>
  <si>
    <t xml:space="preserve">  Выполнение других обязательств органов местного самоуправления</t>
  </si>
  <si>
    <t xml:space="preserve">  Субвенции на обеспечение воспитания и обучения детей-инвалидов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учебно-наглядные пособия                                                    </t>
  </si>
  <si>
    <t xml:space="preserve">  Субвенции на обеспечение выплаты денежной компенсации части родительской платы, взимаемой с родителей  (законных представителей)  за содержание детей в государственных и муниципальных образовательных  учреждениях области, реализующих основную образовательную программу дошкольного образования, а также в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</si>
  <si>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 xml:space="preserve">   Субвенции на 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</si>
  <si>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Бюджет на 2010 год от 02.12.209 № 139</t>
  </si>
  <si>
    <t>Изменения в бюджет от 09.02.2010 № 13</t>
  </si>
  <si>
    <t>Изменения в бюджет</t>
  </si>
  <si>
    <t>Изменения в бюджет от 26.01.2010 № 2</t>
  </si>
  <si>
    <r>
      <t xml:space="preserve"> </t>
    </r>
    <r>
      <rPr>
        <sz val="13"/>
        <color indexed="8"/>
        <rFont val="Times New Roman"/>
        <family val="1"/>
      </rPr>
      <t>Субсидии на реализацию долгосрочной целевой программы "Пожарная безопасность учреждений здравоохранения" на 2009-2012 годы</t>
    </r>
  </si>
  <si>
    <t xml:space="preserve"> Функционирование высшего должностного лица субъекта Российской Федерации и муниципального образования</t>
  </si>
  <si>
    <t>795 07 00</t>
  </si>
  <si>
    <t>425 00 00</t>
  </si>
  <si>
    <t>425 99 00</t>
  </si>
  <si>
    <t>Начальное профессиональное образование</t>
  </si>
  <si>
    <t xml:space="preserve"> Профессионально-технические училища</t>
  </si>
  <si>
    <t xml:space="preserve">   Погашение задолженности по городской целевой программе "Снижение  воздействия факторов окружающей среды на здоровье населения, проживающего в зоне влияния промышленных предприятий" за 2008 год</t>
  </si>
  <si>
    <t>795 08 00</t>
  </si>
  <si>
    <t xml:space="preserve">  Погашение задолженности по городской целевой программе "Здоровый город" за 2008 год</t>
  </si>
  <si>
    <t xml:space="preserve">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</si>
  <si>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Глава муниципального образования</t>
  </si>
  <si>
    <t>002 00 00</t>
  </si>
  <si>
    <t>002 03 00</t>
  </si>
  <si>
    <t>002 04 00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</si>
  <si>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</si>
  <si>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   Центральный аппарат</t>
  </si>
  <si>
    <t>521 00 00</t>
  </si>
  <si>
    <t>521 02 01</t>
  </si>
  <si>
    <t>521 02 00</t>
  </si>
  <si>
    <t xml:space="preserve">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</si>
  <si>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 xml:space="preserve">   выполнение функций государственными органами </t>
  </si>
  <si>
    <t>521 02 20</t>
  </si>
  <si>
    <t>Бюджетные инвестиции в объекты капитального строительства собственности муниципальных образований</t>
  </si>
  <si>
    <t>1020102</t>
  </si>
  <si>
    <t>5210104</t>
  </si>
  <si>
    <t xml:space="preserve">от 05.05.2010 № 85 </t>
  </si>
  <si>
    <t xml:space="preserve">   удешевление стоимости путевок на санаторно-курортное лечение работников  бюджетной сферы области (субсидии на удешевление стоимости путевок на санаторно-курортное лечение работников бюджетной сферы)</t>
  </si>
  <si>
    <t>5053700</t>
  </si>
  <si>
    <t xml:space="preserve">  Функционирование органов в сфере национальной безопасности и правоохранительной деятельности</t>
  </si>
  <si>
    <t xml:space="preserve"> Вещевое обеспечение</t>
  </si>
  <si>
    <t xml:space="preserve">   Пособия и компенсации военнослужащим,  приравненным к ним лицам, а также уволенным из их числа</t>
  </si>
  <si>
    <t xml:space="preserve">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</si>
  <si>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068</t>
  </si>
  <si>
    <t xml:space="preserve"> Театры, цирки, концертные и другие организации исполнительских искусств</t>
  </si>
  <si>
    <t>09</t>
  </si>
  <si>
    <t>НАЦИОНАЛЬНАЯ ЭКОНОМИКА</t>
  </si>
  <si>
    <t>05</t>
  </si>
  <si>
    <t>Транспорт</t>
  </si>
  <si>
    <t>08</t>
  </si>
  <si>
    <t>Связь и информатика</t>
  </si>
  <si>
    <t>Другие вопросы в области национальной экономики</t>
  </si>
  <si>
    <t>11</t>
  </si>
  <si>
    <t>ЖИЛИЩНО-КОММУНАЛЬНОЕ ХОЗЯЙСТВО</t>
  </si>
  <si>
    <t>Жилищное хозяйство</t>
  </si>
  <si>
    <t>ПР</t>
  </si>
  <si>
    <t>ЦСР</t>
  </si>
  <si>
    <t>ВР</t>
  </si>
  <si>
    <t xml:space="preserve"> Руководство и управление в сфере установленных функций</t>
  </si>
  <si>
    <t>005</t>
  </si>
  <si>
    <t xml:space="preserve"> Межбюджетные трансферты</t>
  </si>
  <si>
    <t xml:space="preserve"> Детские дошкольные учреждения</t>
  </si>
  <si>
    <t>102 01 00</t>
  </si>
  <si>
    <t>917</t>
  </si>
  <si>
    <t xml:space="preserve">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</si>
  <si>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918</t>
  </si>
  <si>
    <t xml:space="preserve">   Cубсидии на капитальные вложения (ремонт жилых помещений для ветеранов Великой Отечественной войны 1941-1945 годов, вдов погибших (умерших) участников и инвалидов Великой Отечественной войны и несовершеннолетних узников концлагерей)</t>
  </si>
  <si>
    <t xml:space="preserve">  Городские мероприятия в области социальной политики</t>
  </si>
  <si>
    <t>901</t>
  </si>
  <si>
    <t xml:space="preserve">   Жилой дом № 30 в 106 мкр (субсидии на капитальные вложения)</t>
  </si>
  <si>
    <t>902</t>
  </si>
  <si>
    <t xml:space="preserve">102 01 02 </t>
  </si>
  <si>
    <t>903</t>
  </si>
  <si>
    <t>904</t>
  </si>
  <si>
    <t>905</t>
  </si>
  <si>
    <t>906</t>
  </si>
  <si>
    <t>907</t>
  </si>
  <si>
    <t>908</t>
  </si>
  <si>
    <t xml:space="preserve">06 </t>
  </si>
  <si>
    <t>909</t>
  </si>
  <si>
    <t>910</t>
  </si>
  <si>
    <t>911</t>
  </si>
  <si>
    <t>912</t>
  </si>
  <si>
    <t>913</t>
  </si>
  <si>
    <t>914</t>
  </si>
  <si>
    <t>915</t>
  </si>
  <si>
    <t>916</t>
  </si>
  <si>
    <t>102 02 24</t>
  </si>
  <si>
    <t xml:space="preserve"> Строительство объекта "Крытая ледовая дорожка"</t>
  </si>
  <si>
    <t xml:space="preserve">   Субсидии на поддержку и развитие физической культуры и спорта</t>
  </si>
  <si>
    <t>522 26 02</t>
  </si>
  <si>
    <t>521 01 09</t>
  </si>
  <si>
    <t>520 21 00</t>
  </si>
  <si>
    <t>520 18 00</t>
  </si>
  <si>
    <t xml:space="preserve"> Субсидии на денежные выплаты медицинскому персоналу фельдшерско-акушерских пунктов, врачам, фельдшерам и медицинским сестрам скорой медицинской помощи </t>
  </si>
  <si>
    <t>522 18 00</t>
  </si>
  <si>
    <t>521 02 07</t>
  </si>
  <si>
    <t xml:space="preserve">10 </t>
  </si>
  <si>
    <t>Социальная помощь</t>
  </si>
  <si>
    <t>505 37 00</t>
  </si>
  <si>
    <t xml:space="preserve">03 </t>
  </si>
  <si>
    <t>505 46 00</t>
  </si>
  <si>
    <t xml:space="preserve">Субвенции на передаваемые полномочия по предоставлению субсидий на оплату жилого помещения и коммунальных услуг </t>
  </si>
  <si>
    <t xml:space="preserve">Субвенции на передаваемые полномочия по предоставлению мер социальной поддержки в форме частичной оплаты жилого помещения и коммунальных услуг </t>
  </si>
  <si>
    <t>505 48 02</t>
  </si>
  <si>
    <t>521 02 08</t>
  </si>
  <si>
    <t>521 02 22</t>
  </si>
  <si>
    <t>522 11 00</t>
  </si>
  <si>
    <t xml:space="preserve"> Воинские формирования </t>
  </si>
  <si>
    <t xml:space="preserve"> Иные безвозмездные и безвозвратные перечисления</t>
  </si>
  <si>
    <t>022</t>
  </si>
  <si>
    <t>Дошкольное образование</t>
  </si>
  <si>
    <t>Общее образование</t>
  </si>
  <si>
    <t>Молодежная политика и оздоровление детей</t>
  </si>
  <si>
    <t>Другие вопросы в области образования</t>
  </si>
  <si>
    <t>841</t>
  </si>
  <si>
    <t xml:space="preserve"> Другие вопросы в области национальной безопасности и правоохранительной деятельности</t>
  </si>
  <si>
    <t>5054600</t>
  </si>
  <si>
    <t xml:space="preserve">  Субсидии на обеспечение мероприятий по капитальному ремонту многоквартирных домов, за счет безвозмездных поступлений от государственной корпорации "Фонд содействия реформированию жилищно-коммунального хозяйства"</t>
  </si>
  <si>
    <t xml:space="preserve">  Капитальный ремонт муниципального жилищного фонда</t>
  </si>
  <si>
    <t xml:space="preserve"> Строительство объектов общегражданского назначения</t>
  </si>
  <si>
    <t>Благоустройство</t>
  </si>
  <si>
    <t xml:space="preserve">  Выполнение функций государственными органами </t>
  </si>
  <si>
    <t>Коммунальное хозяйство</t>
  </si>
  <si>
    <t>Другие вопросы в области жилищно-коммунального хозяйства</t>
  </si>
  <si>
    <t>ОХРАНА ОКРУЖАЮЩЕЙ СРЕДЫ</t>
  </si>
  <si>
    <t>Другие вопросы в области охраны окружающей среды</t>
  </si>
  <si>
    <t>102 02 17</t>
  </si>
  <si>
    <t>Улица Рыбинская на участке от ул. Раахе до ул. Монтклер</t>
  </si>
  <si>
    <t>ОБРАЗОВАНИЕ</t>
  </si>
  <si>
    <t>Реализация государственных функций в области социальной политики</t>
  </si>
  <si>
    <t>Здравоохранение и спорт</t>
  </si>
  <si>
    <t>098 00 00</t>
  </si>
  <si>
    <t>098 01 01</t>
  </si>
  <si>
    <t>098 02 01</t>
  </si>
  <si>
    <t>470 00 00</t>
  </si>
  <si>
    <t>470 99 00</t>
  </si>
  <si>
    <t>470 02 00</t>
  </si>
  <si>
    <t xml:space="preserve">  Высокотехнологичные виды медицинской помощи</t>
  </si>
  <si>
    <t>476 00 00</t>
  </si>
  <si>
    <t>476 99 00</t>
  </si>
  <si>
    <t>471 00 00</t>
  </si>
  <si>
    <t>471 99 00</t>
  </si>
  <si>
    <t>477 00 00</t>
  </si>
  <si>
    <t>477 99 00</t>
  </si>
  <si>
    <t>474 00 00</t>
  </si>
  <si>
    <t>474 99 00</t>
  </si>
  <si>
    <t>469 00 00</t>
  </si>
  <si>
    <t>469 99 00</t>
  </si>
  <si>
    <t xml:space="preserve"> Обеспечение деятельности финансовых органов</t>
  </si>
  <si>
    <t xml:space="preserve"> Выполнение функций государственными органами</t>
  </si>
  <si>
    <t xml:space="preserve"> Обслуживание государственного и муниципального долга</t>
  </si>
  <si>
    <t>065 00 00</t>
  </si>
  <si>
    <t>065 03 00</t>
  </si>
  <si>
    <t xml:space="preserve">  Процентные платежи по муниципальному долгу</t>
  </si>
  <si>
    <t xml:space="preserve">   Прочие расходы</t>
  </si>
  <si>
    <t xml:space="preserve">  Учреждения по внешкольной работе с детьми</t>
  </si>
  <si>
    <t xml:space="preserve">    Выполнение функций бюджетными учреждениями</t>
  </si>
  <si>
    <t>440 00 00</t>
  </si>
  <si>
    <t>440 99 00</t>
  </si>
  <si>
    <t>441 00 00</t>
  </si>
  <si>
    <t>441 99 00</t>
  </si>
  <si>
    <t>442 00 00</t>
  </si>
  <si>
    <t>442 99 00</t>
  </si>
  <si>
    <t>521 02 04</t>
  </si>
  <si>
    <t>городской Думы</t>
  </si>
  <si>
    <t>к решению Череповецкой</t>
  </si>
  <si>
    <t xml:space="preserve">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</si>
  <si>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Долгосрочная целевая программа "Спортивный город" на 2009-2011 годы</t>
  </si>
  <si>
    <t xml:space="preserve"> Жилищное хозяйство</t>
  </si>
  <si>
    <t xml:space="preserve">  Иные безвозмездные и безвозвратные перечисления</t>
  </si>
  <si>
    <t xml:space="preserve">  Премирование победителей Всероссийского конкурса на звание "Самый благоустроенный город России"</t>
  </si>
  <si>
    <t>520 14 00</t>
  </si>
  <si>
    <t>521 01 18</t>
  </si>
  <si>
    <t xml:space="preserve"> Субсидии на обеспечение выплат стимулирующего характера работникам муниципальных учреждений здравоохранения</t>
  </si>
  <si>
    <t>524 14 00</t>
  </si>
  <si>
    <t>521 01 17</t>
  </si>
  <si>
    <t>520 13 00</t>
  </si>
  <si>
    <t>521 01 15</t>
  </si>
  <si>
    <t xml:space="preserve">  Субсидии на обеспечение софинансирования расходов на содержание объектов социально-культурного назначения</t>
  </si>
  <si>
    <t>521  01 15</t>
  </si>
  <si>
    <t xml:space="preserve">    Бюджетные инвестиции</t>
  </si>
  <si>
    <t>520 30 00</t>
  </si>
  <si>
    <t>524 00 00</t>
  </si>
  <si>
    <t xml:space="preserve"> Ведомственные целевые программы </t>
  </si>
  <si>
    <t xml:space="preserve"> Ведомственные целевые программы</t>
  </si>
  <si>
    <t>795 05 00</t>
  </si>
  <si>
    <t>795 04 00</t>
  </si>
  <si>
    <t>443 00 00</t>
  </si>
  <si>
    <t>443 99 00</t>
  </si>
  <si>
    <t>450 00 00</t>
  </si>
  <si>
    <t xml:space="preserve"> Государственная поддержка в сфере культуры, кинематографии, средств массовой информации</t>
  </si>
  <si>
    <t>450 85 00</t>
  </si>
  <si>
    <t xml:space="preserve">  Мероприятия по поддержке и развитию культуры, искусства, кинематографии, средств массовой информации и архивного дела</t>
  </si>
  <si>
    <t>512 00 00</t>
  </si>
  <si>
    <t>512 97 00</t>
  </si>
  <si>
    <t xml:space="preserve"> Социальное обслуживание населения</t>
  </si>
  <si>
    <t>507 00 00</t>
  </si>
  <si>
    <t xml:space="preserve">  Учреждения социального обслуживание населения</t>
  </si>
  <si>
    <t>507 99 00</t>
  </si>
  <si>
    <t xml:space="preserve">  Мероприятия в области социальной политики  </t>
  </si>
  <si>
    <t>002 29 00</t>
  </si>
  <si>
    <t xml:space="preserve">  Обеспечение приватизации и проведение предпродажной подготовки объектов приватизации</t>
  </si>
  <si>
    <t>090 00 00</t>
  </si>
  <si>
    <t xml:space="preserve">Реализация государственной политики в области приватизации и управления </t>
  </si>
  <si>
    <t xml:space="preserve"> Оценка недвижимости, признание прав и регулирование отношений по государственной  и муниципальной собственности</t>
  </si>
  <si>
    <t>090 02 00</t>
  </si>
  <si>
    <t>330 00 00</t>
  </si>
  <si>
    <t xml:space="preserve"> Информационные технологии и связь</t>
  </si>
  <si>
    <t>330 99 00</t>
  </si>
  <si>
    <t>521 02 02</t>
  </si>
  <si>
    <t>Охрана окружающей среды</t>
  </si>
  <si>
    <t>521 02 03</t>
  </si>
  <si>
    <t>795 03 00</t>
  </si>
  <si>
    <t xml:space="preserve"> Бюджетные инвестиции в объекты капитального строительства, не включенные в целевые программы</t>
  </si>
  <si>
    <t xml:space="preserve"> Реконструкция мостового перехода через реку Ягорбу по пр.Победы </t>
  </si>
  <si>
    <t xml:space="preserve"> Мостовой переход через реку Шексну в створе ул. Архангельской</t>
  </si>
  <si>
    <t xml:space="preserve"> Улица Рыбинская на участке от ул.Раахе до ул. Монтклер (от ул.Ленинградской до Шекснинского пр.)</t>
  </si>
  <si>
    <t xml:space="preserve">   Реконструкция мостового перехода через реку Ягорбу по пр.Победы (субсидии на капитальные вложения)</t>
  </si>
  <si>
    <t xml:space="preserve">  Бюджетные инвестиции в объекты капитального строительства собственности муниципальных образований </t>
  </si>
  <si>
    <t xml:space="preserve">    Бюджетные инвестиции </t>
  </si>
  <si>
    <t>202 00 00</t>
  </si>
  <si>
    <t>202 01 00</t>
  </si>
  <si>
    <t xml:space="preserve"> Другие виды транспорта</t>
  </si>
  <si>
    <t xml:space="preserve">  субсидии юридическим лицам  (субвенции на обеспечение равной доступности услуг общественного транспорта на территории Вологодской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</si>
  <si>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Резервные фонды</t>
  </si>
  <si>
    <t>Другие общегосударственные вопросы</t>
  </si>
  <si>
    <t>НАЦИОНАЛЬНАЯ БЕЗОПАСНОСТЬ И ПРАВООХРАНИТЕЛЬНАЯ  ДЕЯТЕЛЬНОСТЬ</t>
  </si>
  <si>
    <t>Органы внутренних дел</t>
  </si>
  <si>
    <t xml:space="preserve">   мероприятия в области социальной политики  (расходы на удешевление стоимости путевок на санаторно-курортное лечение работников бюджетной сферы)</t>
  </si>
  <si>
    <t>5210207</t>
  </si>
  <si>
    <t>5210208</t>
  </si>
  <si>
    <t xml:space="preserve">  Межбюджетные трансферты</t>
  </si>
  <si>
    <t>012</t>
  </si>
  <si>
    <t xml:space="preserve">  Выполнение функций государственными органами</t>
  </si>
  <si>
    <t xml:space="preserve">   Выполнение функций государственными органами (субвенции на передаваемые полномочия по формированию состава, финансовому и материально-техническому обеспечению деятельности административных комиссий, по составлению протоколов и рассмотрению дел об административных правонарушениях органами местного самоуправления)</t>
  </si>
  <si>
    <t>500</t>
  </si>
  <si>
    <t xml:space="preserve">  Строительство объектов общегражданского назначения за счет субсидий из областного бюджета</t>
  </si>
  <si>
    <t>Управление капитального строительства и ремонтов мэрии города</t>
  </si>
  <si>
    <t>Управление архитектуры и градостроительства мэрии города</t>
  </si>
  <si>
    <t>Финансовое управление мэрии города</t>
  </si>
  <si>
    <t xml:space="preserve">  Мероприятия в области социальной политики</t>
  </si>
  <si>
    <t>512 97 01</t>
  </si>
  <si>
    <t>512 97 02</t>
  </si>
  <si>
    <t xml:space="preserve">   Мероприятия в области здравоохранения, спорта и физической культуры, туризма </t>
  </si>
  <si>
    <t xml:space="preserve"> Мероприятия в области здравоохранения, спорта и физической культуры, туризма </t>
  </si>
  <si>
    <t xml:space="preserve">   Стипендии для ведущих спортсменов города</t>
  </si>
  <si>
    <t>521 01 01</t>
  </si>
  <si>
    <t xml:space="preserve"> Мероприятия по проведению оздоровительной кампании детей</t>
  </si>
  <si>
    <t xml:space="preserve">   социальная помощь (субвенции на предоставление мер социальной поддержки по оплате жилья и коммунальных услуг многодетным семьям по закону области "Об охране семьи, материнства, отцовства и детства в Вологодской области")</t>
  </si>
  <si>
    <t xml:space="preserve">   социальная помощь ( субвенции на оплату жилищно-коммунальных услуг отдельным категориям граждан по закону области "О мерах социальной поддержки отдельных категорий граждан")</t>
  </si>
  <si>
    <t xml:space="preserve"> Поддержка жилищного хозяйства</t>
  </si>
  <si>
    <t>5222000</t>
  </si>
  <si>
    <t xml:space="preserve">  областная целевая программа  (субсидии на реализацию целевой программы "Развитие библиотечного дела в Вологодской области на 2008-2010 годы")</t>
  </si>
  <si>
    <t xml:space="preserve">   Субсидии на капитальные вложения (капитальный ремонт МОУ "Средняя общеобразовательная школа № 11")</t>
  </si>
  <si>
    <t xml:space="preserve"> Субсидии на обеспечение безопасного проживания в многоквартирных жилых домах с компактным проживанием пожилых граждан муниципального жилищного фонда</t>
  </si>
  <si>
    <t xml:space="preserve">505 46 00 </t>
  </si>
  <si>
    <t xml:space="preserve">  Субвенции на оплату жилищно-коммунальных услуг отдельным категориям граждан</t>
  </si>
  <si>
    <t>522 40 00</t>
  </si>
  <si>
    <t xml:space="preserve">  Субсидии на капитальные вложения в рамках реализации долгосрочной целевой программы "Инвестиции в объекты капитального строительства на 2010-2012 гг."</t>
  </si>
  <si>
    <t xml:space="preserve">Субвенции на обеспечение равной доступности  услуг общественного транспорта  на территории Вологодской области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</si>
  <si>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 xml:space="preserve">  Иные безвозмездные и безвозвратные перечисления за счет резервного фонда области</t>
  </si>
  <si>
    <t xml:space="preserve">   субсидии юридическим лицам (субвенции на возмещение расходов на проезд по законам области "О мерах социальной поддержки отдельных категорий граждан при проезде на транспорте  на территории Вологодской  области",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</si>
  <si>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Управление внутренних дел по городу Череповцу</t>
  </si>
  <si>
    <t xml:space="preserve"> Реконструкция Северного шоссе на участке от Кирилловского шоссе до ул. Моченкова</t>
  </si>
  <si>
    <t xml:space="preserve">  Обеспечение мероприятий по капитальному ремонту многоквартирных домов за счет средств городского бюджета</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</si>
  <si>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 (ведомственная целевая программа "Пожарная безопасность учреждений социального обслуживания населения на 2009-2011 годы")</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</si>
  <si>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 (ведомственная целевая программа "Пожарная безопасность учреждений социального обслуживания населения на 2009-2011 годы")</t>
  </si>
  <si>
    <t xml:space="preserve">городского бюджета по разделам, подразделам, целевым статьям и видам расходов функциональной классификации на 2010 год </t>
  </si>
  <si>
    <t xml:space="preserve">РАСХОДЫ                                                                                                                                                                                                                              </t>
  </si>
  <si>
    <t xml:space="preserve">РАСХОДЫ                                                                                                                                                                      </t>
  </si>
  <si>
    <t xml:space="preserve">  городского бюджета по разделам, подразделам функциональной классификации на 2010 год </t>
  </si>
  <si>
    <t>Бюджет на 2010 от 02.12.209 № 139</t>
  </si>
  <si>
    <t xml:space="preserve">   Выполнение функций бюджетными учреждениями (субсидии из областного бюджета на питание школьников)</t>
  </si>
  <si>
    <t xml:space="preserve">   Выполнение функций бюджетными учреждениями (субсидии из областного бюджета на обеспечение молоком обучающихся 1-4 классов)</t>
  </si>
  <si>
    <t>Другие вопросы в области национальной безопасности и правоохранительной деятельности</t>
  </si>
  <si>
    <t xml:space="preserve"> Реализация государственных функций в области  национальной экономики</t>
  </si>
  <si>
    <t xml:space="preserve"> Молодежная политика и оздоровление детей</t>
  </si>
  <si>
    <t>Культура</t>
  </si>
  <si>
    <t xml:space="preserve"> Музеи и постоянные выставки</t>
  </si>
  <si>
    <t xml:space="preserve"> Библиотеки</t>
  </si>
  <si>
    <t>795 10 00</t>
  </si>
  <si>
    <t xml:space="preserve">  Субсидии на создание условий по организации работы с молодежью во внеурочное время</t>
  </si>
  <si>
    <t xml:space="preserve">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</si>
  <si>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 xml:space="preserve"> Долгосрочные городские целевые программы</t>
  </si>
  <si>
    <t xml:space="preserve">    Мероприятия по поддержке и развитию культуры, искусства, кинематографии, средств массовой информации и архивного дела</t>
  </si>
  <si>
    <t xml:space="preserve">Субвенции на оплату жилищно-коммунальных услуг отдельным категориям граждан </t>
  </si>
  <si>
    <t xml:space="preserve">               от  01.12.2009 № 139</t>
  </si>
  <si>
    <t>от 01.12.2009 № 139</t>
  </si>
  <si>
    <t xml:space="preserve">  Возмещение расходов по квартирам, находящимся в муниципальной собственности и временно не заселенным </t>
  </si>
  <si>
    <t xml:space="preserve">  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</si>
  <si>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 xml:space="preserve">от  01.12.2009 № 139 </t>
  </si>
  <si>
    <t xml:space="preserve"> Улица Рыбинская на участке от ул.Раахе до ул. Монтклер (от ул. Ленинградской до Шекснинского пр.)</t>
  </si>
  <si>
    <t>Изменения в бюджет от 30.03.2010</t>
  </si>
  <si>
    <t xml:space="preserve">Изменения в бюджет </t>
  </si>
  <si>
    <t xml:space="preserve">   Субсидии некоммерческим организациям в области жилищно-коммунального хозяйства</t>
  </si>
  <si>
    <t xml:space="preserve">     Субсидии некоммерческим организациям
</t>
  </si>
  <si>
    <t>019</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</si>
  <si>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</si>
  <si>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</si>
  <si>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</si>
  <si>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</si>
  <si>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Субсидии на реализацию долгосрочной целевой программы "Организация отдыха детей, их оздоровления и занятости в Вологодской области на 2009-2012 годы"</t>
  </si>
  <si>
    <t xml:space="preserve">   Строительство жилого дома № 25 в 115 мкр.(субсидии на капитальные вложения)</t>
  </si>
  <si>
    <t xml:space="preserve">    Строительство жилого дома № 25 в 115 мкр.</t>
  </si>
  <si>
    <t>102 02 11</t>
  </si>
  <si>
    <t>102 02 12</t>
  </si>
  <si>
    <t xml:space="preserve"> Бюджетные инвестиции в объекты капитального строительства собственности муниципальных образований </t>
  </si>
  <si>
    <t xml:space="preserve">   Строительство детского сада на 330 мест в 105 мкр (субсидии на капитальные вложения)</t>
  </si>
  <si>
    <t xml:space="preserve">   Строительство детского сада на 330 мест в 115 мкр (субсидии на капитальные вложения)</t>
  </si>
  <si>
    <t xml:space="preserve">   Строительство детского сада  № 21 в 112  мкр.</t>
  </si>
  <si>
    <t xml:space="preserve">  Строительство детского сада  № 35 на 330 мест в 105 мкр.</t>
  </si>
  <si>
    <t xml:space="preserve">   Медицинский комплекс амбулаторного обслуживания населения в 8 мкр.</t>
  </si>
  <si>
    <t xml:space="preserve">    Историко-этнографический музей "Усадьба Гальских" (субсидии на капитальные вложения)</t>
  </si>
  <si>
    <t>006</t>
  </si>
  <si>
    <t xml:space="preserve">   мероприятия по проведению оздоровительной кампании детей (субвенции на организацию летнего отдыха детей-сирот и детей, оставшихся без попечения родителей)</t>
  </si>
  <si>
    <t>Охрана семьи и детства</t>
  </si>
  <si>
    <t>Амбулаторная помощь</t>
  </si>
  <si>
    <t xml:space="preserve">Скорая медицинская помощь </t>
  </si>
  <si>
    <t>Санаторно-оздоровительная помощь</t>
  </si>
  <si>
    <t>РАСХОДЫ</t>
  </si>
  <si>
    <t>Физическая культура и спорт</t>
  </si>
  <si>
    <t>079</t>
  </si>
  <si>
    <t>Другие вопросы в области здравоохранения, физической культуры и спорта</t>
  </si>
  <si>
    <t>805,808,809</t>
  </si>
  <si>
    <t>,808,809</t>
  </si>
  <si>
    <t xml:space="preserve">  другие виды транспорта </t>
  </si>
  <si>
    <t>3170000</t>
  </si>
  <si>
    <t>340 83 00</t>
  </si>
  <si>
    <t xml:space="preserve">   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t>
  </si>
  <si>
    <t>098 02 00</t>
  </si>
  <si>
    <t>522 14 00</t>
  </si>
  <si>
    <t xml:space="preserve">  Субвенции на 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предусмотренных пунктами 1-8 части 1 статьи 2 закона области от 17 декабря 2007 года № 1719-ОЗ "О наделении органов местного самоуправления отдельными государственными полномочиями в сфере образования"</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</si>
  <si>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</si>
  <si>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Строительство объектов сметной стоимостью до 100 млн. рублей</t>
  </si>
  <si>
    <t xml:space="preserve"> Субсидии на реализацию долгосрочной целевой программы "Демографическое развитие Вологодской области" на 2009, 2010 годы
                                   </t>
  </si>
  <si>
    <t xml:space="preserve"> Субсидии на питание школьников в рамках реализации  долгосрочной целевой программы "Демографическое развитие Вологодской области" на 2009, 2010 годы
                                   </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</si>
  <si>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</si>
  <si>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Субвенции на 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 установленного частью 7 статьи 20 закона области от 29 декабря 2003 года                   № 982-ОЗ "Об охране семьи, материнства, отцовства и детства в Вологодской области" </t>
  </si>
  <si>
    <t>Субвенции на возмещение расходов на проезд по законам области "О мерах социальной поддержки отдельных категорий граждан  при проезде на транспорте на территории Вологодской области",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</si>
  <si>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 xml:space="preserve">  Субвенции на обеспечение выплаты денежной компенсации части родительской платы, взимаемой с родителей (законных представителей)  за содержание детей в государственных и муниципальных образовательных  учреждениях области, реализующих основную образовательную программу дошкольного образования, а также в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</si>
  <si>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 xml:space="preserve"> Детский сад в 115 мкр.</t>
  </si>
  <si>
    <t xml:space="preserve"> Детский сад № 21 в 112 мкр.</t>
  </si>
  <si>
    <t>102 02 18</t>
  </si>
  <si>
    <t>102 02 19</t>
  </si>
  <si>
    <t>102 02 20</t>
  </si>
  <si>
    <t xml:space="preserve"> Кладбище в районе деревни Ивачево</t>
  </si>
  <si>
    <t>102 02 21</t>
  </si>
  <si>
    <t>102 02 22</t>
  </si>
  <si>
    <t>102 02 23</t>
  </si>
  <si>
    <t xml:space="preserve"> Другие вопросы в области охраны окружающей среды </t>
  </si>
  <si>
    <t xml:space="preserve"> Субвенции на 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 установленного частью 7 статьи 20 закона области от 29 декабря 2003 года  № 982-ОЗ "Об охране семьи, материнства, отцовства и детства в Вологодской области" </t>
  </si>
  <si>
    <t xml:space="preserve">  Предоставление гражданам субсидий на оплату жилого помещения и коммунальных услуг </t>
  </si>
  <si>
    <t>505 48 00</t>
  </si>
  <si>
    <t xml:space="preserve"> Государственная поддержка отдельных отраслей промышленности и топливно-энергетического комплекса</t>
  </si>
  <si>
    <t>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</si>
  <si>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521 02 17</t>
  </si>
  <si>
    <t xml:space="preserve">Субвенции на выплату ежемесячного денежного вознаграждения  за выполнение функций классного руководителя  педагогическим работникам           </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</si>
  <si>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t>
  </si>
  <si>
    <t>521 01 00</t>
  </si>
  <si>
    <t>521 01 03</t>
  </si>
  <si>
    <t>521 02 12</t>
  </si>
  <si>
    <t xml:space="preserve">Субвенции на обеспечение общеобразовательного процесса            </t>
  </si>
  <si>
    <t>521 02 16</t>
  </si>
  <si>
    <t>521 02 18</t>
  </si>
  <si>
    <t>521 02 23</t>
  </si>
  <si>
    <t>521 02 15</t>
  </si>
  <si>
    <t>Долгосрочные целевые программы</t>
  </si>
  <si>
    <t>522 14 01</t>
  </si>
  <si>
    <t>522 14 02</t>
  </si>
  <si>
    <t>522 30 00</t>
  </si>
  <si>
    <t>522 20 00</t>
  </si>
  <si>
    <t>521 02 14</t>
  </si>
  <si>
    <t>Охрана  семьи и детства</t>
  </si>
  <si>
    <t>520 10 00</t>
  </si>
  <si>
    <t xml:space="preserve"> Школы-детские сады, школы начальные, неполные средние и средние</t>
  </si>
  <si>
    <t>024</t>
  </si>
  <si>
    <t>023</t>
  </si>
  <si>
    <t xml:space="preserve">  Капитальный ремонт здания по Северному шоссе, 67</t>
  </si>
  <si>
    <t xml:space="preserve">  Реконструкция Северного шоссе</t>
  </si>
  <si>
    <t xml:space="preserve">    Реконструкция путепровода через пр. Победы в районе ул. Судостроительной (с расширением улично-дорожной сети) (проектно-сметная документация) (субсидии на капитальные вложения)</t>
  </si>
  <si>
    <t>102 02 13</t>
  </si>
  <si>
    <t xml:space="preserve">  Строительство магистральных сетей для застройки Зашекснинского района (112 микрорайон) (2 этап)</t>
  </si>
  <si>
    <t>102 02 14</t>
  </si>
  <si>
    <t xml:space="preserve">  Строительство магистральных сетей для застройки восточной части Зашекснинского района</t>
  </si>
  <si>
    <t>102 02 15</t>
  </si>
  <si>
    <t>102 02 16</t>
  </si>
  <si>
    <t>795 06 00</t>
  </si>
  <si>
    <t xml:space="preserve"> Погашение задолженности по городской целевой программе "Школьный стадион" за 2008 год</t>
  </si>
  <si>
    <t xml:space="preserve"> Больницы, клиники, госпитали, медико-санитарные части</t>
  </si>
  <si>
    <t xml:space="preserve">  Председатель представительного органа муниципального образования</t>
  </si>
  <si>
    <t xml:space="preserve">  Депутаты представительного органа муниципального образования</t>
  </si>
  <si>
    <t>Комитет по физической культуре и спорту мэрии города</t>
  </si>
  <si>
    <t>Комитет социальной защиты населения  города</t>
  </si>
  <si>
    <t>Комитет по управлению имуществом  города</t>
  </si>
  <si>
    <t xml:space="preserve"> Дворцы и дома культуры, другие учреждения культуры и средства массовой информации</t>
  </si>
  <si>
    <t>Судебная система</t>
  </si>
  <si>
    <t xml:space="preserve">   Капитальный ремонт МОУ "Средняя общеобразовательная школа                                                      № 11"</t>
  </si>
  <si>
    <t xml:space="preserve">               к решению Череповецкой</t>
  </si>
  <si>
    <t xml:space="preserve">               городской Думы</t>
  </si>
  <si>
    <t>Итого расходов</t>
  </si>
  <si>
    <t>522 05 00</t>
  </si>
  <si>
    <t xml:space="preserve">  Субсидии юридическим лицам</t>
  </si>
  <si>
    <t xml:space="preserve"> Оздоровление детей</t>
  </si>
  <si>
    <t>070 00 00</t>
  </si>
  <si>
    <t xml:space="preserve"> Резервные фонды</t>
  </si>
  <si>
    <t>001 40 00</t>
  </si>
  <si>
    <t>Составление (изменение и дополнение) списков кандидатов в присяжные заседатели  федеральных судов общей юрисдикции в Российской Федерации (субвенции субвенции для осуществления  государственных полномочий, переданных исполнительно-распорядительным органам муниципальных образований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</si>
  <si>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Другие общегосударственные вопросы</t>
  </si>
  <si>
    <t>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</si>
  <si>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</si>
  <si>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Другие вопросы в области здравоохранения, физической культуры и спорта </t>
  </si>
  <si>
    <t xml:space="preserve"> Национальная безопасность и правоохранительная деятельность</t>
  </si>
  <si>
    <t xml:space="preserve">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</si>
  <si>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 xml:space="preserve">  Субвенции на осуществление отдельных государственных полномочий  по составлению протоколов и рассмотрению дел об административных правонарушениях </t>
  </si>
  <si>
    <t>521 02 10</t>
  </si>
  <si>
    <t xml:space="preserve">  Субвенции на осуществление отдельных государственных полномочий  по формированию состава административных комиссий, а также по финансовому и материально-техническому обеспечению их деятельности</t>
  </si>
  <si>
    <t>521 02 21</t>
  </si>
  <si>
    <t xml:space="preserve">   Субвенции на осуществление отдельных государственных полномочий в сфере архивного дела</t>
  </si>
  <si>
    <t xml:space="preserve">  Муниципальная программа развития субъектов  малого и среднего предпринимательства в городе Череповце на 2009-2012 годы</t>
  </si>
  <si>
    <t xml:space="preserve">    Обеспечение жильем ветеранов и инвалидов, нуждающихся в улучшении жилищных условий, вставших на учет до 01.01.2005</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</si>
  <si>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t>
  </si>
  <si>
    <t xml:space="preserve">   Субсидии на организацию ритуальных услуг и содержание мест захоронения участников (инвалидов) Великой Отечественной войны</t>
  </si>
  <si>
    <t xml:space="preserve">  Специальные (коррекционные) учреждения</t>
  </si>
  <si>
    <t>Шекснинский проспект на участке от Октябрьского пр. до ул. Рыбинской</t>
  </si>
  <si>
    <t xml:space="preserve">  Субвенции на 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</si>
  <si>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 xml:space="preserve">  Субсидии  на реализацию  долгосрочной целевой программы "Здоровое школьное питание на 2009-2015 годы"</t>
  </si>
  <si>
    <t xml:space="preserve">   Жилой дом № 15В в 112 мкр.</t>
  </si>
  <si>
    <t xml:space="preserve">  Субвенции на осуществление отдельных государственных полномочий в сфере регулирования цен и тарифов</t>
  </si>
  <si>
    <t>Культура, кинематография и средства массовой информации</t>
  </si>
  <si>
    <t xml:space="preserve">   Строительство жилого дома № 30 в 106 мкр. (субсидии на капитальные вложения)</t>
  </si>
  <si>
    <t xml:space="preserve">  Строительство магистральных сетей для застройки Зашекснинского района (112 микрорайон)</t>
  </si>
  <si>
    <t xml:space="preserve">   Набережная от Октябрьского моста до мостового перехода через                                            р. Ягорба (субсидии на капитальные вложения)</t>
  </si>
  <si>
    <t xml:space="preserve">   Реконструкция мостового перехода через р. Ягорбу по пр. Победы</t>
  </si>
  <si>
    <t>Территориальная избирательная кампания</t>
  </si>
  <si>
    <t xml:space="preserve">  Субсидии на реализацию плана мероприятий "Комплексная безопасность образовательного учреждения на 2006-2010 годы"</t>
  </si>
  <si>
    <t xml:space="preserve">   Субвенции на обеспечение социальной поддержки детей, обучающихся в муниципальных образовательных учреждениях, из многодетных семей, приемных семей, имеющих в своем составе трех и более детей, в том числе родных, в части  предоставления денежных выплат на проезд на внутригородском транспорте (кроме такси), а также в автобусах пригородных и внутрирайонных линий и приобретение комплекта детской одежды для посещения школьных занятий, спортивной формы для занятий физической культурой </t>
  </si>
  <si>
    <t xml:space="preserve">Субвенции на обеспечение равной доступности  услуг общественного транспорта  на территории Вологодской области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</si>
  <si>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 xml:space="preserve">    Строительство объектов общегражданского назначения</t>
  </si>
  <si>
    <t>919</t>
  </si>
  <si>
    <t xml:space="preserve">   Реконструкция здания  по улице Гоголя д.14 под детский сад (субсидии на капитальные вложения)</t>
  </si>
  <si>
    <t>521 01 10</t>
  </si>
  <si>
    <t xml:space="preserve">   Субвенции на организацию и проведение аттестации педагогических работников муниципальных образовательных учреждений на первую и вторую квалификационные категории</t>
  </si>
  <si>
    <t xml:space="preserve">   Реализация других функций, связанных с обеспечением национальной безопасности и правоохранительной деятельности</t>
  </si>
  <si>
    <t>247 00 00</t>
  </si>
  <si>
    <t>092 00 00</t>
  </si>
  <si>
    <t>795 00 00</t>
  </si>
  <si>
    <t>795 01 00</t>
  </si>
  <si>
    <t xml:space="preserve"> Национальная экономика</t>
  </si>
  <si>
    <t xml:space="preserve">  Другие вопросы в области национальной экономики</t>
  </si>
  <si>
    <t xml:space="preserve">    Субсидии юридическим лицам</t>
  </si>
  <si>
    <t xml:space="preserve">   Выполнение функций органами местного самоуправления </t>
  </si>
  <si>
    <t xml:space="preserve">   Выполнение функций государственными органами </t>
  </si>
  <si>
    <t xml:space="preserve"> Образование</t>
  </si>
  <si>
    <t>431 01 00</t>
  </si>
  <si>
    <t xml:space="preserve">   Проведение мероприятий для детей и молодежи</t>
  </si>
  <si>
    <t>431 00 00</t>
  </si>
  <si>
    <t xml:space="preserve"> Культура, кинематография и средства массовой информации</t>
  </si>
  <si>
    <t xml:space="preserve">  Периодическая печать и издательства</t>
  </si>
  <si>
    <t>457 00 00</t>
  </si>
  <si>
    <t>457 99 00</t>
  </si>
  <si>
    <t xml:space="preserve"> Социальная политика</t>
  </si>
  <si>
    <t xml:space="preserve">  Пенсионное  обеспечение</t>
  </si>
  <si>
    <t>491 00 00</t>
  </si>
  <si>
    <t xml:space="preserve">   Доплаты к пенсиям государственных служащих субъектов Российской Федерации и муниципальных служащих</t>
  </si>
  <si>
    <t xml:space="preserve">   Доплаты к пенсиям, дополнительное пенсионное обеспечение</t>
  </si>
  <si>
    <t>491 01 00</t>
  </si>
  <si>
    <t xml:space="preserve"> Социальное обеспечение населения</t>
  </si>
  <si>
    <t>104 00 00</t>
  </si>
  <si>
    <t xml:space="preserve">   Подпрограмма "Обеспечение жильем молодых семей"</t>
  </si>
  <si>
    <t>104 02 00</t>
  </si>
  <si>
    <t xml:space="preserve">   Субсидии на обеспечение жильем </t>
  </si>
  <si>
    <t>505 00 00</t>
  </si>
  <si>
    <t>505 34 00</t>
  </si>
  <si>
    <t xml:space="preserve">  Долгосрочные целевые программы</t>
  </si>
  <si>
    <t>522 00 00</t>
  </si>
  <si>
    <t>522 23 00</t>
  </si>
  <si>
    <t xml:space="preserve">  Долгосрочные городские целевые программы</t>
  </si>
  <si>
    <t>Функционирование законодательных (представительных) органов государственной власти и представительных органов муниципальных образований</t>
  </si>
  <si>
    <t>002 11 00</t>
  </si>
  <si>
    <t>002 12 00</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</si>
  <si>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</si>
  <si>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Поисковые и аварийно-спасательные учреждения</t>
  </si>
  <si>
    <t>302 99 00</t>
  </si>
  <si>
    <t>302 00 00</t>
  </si>
  <si>
    <t xml:space="preserve">   Обеспечение деятельности подведомственных учреждений</t>
  </si>
  <si>
    <t>Жилищно-коммунальное хозяйство</t>
  </si>
  <si>
    <t>Бюджетные инвестиции в объекты капитального строительства, не включенные в целевые программы</t>
  </si>
  <si>
    <t>102 00 00</t>
  </si>
  <si>
    <t xml:space="preserve">Бюджетные инвестиции в объекты капитального строительства собственности муниципальных образований </t>
  </si>
  <si>
    <t>102 01 02</t>
  </si>
  <si>
    <t>350 02 00</t>
  </si>
  <si>
    <t>350 00 00</t>
  </si>
  <si>
    <t>350 03 00</t>
  </si>
  <si>
    <t>350 04 00</t>
  </si>
  <si>
    <t>092 03 00</t>
  </si>
  <si>
    <t xml:space="preserve">   Обеспечение мероприятий по капитальному ремонту многоквартирных домов и переселению граждан из ветхого и аварийного жилищного фонда</t>
  </si>
  <si>
    <t xml:space="preserve">05 </t>
  </si>
  <si>
    <t xml:space="preserve">  Бюджетные инвестиции </t>
  </si>
  <si>
    <t xml:space="preserve">  Благоустройство </t>
  </si>
  <si>
    <t>600 00 00</t>
  </si>
  <si>
    <t>600 01 00</t>
  </si>
  <si>
    <t xml:space="preserve">  Содержание автомобильных дорог и инженерных сооружений на них в границах городских округов и поселений в рамках благоустройства</t>
  </si>
  <si>
    <t xml:space="preserve">           от 05.05.2010 № 85 </t>
  </si>
  <si>
    <t xml:space="preserve"> Реконструкция Северного шоссе на участке от Кирилловского шоссе до          ул. Моченкова</t>
  </si>
  <si>
    <t>600 02 00</t>
  </si>
  <si>
    <t xml:space="preserve">  Озеленение</t>
  </si>
  <si>
    <t>600 03 00</t>
  </si>
  <si>
    <t>600 04 00</t>
  </si>
  <si>
    <t>600 05 00</t>
  </si>
  <si>
    <t xml:space="preserve"> Другие вопросы в области жилищно-коммунального хозяйства</t>
  </si>
  <si>
    <t>Образование</t>
  </si>
  <si>
    <t>Социальная политика</t>
  </si>
  <si>
    <t xml:space="preserve">  Реализация государственных функций в области социальной политики</t>
  </si>
  <si>
    <t xml:space="preserve">   Мероприятия в области социальной политики</t>
  </si>
  <si>
    <t>514 00 00</t>
  </si>
  <si>
    <t>514 01 00</t>
  </si>
  <si>
    <t>Национальная экономика</t>
  </si>
  <si>
    <t xml:space="preserve"> Другие вопросы в области национальной экономики</t>
  </si>
  <si>
    <t>340 00 00</t>
  </si>
  <si>
    <t xml:space="preserve"> Реализация государственных функций в области национальной экономики</t>
  </si>
  <si>
    <t xml:space="preserve">  Мероприятия по землеустройству и землепользованию </t>
  </si>
  <si>
    <t>340 03 00</t>
  </si>
  <si>
    <t xml:space="preserve"> Дошкольное образование</t>
  </si>
  <si>
    <t>420 00 00</t>
  </si>
  <si>
    <t>420 99 00</t>
  </si>
  <si>
    <t>421 00 00</t>
  </si>
  <si>
    <t>421 99 00</t>
  </si>
  <si>
    <t>520 00 00</t>
  </si>
  <si>
    <t>423 00 00</t>
  </si>
  <si>
    <t>423 99 00</t>
  </si>
  <si>
    <t>424 00 00</t>
  </si>
  <si>
    <t>424 99 00</t>
  </si>
  <si>
    <t>433 00 00</t>
  </si>
  <si>
    <t>433 99 00</t>
  </si>
  <si>
    <t>436 00 00</t>
  </si>
  <si>
    <t>436 12 00</t>
  </si>
  <si>
    <t>436 12 01</t>
  </si>
  <si>
    <t>436 12 02</t>
  </si>
  <si>
    <t xml:space="preserve">001 </t>
  </si>
  <si>
    <t xml:space="preserve"> Мероприятия в области образования</t>
  </si>
  <si>
    <t xml:space="preserve">  Совершенствование организации питания обучающихся в общеобразовательных учреждениях</t>
  </si>
  <si>
    <t>520 09 00</t>
  </si>
  <si>
    <t>443</t>
  </si>
  <si>
    <t>Другие вопросы в области культуры, кинематографии и средств массовой информации</t>
  </si>
  <si>
    <t xml:space="preserve"> Учреждения по внешкольной работе с детьми</t>
  </si>
  <si>
    <t>5054801</t>
  </si>
  <si>
    <t xml:space="preserve">  предоставление гражданам мер социальной поддержки в форме частичной оплаты жилого помещения и коммунальных услуг (субвенции на передаваемые полномочия по предоставлению мер социальной поддержки в форме частичной оплаты жилого помещения и коммунальных услуг гражданам)</t>
  </si>
  <si>
    <t xml:space="preserve"> Детские дома</t>
  </si>
  <si>
    <t xml:space="preserve"> Учреждения, обеспечивающие предоставление услуг в сфере здравоохранения</t>
  </si>
  <si>
    <t xml:space="preserve">  Мероприятия в области здравоохранения, спорта и физической культуры, туризма</t>
  </si>
  <si>
    <t xml:space="preserve"> Физкультурно-оздоровительная работа и спортивные мероприятия</t>
  </si>
  <si>
    <t xml:space="preserve">   Выполнение функций государственными органами (субвенции на передаваемые полномочия по  формированию состава комиссий по делам несовершеннолетних и защите их прав, а также по финансовому и материально-техническому обеспечению их деятельности)</t>
  </si>
  <si>
    <t xml:space="preserve">  Прочие мероприятия по благоустройству городских округов и поселений</t>
  </si>
  <si>
    <t xml:space="preserve">  Уличное освещение</t>
  </si>
  <si>
    <t>Периодическая печать и издательства</t>
  </si>
  <si>
    <t>ЗДРАВООХРАНЕНИЕ И СПОРТ</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</si>
  <si>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</si>
  <si>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</si>
  <si>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</si>
  <si>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</si>
  <si>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</si>
  <si>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</si>
  <si>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432 00 00</t>
  </si>
  <si>
    <t>302 95 00</t>
  </si>
  <si>
    <t xml:space="preserve">   Уплата налога на имущество организаций и земельного налога</t>
  </si>
  <si>
    <t>420 95 00</t>
  </si>
  <si>
    <t>421 95 00</t>
  </si>
  <si>
    <t>423 95 00</t>
  </si>
  <si>
    <t>452 95 00</t>
  </si>
  <si>
    <t>470 95 00</t>
  </si>
  <si>
    <t>471 95 00</t>
  </si>
  <si>
    <t>474 95 00</t>
  </si>
  <si>
    <t>469 95 00</t>
  </si>
  <si>
    <t>440 95 00</t>
  </si>
  <si>
    <t>441 95 00</t>
  </si>
  <si>
    <r>
      <t xml:space="preserve">   Субсидии на обеспечение молоком</t>
    </r>
    <r>
      <rPr>
        <sz val="13"/>
        <rFont val="Times New Roman"/>
        <family val="1"/>
      </rPr>
      <t xml:space="preserve"> школьников (обуч</t>
    </r>
    <r>
      <rPr>
        <sz val="13"/>
        <rFont val="Times New Roman"/>
        <family val="1"/>
      </rPr>
      <t xml:space="preserve">ающихся) 1-4 классов в рамках реализации долгосрочной целевой программы "Демографическое развитие Вологодской области" на 2009, 2010 годы
</t>
    </r>
  </si>
  <si>
    <r>
      <t xml:space="preserve">   Субсидии на обеспечение молоком</t>
    </r>
    <r>
      <rPr>
        <sz val="13"/>
        <rFont val="Times New Roman"/>
        <family val="1"/>
      </rPr>
      <t xml:space="preserve"> школьников </t>
    </r>
    <r>
      <rPr>
        <sz val="13"/>
        <rFont val="Times New Roman"/>
        <family val="1"/>
      </rPr>
      <t xml:space="preserve">(обучающихся) 1-4 классов в рамках реализации долгосрочной целевой программы "Демографическое развитие Вологодской области" на 2009, 2010 годы
</t>
    </r>
  </si>
  <si>
    <t xml:space="preserve">    Строительство объектов сметной стоимостью до 100 млн. рублей</t>
  </si>
  <si>
    <t>442 95 00</t>
  </si>
  <si>
    <t>443 95 00</t>
  </si>
  <si>
    <t xml:space="preserve">    Мероприятия в сфере образования</t>
  </si>
  <si>
    <t xml:space="preserve">   Мероприятия в сфере образования</t>
  </si>
  <si>
    <t xml:space="preserve">    Мероприятия в области социальной политики</t>
  </si>
  <si>
    <t xml:space="preserve">    Природоохранные мероприятия</t>
  </si>
  <si>
    <t xml:space="preserve">   Периодические издания, учрежденные органами местного самоуправления</t>
  </si>
  <si>
    <t>457 95 00</t>
  </si>
  <si>
    <t>014</t>
  </si>
  <si>
    <t>МУ "Череповецкий центр хранения документации"</t>
  </si>
  <si>
    <t xml:space="preserve">  Организация и содержание мест захоронения</t>
  </si>
  <si>
    <t>07</t>
  </si>
  <si>
    <t>Обслуживание государственного и муниципального долга</t>
  </si>
  <si>
    <t>12</t>
  </si>
  <si>
    <t>202 58 00</t>
  </si>
  <si>
    <t>202 67 00</t>
  </si>
  <si>
    <t>202 72 00</t>
  </si>
  <si>
    <t>202 76 00</t>
  </si>
  <si>
    <t>020 00 00</t>
  </si>
  <si>
    <t>020 00 02</t>
  </si>
  <si>
    <t xml:space="preserve">  Проведение выборов и референдумов</t>
  </si>
  <si>
    <t>Проведение выборов в представительные органы муниципального образования</t>
  </si>
  <si>
    <t xml:space="preserve">  Резервные фонды мэрии города</t>
  </si>
  <si>
    <t>070 05 00</t>
  </si>
  <si>
    <t>432 02 00</t>
  </si>
  <si>
    <t xml:space="preserve"> Обеспечение проведения выборов и референдумов</t>
  </si>
  <si>
    <t xml:space="preserve">   социальная помощь (субвенции на оплату жилищно-коммунальных услуг отдельным категориям граждан за счет средств федерального фонда компенсаций)</t>
  </si>
  <si>
    <t xml:space="preserve">   социальная помощь (субвенции на возмещение специализированной службе по вопросам похоронного дела стоимости услуг согласно гарантированному перечню услуг по погребению)</t>
  </si>
  <si>
    <t>Управление охраны окружающей среды мэрии города</t>
  </si>
  <si>
    <t>4320002</t>
  </si>
  <si>
    <t xml:space="preserve">  Социальные выплаты</t>
  </si>
  <si>
    <t>Субсидии на закупку автотранспортных средств и коммунальной техники на 2009 год</t>
  </si>
  <si>
    <t>340 07 02</t>
  </si>
  <si>
    <t xml:space="preserve">   Бюджетные инвестиции </t>
  </si>
  <si>
    <t xml:space="preserve">   Бюджетные инвестиции</t>
  </si>
  <si>
    <t xml:space="preserve">  Субсидии на закупку автотранспортных средств и коммунальной техники на 2009 год</t>
  </si>
  <si>
    <t xml:space="preserve"> Субсидии на закупку автотранспортных средств и коммунальной техники на 2009 год</t>
  </si>
  <si>
    <t xml:space="preserve">   Субсидии на закупку автотранспортных средств и коммунальной техники на 2009 год</t>
  </si>
  <si>
    <t>Приложение 10</t>
  </si>
  <si>
    <t>Приложение 9</t>
  </si>
  <si>
    <t xml:space="preserve">               Приложение 8</t>
  </si>
  <si>
    <t xml:space="preserve">  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</si>
  <si>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505 34 02</t>
  </si>
  <si>
    <t xml:space="preserve">  Субсидии на капитальные вложения в рамках реализации долгосрочной целевой программы "Обеспечение жильем молодых семей в Вологодской области на 2009-2010 годы"</t>
  </si>
  <si>
    <t xml:space="preserve"> Субсидии на реализацию долгосрочной целевой программы "Пожарная безопасность учреждений здравоохранения" на 2009-2012 годы</t>
  </si>
  <si>
    <t xml:space="preserve"> Социальная помощь</t>
  </si>
  <si>
    <t>214</t>
  </si>
  <si>
    <t>1020002</t>
  </si>
  <si>
    <t xml:space="preserve">  Субвенции на осуществление отдельных государственных  полномочий по формированию состава административных комиссий, а также по финансовому и материально-техническому обеспечению их деятельности</t>
  </si>
  <si>
    <t xml:space="preserve">    Выполнение функций органами местного самоуправления </t>
  </si>
  <si>
    <t xml:space="preserve"> Субсидии на реализацию долгосрочной целевой программы "Пожарная безопасность учреждений культуры" на 2009-2011 годы</t>
  </si>
  <si>
    <t xml:space="preserve">  Капитальное строительство</t>
  </si>
  <si>
    <t>ППП</t>
  </si>
  <si>
    <t>Департамент жилищно-коммунального хозяйства мэрии города</t>
  </si>
  <si>
    <t>Управление образования мэрии города</t>
  </si>
  <si>
    <t>Управление по делам культуры мэрии города</t>
  </si>
  <si>
    <t>Управление здравоохранения мэрии города</t>
  </si>
  <si>
    <t>429 00 00</t>
  </si>
  <si>
    <t xml:space="preserve">  Учебные заведения и курсы по переподготовке кадров</t>
  </si>
  <si>
    <t>429 99 00</t>
  </si>
  <si>
    <t>429 95 00</t>
  </si>
  <si>
    <t>Стационарная медицинская помощь</t>
  </si>
  <si>
    <t xml:space="preserve">07 </t>
  </si>
  <si>
    <t xml:space="preserve">09 </t>
  </si>
  <si>
    <t>452 00 00</t>
  </si>
  <si>
    <t>452 99 00</t>
  </si>
  <si>
    <t xml:space="preserve">   Городская целевая программа  "Здоровый город" на 2002-2015 годы</t>
  </si>
  <si>
    <t>795 02 00</t>
  </si>
  <si>
    <t xml:space="preserve">   учреждения социального обслуживания населения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t>
  </si>
  <si>
    <t xml:space="preserve">  выплата гражданам субсидий на оплату жилого помещения и коммунальных услуг (субвенции на выполнение полномочий по предоставлению гражданам субсидий на оплату жилого помещения и коммунальных услуг)</t>
  </si>
  <si>
    <t>4500600</t>
  </si>
  <si>
    <t xml:space="preserve"> Мероприятия в сфере культуры</t>
  </si>
  <si>
    <t>013</t>
  </si>
  <si>
    <t xml:space="preserve">  Прочие расходы</t>
  </si>
  <si>
    <t xml:space="preserve"> Санатории для детей и подростков</t>
  </si>
  <si>
    <t xml:space="preserve"> Родильные дома</t>
  </si>
  <si>
    <t xml:space="preserve"> Станции скорой и неотложной  помощи</t>
  </si>
  <si>
    <t>КУЛЬТУРА, КИНЕМАТОГРАФИЯ И СРЕДСТВА МАССОВОЙ ИНФОРМАЦИИ</t>
  </si>
  <si>
    <t xml:space="preserve">Культура </t>
  </si>
  <si>
    <t>0020002</t>
  </si>
  <si>
    <t xml:space="preserve">   социальная помощь (субвенции на оплату жилищно-коммунальных услуг отдельным категориям граждан по закону области "О дополнительных мерах социальной поддержки по оплате жилого помещения инвалидам и семьям имеющим детей-инвалидов")</t>
  </si>
  <si>
    <t>5052202</t>
  </si>
  <si>
    <t>5054602</t>
  </si>
  <si>
    <t>5054802</t>
  </si>
  <si>
    <t xml:space="preserve"> Процентные платежи по долговым обязательствам</t>
  </si>
  <si>
    <t>0980101</t>
  </si>
  <si>
    <t xml:space="preserve">  Обеспечение деятельности подведомственных учреждений</t>
  </si>
  <si>
    <t xml:space="preserve">   Социальные выплаты </t>
  </si>
  <si>
    <t xml:space="preserve"> Поликлиники, амбулатории, диагностические центры</t>
  </si>
  <si>
    <t xml:space="preserve">  Субсидии  юридическим лицам </t>
  </si>
  <si>
    <t xml:space="preserve"> Стационарная медицинская помощь</t>
  </si>
  <si>
    <t xml:space="preserve">  Капитальные ремонты</t>
  </si>
  <si>
    <t>Городская Дума</t>
  </si>
  <si>
    <t>Мэрия города</t>
  </si>
  <si>
    <t xml:space="preserve">  комплектование книжных фондов библиотек муниципальных образований (субсидии на реализацию целевой программы "Развитие библиотечного дела в Вологодской области на 2008-2010 годы")</t>
  </si>
  <si>
    <t>14</t>
  </si>
  <si>
    <t>001</t>
  </si>
  <si>
    <t>Профессиональная подготовка, переподготовка и повышение квалификации</t>
  </si>
  <si>
    <t>092 99 00</t>
  </si>
  <si>
    <t xml:space="preserve">   Субвенции по возмещению расходов на проезд по законам области "О мерах социальной поддержки отдельных категорий граждан при проезде на транспорте  на территории Вологодской  области",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</si>
  <si>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 xml:space="preserve">  социальная помощь  (субвенции на обеспечение равной доступности услуг общественного транспорта на территории Вологодской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</si>
</sst>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0.0"/>
    <numFmt numFmtId="172" formatCode="0.000000"/>
    <numFmt numFmtId="173" formatCode="0.00000"/>
    <numFmt numFmtId="174" formatCode="0.0000"/>
    <numFmt numFmtId="175" formatCode="0.000%"/>
    <numFmt numFmtId="176" formatCode="#,##0.0_ ;\-#,##0.0\ "/>
  </numFmts>
  <fonts count="14">
    <font>
      <sz val="10"/>
      <name val="Arial Cyr"/>
      <family val="0"/>
    </font>
    <font>
      <sz val="13"/>
      <name val="Times New Roman"/>
      <family val="1"/>
    </font>
    <font>
      <sz val="10"/>
      <name val="Times New Roman"/>
      <family val="1"/>
    </font>
    <font>
      <b/>
      <sz val="12"/>
      <name val="Times New Roman"/>
      <family val="1"/>
    </font>
    <font>
      <sz val="13"/>
      <name val="Arial Cyr"/>
      <family val="0"/>
    </font>
    <font>
      <sz val="12"/>
      <name val="Times New Roman"/>
      <family val="1"/>
    </font>
    <font>
      <u val="single"/>
      <sz val="10"/>
      <color indexed="12"/>
      <name val="Arial Cyr"/>
      <family val="0"/>
    </font>
    <font>
      <u val="single"/>
      <sz val="10"/>
      <color indexed="36"/>
      <name val="Arial Cyr"/>
      <family val="0"/>
    </font>
    <font>
      <b/>
      <sz val="13"/>
      <name val="Times New Roman"/>
      <family val="1"/>
    </font>
    <font>
      <sz val="13"/>
      <color indexed="8"/>
      <name val="Times New Roman"/>
      <family val="1"/>
    </font>
    <font>
      <sz val="14"/>
      <name val="Arial Cyr"/>
      <family val="2"/>
    </font>
    <font>
      <sz val="12"/>
      <name val="Arial Cyr"/>
      <family val="2"/>
    </font>
    <font>
      <i/>
      <sz val="13"/>
      <name val="Times New Roman"/>
      <family val="1"/>
    </font>
    <font>
      <b/>
      <sz val="14"/>
      <name val="Arial Cyr"/>
      <family val="2"/>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5">
    <xf numFmtId="0" fontId="0" fillId="0" borderId="0" xfId="0"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49" fontId="1" fillId="0" borderId="1" xfId="0" applyNumberFormat="1" applyFont="1" applyFill="1" applyBorder="1" applyAlignment="1" applyProtection="1">
      <alignment horizontal="center"/>
      <protection/>
    </xf>
    <xf numFmtId="164" fontId="1" fillId="0" borderId="2" xfId="0" applyNumberFormat="1" applyFont="1" applyFill="1" applyBorder="1" applyAlignment="1" applyProtection="1">
      <alignment/>
      <protection/>
    </xf>
    <xf numFmtId="49" fontId="1" fillId="0" borderId="2" xfId="0" applyNumberFormat="1" applyFont="1" applyFill="1" applyBorder="1" applyAlignment="1" applyProtection="1">
      <alignment horizontal="center"/>
      <protection/>
    </xf>
    <xf numFmtId="164" fontId="1" fillId="0" borderId="1" xfId="0" applyNumberFormat="1" applyFont="1" applyFill="1" applyBorder="1" applyAlignment="1" applyProtection="1">
      <alignment/>
      <protection/>
    </xf>
    <xf numFmtId="49" fontId="1" fillId="0" borderId="3" xfId="0" applyNumberFormat="1" applyFont="1" applyFill="1" applyBorder="1" applyAlignment="1" applyProtection="1">
      <alignment horizontal="center"/>
      <protection/>
    </xf>
    <xf numFmtId="164" fontId="1" fillId="0" borderId="2" xfId="0" applyNumberFormat="1" applyFont="1" applyFill="1" applyBorder="1" applyAlignment="1" applyProtection="1">
      <alignment horizontal="right"/>
      <protection/>
    </xf>
    <xf numFmtId="0" fontId="1" fillId="0" borderId="1" xfId="0" applyNumberFormat="1" applyFont="1" applyFill="1" applyBorder="1" applyAlignment="1" applyProtection="1">
      <alignment horizontal="justify"/>
      <protection/>
    </xf>
    <xf numFmtId="164" fontId="1" fillId="0" borderId="1" xfId="0" applyNumberFormat="1" applyFont="1" applyFill="1" applyBorder="1" applyAlignment="1" applyProtection="1">
      <alignment horizontal="right"/>
      <protection/>
    </xf>
    <xf numFmtId="49" fontId="1" fillId="0" borderId="2" xfId="0" applyNumberFormat="1" applyFont="1" applyBorder="1" applyAlignment="1">
      <alignment horizontal="center"/>
    </xf>
    <xf numFmtId="164" fontId="1" fillId="0" borderId="3" xfId="0" applyNumberFormat="1" applyFont="1" applyFill="1" applyBorder="1" applyAlignment="1" applyProtection="1">
      <alignment horizontal="right"/>
      <protection/>
    </xf>
    <xf numFmtId="0" fontId="1" fillId="0" borderId="0" xfId="0" applyFont="1" applyBorder="1" applyAlignment="1">
      <alignment/>
    </xf>
    <xf numFmtId="49" fontId="1" fillId="2" borderId="2" xfId="0" applyNumberFormat="1" applyFont="1" applyFill="1" applyBorder="1" applyAlignment="1" applyProtection="1">
      <alignment horizontal="center"/>
      <protection/>
    </xf>
    <xf numFmtId="164" fontId="1" fillId="2" borderId="2" xfId="0" applyNumberFormat="1" applyFont="1" applyFill="1" applyBorder="1" applyAlignment="1" applyProtection="1">
      <alignment horizontal="right"/>
      <protection/>
    </xf>
    <xf numFmtId="0" fontId="1" fillId="0" borderId="2" xfId="0" applyNumberFormat="1" applyFont="1" applyFill="1" applyBorder="1" applyAlignment="1" applyProtection="1">
      <alignment horizontal="center"/>
      <protection/>
    </xf>
    <xf numFmtId="164" fontId="0" fillId="0" borderId="0" xfId="0" applyNumberFormat="1" applyAlignment="1">
      <alignment/>
    </xf>
    <xf numFmtId="0" fontId="1" fillId="0" borderId="2"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center" vertical="center"/>
      <protection/>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wrapText="1"/>
    </xf>
    <xf numFmtId="164" fontId="1" fillId="0" borderId="4" xfId="0" applyNumberFormat="1" applyFont="1" applyFill="1" applyBorder="1" applyAlignment="1" applyProtection="1">
      <alignment horizontal="right"/>
      <protection/>
    </xf>
    <xf numFmtId="49" fontId="1" fillId="0" borderId="2" xfId="0" applyNumberFormat="1" applyFont="1" applyFill="1" applyBorder="1" applyAlignment="1" applyProtection="1">
      <alignment horizontal="center" wrapText="1"/>
      <protection/>
    </xf>
    <xf numFmtId="164" fontId="1" fillId="0" borderId="2" xfId="0" applyNumberFormat="1" applyFont="1" applyFill="1" applyBorder="1" applyAlignment="1" applyProtection="1">
      <alignment horizontal="right" wrapText="1"/>
      <protection/>
    </xf>
    <xf numFmtId="49" fontId="8" fillId="0" borderId="2" xfId="0" applyNumberFormat="1" applyFont="1" applyFill="1" applyBorder="1" applyAlignment="1" applyProtection="1">
      <alignment horizontal="center"/>
      <protection/>
    </xf>
    <xf numFmtId="164" fontId="8" fillId="0" borderId="2" xfId="0" applyNumberFormat="1" applyFont="1" applyFill="1" applyBorder="1" applyAlignment="1" applyProtection="1">
      <alignment horizontal="right"/>
      <protection/>
    </xf>
    <xf numFmtId="0" fontId="11" fillId="0" borderId="0" xfId="0" applyFont="1" applyAlignment="1">
      <alignment/>
    </xf>
    <xf numFmtId="49" fontId="12" fillId="0" borderId="2" xfId="0" applyNumberFormat="1" applyFont="1" applyFill="1" applyBorder="1" applyAlignment="1" applyProtection="1">
      <alignment horizontal="center"/>
      <protection/>
    </xf>
    <xf numFmtId="164" fontId="8" fillId="0" borderId="0" xfId="0" applyNumberFormat="1" applyFont="1" applyFill="1" applyBorder="1" applyAlignment="1" applyProtection="1">
      <alignment horizontal="right"/>
      <protection/>
    </xf>
    <xf numFmtId="0" fontId="1" fillId="0" borderId="2" xfId="0" applyNumberFormat="1" applyFont="1" applyFill="1" applyBorder="1" applyAlignment="1" applyProtection="1">
      <alignment horizontal="left" vertical="top" wrapText="1"/>
      <protection/>
    </xf>
    <xf numFmtId="0" fontId="1" fillId="0" borderId="2" xfId="0" applyFont="1" applyBorder="1" applyAlignment="1">
      <alignment horizontal="left" vertical="top" wrapText="1"/>
    </xf>
    <xf numFmtId="49" fontId="1" fillId="0" borderId="2" xfId="0" applyNumberFormat="1"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left" vertical="top" wrapText="1"/>
    </xf>
    <xf numFmtId="0" fontId="1" fillId="0" borderId="2" xfId="0" applyNumberFormat="1" applyFont="1" applyFill="1" applyBorder="1" applyAlignment="1" applyProtection="1">
      <alignment horizontal="left" vertical="top" wrapText="1"/>
      <protection/>
    </xf>
    <xf numFmtId="0" fontId="1" fillId="0" borderId="2" xfId="0" applyFont="1" applyBorder="1" applyAlignment="1">
      <alignment horizontal="left" vertical="top" wrapText="1"/>
    </xf>
    <xf numFmtId="49" fontId="1" fillId="0" borderId="2" xfId="0" applyNumberFormat="1" applyFont="1" applyBorder="1" applyAlignment="1">
      <alignment horizontal="left" vertical="top" wrapText="1"/>
    </xf>
    <xf numFmtId="0" fontId="1" fillId="0" borderId="1" xfId="0" applyNumberFormat="1" applyFont="1" applyFill="1" applyBorder="1" applyAlignment="1" applyProtection="1">
      <alignment horizontal="left" vertical="top" wrapText="1"/>
      <protection/>
    </xf>
    <xf numFmtId="0" fontId="1" fillId="0" borderId="2" xfId="0" applyFont="1" applyBorder="1" applyAlignment="1">
      <alignment horizontal="left" wrapText="1"/>
    </xf>
    <xf numFmtId="1" fontId="1" fillId="0" borderId="2" xfId="0" applyNumberFormat="1" applyFont="1" applyBorder="1" applyAlignment="1">
      <alignment horizontal="left" vertical="top" wrapText="1"/>
    </xf>
    <xf numFmtId="0" fontId="1" fillId="0" borderId="2" xfId="0" applyFont="1" applyBorder="1" applyAlignment="1">
      <alignment horizontal="justify" vertical="top" wrapText="1"/>
    </xf>
    <xf numFmtId="0" fontId="1" fillId="0" borderId="2" xfId="0" applyNumberFormat="1" applyFont="1" applyFill="1" applyBorder="1" applyAlignment="1" applyProtection="1">
      <alignment horizontal="justify" vertical="top" wrapText="1"/>
      <protection/>
    </xf>
    <xf numFmtId="164" fontId="1" fillId="0" borderId="2" xfId="0" applyNumberFormat="1" applyFont="1" applyFill="1" applyBorder="1" applyAlignment="1" applyProtection="1">
      <alignment horizontal="center"/>
      <protection/>
    </xf>
    <xf numFmtId="3" fontId="1" fillId="0" borderId="2" xfId="0" applyNumberFormat="1" applyFont="1" applyFill="1" applyBorder="1" applyAlignment="1" applyProtection="1">
      <alignment horizontal="center"/>
      <protection/>
    </xf>
    <xf numFmtId="0" fontId="9" fillId="0" borderId="2" xfId="0" applyFont="1" applyBorder="1" applyAlignment="1">
      <alignment horizontal="justify"/>
    </xf>
    <xf numFmtId="176" fontId="1" fillId="2" borderId="2" xfId="16" applyNumberFormat="1" applyFont="1" applyFill="1" applyBorder="1" applyAlignment="1" applyProtection="1">
      <alignment horizontal="right"/>
      <protection/>
    </xf>
    <xf numFmtId="0" fontId="9" fillId="0" borderId="2" xfId="0" applyFont="1" applyBorder="1" applyAlignment="1">
      <alignment/>
    </xf>
    <xf numFmtId="0" fontId="1" fillId="0" borderId="0" xfId="0" applyNumberFormat="1" applyFont="1" applyFill="1" applyBorder="1" applyAlignment="1" applyProtection="1">
      <alignment horizontal="justify"/>
      <protection/>
    </xf>
    <xf numFmtId="49" fontId="1" fillId="0" borderId="2" xfId="0" applyNumberFormat="1" applyFont="1" applyFill="1" applyBorder="1" applyAlignment="1" applyProtection="1">
      <alignment horizontal="center" vertical="center"/>
      <protection/>
    </xf>
    <xf numFmtId="0" fontId="1" fillId="2" borderId="2" xfId="0" applyNumberFormat="1" applyFont="1" applyFill="1" applyBorder="1" applyAlignment="1" applyProtection="1">
      <alignment horizontal="left" vertical="top" wrapText="1"/>
      <protection/>
    </xf>
    <xf numFmtId="0" fontId="1" fillId="2" borderId="2" xfId="0" applyFont="1" applyFill="1" applyBorder="1" applyAlignment="1">
      <alignment horizontal="left" vertical="top" wrapText="1"/>
    </xf>
    <xf numFmtId="0" fontId="0" fillId="0" borderId="0" xfId="0" applyBorder="1" applyAlignment="1">
      <alignment/>
    </xf>
    <xf numFmtId="164" fontId="2" fillId="0" borderId="0" xfId="0" applyNumberFormat="1" applyFont="1" applyFill="1" applyBorder="1" applyAlignment="1" applyProtection="1">
      <alignment horizontal="right"/>
      <protection/>
    </xf>
    <xf numFmtId="0" fontId="0" fillId="0" borderId="0" xfId="0" applyFont="1" applyBorder="1" applyAlignment="1">
      <alignment/>
    </xf>
    <xf numFmtId="0" fontId="1" fillId="0" borderId="3"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justify"/>
      <protection/>
    </xf>
    <xf numFmtId="0" fontId="1" fillId="0" borderId="0" xfId="0" applyFont="1" applyAlignment="1">
      <alignment/>
    </xf>
    <xf numFmtId="0" fontId="1" fillId="0" borderId="0" xfId="0" applyFont="1" applyAlignment="1">
      <alignment horizontal="justify"/>
    </xf>
    <xf numFmtId="164" fontId="1" fillId="0" borderId="2" xfId="0" applyNumberFormat="1" applyFont="1" applyBorder="1" applyAlignment="1">
      <alignment/>
    </xf>
    <xf numFmtId="0" fontId="1" fillId="0" borderId="2" xfId="0" applyNumberFormat="1" applyFont="1" applyFill="1" applyBorder="1" applyAlignment="1" applyProtection="1">
      <alignment horizontal="center" wrapText="1"/>
      <protection/>
    </xf>
    <xf numFmtId="0" fontId="5" fillId="0" borderId="0" xfId="0" applyFont="1" applyAlignment="1">
      <alignment/>
    </xf>
    <xf numFmtId="0" fontId="0" fillId="0" borderId="0" xfId="0" applyBorder="1" applyAlignment="1">
      <alignment horizontal="center"/>
    </xf>
    <xf numFmtId="164" fontId="0" fillId="0" borderId="0" xfId="0" applyNumberFormat="1" applyBorder="1" applyAlignment="1">
      <alignment/>
    </xf>
    <xf numFmtId="164" fontId="1" fillId="0" borderId="3" xfId="0" applyNumberFormat="1" applyFont="1" applyFill="1" applyBorder="1" applyAlignment="1" applyProtection="1">
      <alignment/>
      <protection/>
    </xf>
    <xf numFmtId="0" fontId="1" fillId="0" borderId="3" xfId="0" applyFont="1" applyBorder="1" applyAlignment="1">
      <alignment horizontal="left" vertical="top" wrapText="1"/>
    </xf>
    <xf numFmtId="2" fontId="1" fillId="0" borderId="2"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Fill="1" applyBorder="1" applyAlignment="1" applyProtection="1">
      <alignment horizontal="center"/>
      <protection/>
    </xf>
    <xf numFmtId="0" fontId="1" fillId="0" borderId="0" xfId="0" applyFont="1" applyAlignment="1">
      <alignment/>
    </xf>
    <xf numFmtId="0" fontId="0" fillId="0" borderId="5" xfId="0" applyBorder="1" applyAlignment="1">
      <alignment wrapText="1"/>
    </xf>
    <xf numFmtId="0" fontId="0" fillId="0" borderId="0" xfId="0" applyAlignment="1">
      <alignment horizontal="center" vertical="top" wrapText="1"/>
    </xf>
    <xf numFmtId="0" fontId="0" fillId="0" borderId="5" xfId="0" applyBorder="1" applyAlignment="1">
      <alignment/>
    </xf>
    <xf numFmtId="0" fontId="0" fillId="0" borderId="6" xfId="0" applyBorder="1" applyAlignment="1">
      <alignment/>
    </xf>
    <xf numFmtId="164" fontId="1" fillId="2" borderId="4" xfId="0" applyNumberFormat="1" applyFont="1" applyFill="1" applyBorder="1" applyAlignment="1" applyProtection="1">
      <alignment horizontal="right"/>
      <protection/>
    </xf>
    <xf numFmtId="164" fontId="1" fillId="2" borderId="1" xfId="0" applyNumberFormat="1" applyFont="1" applyFill="1" applyBorder="1" applyAlignment="1" applyProtection="1">
      <alignment horizontal="right"/>
      <protection/>
    </xf>
    <xf numFmtId="0" fontId="0" fillId="0" borderId="7" xfId="0" applyBorder="1" applyAlignment="1">
      <alignment/>
    </xf>
    <xf numFmtId="0" fontId="0" fillId="0" borderId="6" xfId="0" applyBorder="1" applyAlignment="1">
      <alignment horizontal="center"/>
    </xf>
    <xf numFmtId="164" fontId="0" fillId="0" borderId="6" xfId="0" applyNumberFormat="1" applyBorder="1" applyAlignment="1">
      <alignment/>
    </xf>
    <xf numFmtId="0" fontId="1" fillId="0" borderId="5" xfId="0" applyFont="1" applyBorder="1" applyAlignment="1">
      <alignment/>
    </xf>
    <xf numFmtId="0" fontId="1" fillId="0" borderId="0" xfId="0" applyNumberFormat="1" applyFont="1" applyFill="1" applyBorder="1" applyAlignment="1" applyProtection="1">
      <alignment horizontal="left" vertical="center"/>
      <protection/>
    </xf>
    <xf numFmtId="164" fontId="1" fillId="0" borderId="2" xfId="0" applyNumberFormat="1" applyFont="1" applyFill="1" applyBorder="1" applyAlignment="1" applyProtection="1">
      <alignment wrapText="1"/>
      <protection/>
    </xf>
    <xf numFmtId="0" fontId="0" fillId="0" borderId="0" xfId="0" applyBorder="1" applyAlignment="1">
      <alignment wrapText="1"/>
    </xf>
    <xf numFmtId="49" fontId="1" fillId="2" borderId="2" xfId="0" applyNumberFormat="1" applyFont="1" applyFill="1" applyBorder="1" applyAlignment="1">
      <alignment horizontal="left" vertical="top" wrapText="1"/>
    </xf>
    <xf numFmtId="0" fontId="1" fillId="2" borderId="2" xfId="0" applyNumberFormat="1" applyFont="1" applyFill="1" applyBorder="1" applyAlignment="1" applyProtection="1">
      <alignment horizontal="center"/>
      <protection/>
    </xf>
    <xf numFmtId="49" fontId="12" fillId="2" borderId="2" xfId="0" applyNumberFormat="1" applyFont="1" applyFill="1" applyBorder="1" applyAlignment="1" applyProtection="1">
      <alignment horizontal="center"/>
      <protection/>
    </xf>
    <xf numFmtId="0" fontId="0" fillId="0" borderId="8" xfId="0" applyBorder="1" applyAlignment="1">
      <alignment/>
    </xf>
    <xf numFmtId="0" fontId="1" fillId="0" borderId="1" xfId="0" applyFont="1" applyBorder="1" applyAlignment="1">
      <alignment horizontal="left" vertical="top" wrapText="1"/>
    </xf>
    <xf numFmtId="49" fontId="1" fillId="0" borderId="4" xfId="0" applyNumberFormat="1" applyFont="1" applyFill="1" applyBorder="1" applyAlignment="1" applyProtection="1">
      <alignment horizontal="center" wrapText="1"/>
      <protection/>
    </xf>
    <xf numFmtId="0" fontId="0" fillId="0" borderId="7" xfId="0" applyBorder="1" applyAlignment="1">
      <alignment wrapText="1"/>
    </xf>
    <xf numFmtId="0" fontId="1" fillId="0" borderId="4" xfId="0" applyNumberFormat="1" applyFont="1" applyFill="1" applyBorder="1" applyAlignment="1" applyProtection="1">
      <alignment horizontal="center"/>
      <protection/>
    </xf>
    <xf numFmtId="49" fontId="1" fillId="0" borderId="4" xfId="0" applyNumberFormat="1" applyFont="1" applyFill="1" applyBorder="1" applyAlignment="1" applyProtection="1">
      <alignment horizontal="center"/>
      <protection/>
    </xf>
    <xf numFmtId="0" fontId="1" fillId="0" borderId="1" xfId="0" applyNumberFormat="1" applyFont="1" applyFill="1" applyBorder="1" applyAlignment="1" applyProtection="1">
      <alignment horizontal="center"/>
      <protection/>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164" fontId="1" fillId="2" borderId="3" xfId="0" applyNumberFormat="1" applyFont="1" applyFill="1" applyBorder="1" applyAlignment="1" applyProtection="1">
      <alignment horizontal="right"/>
      <protection/>
    </xf>
    <xf numFmtId="49" fontId="1" fillId="0" borderId="1" xfId="0" applyNumberFormat="1" applyFont="1" applyFill="1" applyBorder="1" applyAlignment="1" applyProtection="1">
      <alignment horizontal="center" wrapText="1"/>
      <protection/>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1" fillId="0" borderId="3" xfId="0" applyNumberFormat="1" applyFont="1" applyFill="1" applyBorder="1" applyAlignment="1" applyProtection="1">
      <alignment horizontal="left" vertical="top" wrapText="1"/>
      <protection/>
    </xf>
    <xf numFmtId="0" fontId="1" fillId="0" borderId="3" xfId="0" applyNumberFormat="1" applyFont="1" applyFill="1" applyBorder="1" applyAlignment="1" applyProtection="1">
      <alignment horizontal="left" vertical="top" wrapText="1"/>
      <protection/>
    </xf>
    <xf numFmtId="164" fontId="8" fillId="0" borderId="9" xfId="0" applyNumberFormat="1" applyFont="1" applyFill="1" applyBorder="1" applyAlignment="1" applyProtection="1">
      <alignment horizontal="right"/>
      <protection/>
    </xf>
    <xf numFmtId="164" fontId="8" fillId="2" borderId="2" xfId="0" applyNumberFormat="1" applyFont="1" applyFill="1" applyBorder="1" applyAlignment="1" applyProtection="1">
      <alignment horizontal="right"/>
      <protection/>
    </xf>
    <xf numFmtId="164" fontId="12" fillId="0" borderId="1" xfId="0" applyNumberFormat="1" applyFont="1" applyFill="1" applyBorder="1" applyAlignment="1" applyProtection="1">
      <alignment horizontal="right"/>
      <protection/>
    </xf>
    <xf numFmtId="0" fontId="10" fillId="0" borderId="2" xfId="0" applyFont="1" applyBorder="1" applyAlignment="1">
      <alignment/>
    </xf>
    <xf numFmtId="164" fontId="1" fillId="0" borderId="3" xfId="0" applyNumberFormat="1" applyFont="1" applyBorder="1" applyAlignment="1">
      <alignment/>
    </xf>
    <xf numFmtId="1" fontId="1" fillId="0" borderId="1" xfId="0" applyNumberFormat="1" applyFont="1" applyBorder="1" applyAlignment="1">
      <alignment horizontal="left" vertical="top" wrapText="1"/>
    </xf>
    <xf numFmtId="164" fontId="8" fillId="2" borderId="1" xfId="0" applyNumberFormat="1" applyFont="1" applyFill="1" applyBorder="1" applyAlignment="1" applyProtection="1">
      <alignment horizontal="right"/>
      <protection/>
    </xf>
    <xf numFmtId="164" fontId="1" fillId="0" borderId="1" xfId="0" applyNumberFormat="1" applyFont="1" applyBorder="1" applyAlignment="1">
      <alignment/>
    </xf>
    <xf numFmtId="0" fontId="1" fillId="0" borderId="9" xfId="0" applyFont="1" applyBorder="1" applyAlignment="1">
      <alignment/>
    </xf>
    <xf numFmtId="164" fontId="1" fillId="0" borderId="9" xfId="0" applyNumberFormat="1" applyFont="1" applyBorder="1" applyAlignment="1">
      <alignment/>
    </xf>
    <xf numFmtId="0" fontId="1" fillId="2" borderId="3" xfId="0" applyNumberFormat="1" applyFont="1" applyFill="1" applyBorder="1" applyAlignment="1" applyProtection="1">
      <alignment horizontal="center" vertical="center" wrapText="1"/>
      <protection/>
    </xf>
    <xf numFmtId="164" fontId="12" fillId="0" borderId="2" xfId="0" applyNumberFormat="1" applyFont="1" applyFill="1" applyBorder="1" applyAlignment="1" applyProtection="1">
      <alignment horizontal="right"/>
      <protection/>
    </xf>
    <xf numFmtId="0" fontId="1" fillId="0" borderId="0" xfId="0" applyFont="1" applyBorder="1" applyAlignment="1">
      <alignment/>
    </xf>
    <xf numFmtId="0" fontId="1" fillId="0" borderId="8" xfId="0" applyFont="1" applyBorder="1" applyAlignment="1">
      <alignment/>
    </xf>
    <xf numFmtId="0" fontId="1" fillId="2" borderId="3" xfId="0" applyFont="1" applyFill="1" applyBorder="1" applyAlignment="1">
      <alignment horizontal="center" vertical="center" wrapText="1"/>
    </xf>
    <xf numFmtId="0" fontId="1" fillId="2" borderId="10" xfId="0" applyNumberFormat="1" applyFont="1" applyFill="1" applyBorder="1" applyAlignment="1" applyProtection="1">
      <alignment horizontal="center" vertical="center" wrapText="1"/>
      <protection/>
    </xf>
    <xf numFmtId="0" fontId="0" fillId="0" borderId="8" xfId="0" applyBorder="1" applyAlignment="1">
      <alignment wrapText="1"/>
    </xf>
    <xf numFmtId="0" fontId="1" fillId="0" borderId="4" xfId="0" applyNumberFormat="1" applyFont="1" applyFill="1" applyBorder="1" applyAlignment="1" applyProtection="1">
      <alignment horizontal="left" vertical="top" wrapText="1"/>
      <protection/>
    </xf>
    <xf numFmtId="0" fontId="9" fillId="0" borderId="1" xfId="0" applyFont="1" applyBorder="1" applyAlignment="1">
      <alignment horizontal="left" vertical="top" wrapText="1"/>
    </xf>
    <xf numFmtId="0" fontId="1" fillId="0" borderId="4" xfId="0" applyFont="1" applyBorder="1" applyAlignment="1">
      <alignment horizontal="left" vertical="top"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NumberFormat="1" applyFont="1" applyFill="1" applyBorder="1" applyAlignment="1" applyProtection="1">
      <alignment horizontal="left" vertical="top" wrapText="1"/>
      <protection/>
    </xf>
    <xf numFmtId="0" fontId="13" fillId="0" borderId="0" xfId="0" applyFont="1" applyAlignment="1">
      <alignment/>
    </xf>
    <xf numFmtId="164" fontId="1" fillId="0" borderId="0" xfId="0" applyNumberFormat="1" applyFont="1" applyAlignment="1">
      <alignment/>
    </xf>
    <xf numFmtId="164" fontId="0" fillId="0" borderId="0" xfId="0" applyNumberFormat="1" applyBorder="1" applyAlignment="1">
      <alignment horizontal="center"/>
    </xf>
    <xf numFmtId="0" fontId="0" fillId="0" borderId="2" xfId="0" applyBorder="1" applyAlignment="1">
      <alignment/>
    </xf>
    <xf numFmtId="0" fontId="1" fillId="0" borderId="3" xfId="0" applyNumberFormat="1" applyFont="1" applyFill="1" applyBorder="1" applyAlignment="1" applyProtection="1">
      <alignment horizontal="center"/>
      <protection/>
    </xf>
    <xf numFmtId="164" fontId="1" fillId="0" borderId="4" xfId="0" applyNumberFormat="1" applyFont="1" applyBorder="1" applyAlignment="1">
      <alignment/>
    </xf>
    <xf numFmtId="164" fontId="1" fillId="0" borderId="4" xfId="0" applyNumberFormat="1" applyFont="1" applyFill="1" applyBorder="1" applyAlignment="1" applyProtection="1">
      <alignment/>
      <protection/>
    </xf>
    <xf numFmtId="164" fontId="1" fillId="0" borderId="4"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protection/>
    </xf>
    <xf numFmtId="164" fontId="1" fillId="2" borderId="2" xfId="0" applyNumberFormat="1" applyFont="1" applyFill="1" applyBorder="1" applyAlignment="1" applyProtection="1">
      <alignment horizontal="right"/>
      <protection/>
    </xf>
    <xf numFmtId="0" fontId="1" fillId="0" borderId="3" xfId="0" applyFont="1" applyBorder="1" applyAlignment="1">
      <alignment horizontal="center"/>
    </xf>
    <xf numFmtId="164" fontId="1" fillId="0" borderId="3" xfId="0" applyNumberFormat="1" applyFont="1" applyBorder="1" applyAlignment="1">
      <alignment/>
    </xf>
    <xf numFmtId="0" fontId="1" fillId="0" borderId="3" xfId="0" applyNumberFormat="1" applyFont="1" applyFill="1" applyBorder="1" applyAlignment="1" applyProtection="1">
      <alignment horizontal="justify"/>
      <protection/>
    </xf>
    <xf numFmtId="14" fontId="1" fillId="0" borderId="4" xfId="0" applyNumberFormat="1" applyFont="1" applyBorder="1" applyAlignment="1">
      <alignment horizontal="center" vertical="center" wrapText="1"/>
    </xf>
    <xf numFmtId="164" fontId="8" fillId="0" borderId="2" xfId="0" applyNumberFormat="1" applyFont="1" applyFill="1" applyBorder="1" applyAlignment="1" applyProtection="1">
      <alignment horizontal="center"/>
      <protection/>
    </xf>
    <xf numFmtId="49" fontId="1" fillId="0" borderId="4" xfId="0" applyNumberFormat="1" applyFont="1" applyBorder="1" applyAlignment="1">
      <alignment horizontal="center"/>
    </xf>
    <xf numFmtId="49" fontId="1" fillId="0" borderId="4" xfId="0" applyNumberFormat="1" applyFont="1" applyBorder="1" applyAlignment="1">
      <alignment horizontal="left" vertical="top" wrapText="1"/>
    </xf>
    <xf numFmtId="164" fontId="8" fillId="0" borderId="4" xfId="0" applyNumberFormat="1" applyFont="1" applyFill="1" applyBorder="1" applyAlignment="1" applyProtection="1">
      <alignment horizontal="right"/>
      <protection/>
    </xf>
    <xf numFmtId="49" fontId="1" fillId="0" borderId="1" xfId="0" applyNumberFormat="1" applyFont="1" applyBorder="1" applyAlignment="1">
      <alignment horizontal="left" vertical="top" wrapText="1"/>
    </xf>
    <xf numFmtId="164" fontId="8" fillId="0" borderId="1" xfId="0" applyNumberFormat="1" applyFont="1" applyFill="1" applyBorder="1" applyAlignment="1" applyProtection="1">
      <alignment horizontal="right"/>
      <protection/>
    </xf>
    <xf numFmtId="0" fontId="9"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0" fillId="0" borderId="0" xfId="0" applyAlignment="1">
      <alignment horizontal="center"/>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top" wrapText="1"/>
      <protection/>
    </xf>
    <xf numFmtId="0" fontId="0" fillId="0" borderId="0" xfId="0" applyAlignment="1">
      <alignment/>
    </xf>
    <xf numFmtId="0" fontId="1" fillId="0" borderId="0" xfId="0" applyNumberFormat="1" applyFont="1" applyFill="1" applyBorder="1" applyAlignment="1" applyProtection="1">
      <alignment horizontal="center" vertical="top"/>
      <protection/>
    </xf>
    <xf numFmtId="0" fontId="4"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2" borderId="1"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vertical="center" wrapText="1"/>
      <protection/>
    </xf>
    <xf numFmtId="0" fontId="4" fillId="0" borderId="3" xfId="0" applyFont="1" applyBorder="1" applyAlignment="1">
      <alignment horizontal="center" vertical="center" wrapText="1"/>
    </xf>
    <xf numFmtId="0" fontId="0" fillId="0" borderId="0" xfId="0" applyAlignment="1">
      <alignment horizontal="center" vertical="top" wrapText="1"/>
    </xf>
    <xf numFmtId="0" fontId="2"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11</xdr:col>
      <xdr:colOff>904875</xdr:colOff>
      <xdr:row>0</xdr:row>
      <xdr:rowOff>0</xdr:rowOff>
    </xdr:to>
    <xdr:pic>
      <xdr:nvPicPr>
        <xdr:cNvPr id="1" name="Picture 1"/>
        <xdr:cNvPicPr preferRelativeResize="1">
          <a:picLocks noChangeAspect="1"/>
        </xdr:cNvPicPr>
      </xdr:nvPicPr>
      <xdr:blipFill>
        <a:blip r:embed="rId1"/>
        <a:stretch>
          <a:fillRect/>
        </a:stretch>
      </xdr:blipFill>
      <xdr:spPr>
        <a:xfrm>
          <a:off x="12334875" y="0"/>
          <a:ext cx="904875" cy="0"/>
        </a:xfrm>
        <a:prstGeom prst="rect">
          <a:avLst/>
        </a:prstGeom>
        <a:noFill/>
        <a:ln w="9525" cmpd="sng">
          <a:noFill/>
        </a:ln>
      </xdr:spPr>
    </xdr:pic>
    <xdr:clientData/>
  </xdr:twoCellAnchor>
  <xdr:twoCellAnchor editAs="oneCell">
    <xdr:from>
      <xdr:col>16</xdr:col>
      <xdr:colOff>495300</xdr:colOff>
      <xdr:row>0</xdr:row>
      <xdr:rowOff>0</xdr:rowOff>
    </xdr:from>
    <xdr:to>
      <xdr:col>18</xdr:col>
      <xdr:colOff>28575</xdr:colOff>
      <xdr:row>0</xdr:row>
      <xdr:rowOff>0</xdr:rowOff>
    </xdr:to>
    <xdr:pic>
      <xdr:nvPicPr>
        <xdr:cNvPr id="2" name="Picture 6"/>
        <xdr:cNvPicPr preferRelativeResize="1">
          <a:picLocks noChangeAspect="1"/>
        </xdr:cNvPicPr>
      </xdr:nvPicPr>
      <xdr:blipFill>
        <a:blip r:embed="rId1"/>
        <a:stretch>
          <a:fillRect/>
        </a:stretch>
      </xdr:blipFill>
      <xdr:spPr>
        <a:xfrm>
          <a:off x="18087975" y="0"/>
          <a:ext cx="904875" cy="0"/>
        </a:xfrm>
        <a:prstGeom prst="rect">
          <a:avLst/>
        </a:prstGeom>
        <a:noFill/>
        <a:ln w="9525" cmpd="sng">
          <a:noFill/>
        </a:ln>
      </xdr:spPr>
    </xdr:pic>
    <xdr:clientData/>
  </xdr:twoCellAnchor>
  <xdr:twoCellAnchor editAs="oneCell">
    <xdr:from>
      <xdr:col>7</xdr:col>
      <xdr:colOff>0</xdr:colOff>
      <xdr:row>0</xdr:row>
      <xdr:rowOff>0</xdr:rowOff>
    </xdr:from>
    <xdr:to>
      <xdr:col>11</xdr:col>
      <xdr:colOff>904875</xdr:colOff>
      <xdr:row>0</xdr:row>
      <xdr:rowOff>0</xdr:rowOff>
    </xdr:to>
    <xdr:pic>
      <xdr:nvPicPr>
        <xdr:cNvPr id="3" name="Picture 18"/>
        <xdr:cNvPicPr preferRelativeResize="1">
          <a:picLocks noChangeAspect="1"/>
        </xdr:cNvPicPr>
      </xdr:nvPicPr>
      <xdr:blipFill>
        <a:blip r:embed="rId1"/>
        <a:stretch>
          <a:fillRect/>
        </a:stretch>
      </xdr:blipFill>
      <xdr:spPr>
        <a:xfrm>
          <a:off x="12334875" y="0"/>
          <a:ext cx="904875" cy="0"/>
        </a:xfrm>
        <a:prstGeom prst="rect">
          <a:avLst/>
        </a:prstGeom>
        <a:noFill/>
        <a:ln w="9525" cmpd="sng">
          <a:noFill/>
        </a:ln>
      </xdr:spPr>
    </xdr:pic>
    <xdr:clientData/>
  </xdr:twoCellAnchor>
  <xdr:twoCellAnchor editAs="oneCell">
    <xdr:from>
      <xdr:col>16</xdr:col>
      <xdr:colOff>495300</xdr:colOff>
      <xdr:row>0</xdr:row>
      <xdr:rowOff>0</xdr:rowOff>
    </xdr:from>
    <xdr:to>
      <xdr:col>18</xdr:col>
      <xdr:colOff>28575</xdr:colOff>
      <xdr:row>0</xdr:row>
      <xdr:rowOff>0</xdr:rowOff>
    </xdr:to>
    <xdr:pic>
      <xdr:nvPicPr>
        <xdr:cNvPr id="4" name="Picture 19"/>
        <xdr:cNvPicPr preferRelativeResize="1">
          <a:picLocks noChangeAspect="1"/>
        </xdr:cNvPicPr>
      </xdr:nvPicPr>
      <xdr:blipFill>
        <a:blip r:embed="rId1"/>
        <a:stretch>
          <a:fillRect/>
        </a:stretch>
      </xdr:blipFill>
      <xdr:spPr>
        <a:xfrm>
          <a:off x="18087975" y="0"/>
          <a:ext cx="904875" cy="0"/>
        </a:xfrm>
        <a:prstGeom prst="rect">
          <a:avLst/>
        </a:prstGeom>
        <a:noFill/>
        <a:ln w="9525" cmpd="sng">
          <a:noFill/>
        </a:ln>
      </xdr:spPr>
    </xdr:pic>
    <xdr:clientData/>
  </xdr:twoCellAnchor>
  <xdr:twoCellAnchor editAs="oneCell">
    <xdr:from>
      <xdr:col>7</xdr:col>
      <xdr:colOff>0</xdr:colOff>
      <xdr:row>0</xdr:row>
      <xdr:rowOff>0</xdr:rowOff>
    </xdr:from>
    <xdr:to>
      <xdr:col>11</xdr:col>
      <xdr:colOff>904875</xdr:colOff>
      <xdr:row>0</xdr:row>
      <xdr:rowOff>0</xdr:rowOff>
    </xdr:to>
    <xdr:pic>
      <xdr:nvPicPr>
        <xdr:cNvPr id="5" name="Picture 20"/>
        <xdr:cNvPicPr preferRelativeResize="1">
          <a:picLocks noChangeAspect="1"/>
        </xdr:cNvPicPr>
      </xdr:nvPicPr>
      <xdr:blipFill>
        <a:blip r:embed="rId1"/>
        <a:stretch>
          <a:fillRect/>
        </a:stretch>
      </xdr:blipFill>
      <xdr:spPr>
        <a:xfrm>
          <a:off x="12334875" y="0"/>
          <a:ext cx="904875" cy="0"/>
        </a:xfrm>
        <a:prstGeom prst="rect">
          <a:avLst/>
        </a:prstGeom>
        <a:noFill/>
        <a:ln w="9525" cmpd="sng">
          <a:noFill/>
        </a:ln>
      </xdr:spPr>
    </xdr:pic>
    <xdr:clientData/>
  </xdr:twoCellAnchor>
  <xdr:twoCellAnchor editAs="oneCell">
    <xdr:from>
      <xdr:col>16</xdr:col>
      <xdr:colOff>495300</xdr:colOff>
      <xdr:row>0</xdr:row>
      <xdr:rowOff>0</xdr:rowOff>
    </xdr:from>
    <xdr:to>
      <xdr:col>18</xdr:col>
      <xdr:colOff>28575</xdr:colOff>
      <xdr:row>0</xdr:row>
      <xdr:rowOff>0</xdr:rowOff>
    </xdr:to>
    <xdr:pic>
      <xdr:nvPicPr>
        <xdr:cNvPr id="6" name="Picture 21"/>
        <xdr:cNvPicPr preferRelativeResize="1">
          <a:picLocks noChangeAspect="1"/>
        </xdr:cNvPicPr>
      </xdr:nvPicPr>
      <xdr:blipFill>
        <a:blip r:embed="rId1"/>
        <a:stretch>
          <a:fillRect/>
        </a:stretch>
      </xdr:blipFill>
      <xdr:spPr>
        <a:xfrm>
          <a:off x="18087975" y="0"/>
          <a:ext cx="904875" cy="0"/>
        </a:xfrm>
        <a:prstGeom prst="rect">
          <a:avLst/>
        </a:prstGeom>
        <a:noFill/>
        <a:ln w="9525" cmpd="sng">
          <a:noFill/>
        </a:ln>
      </xdr:spPr>
    </xdr:pic>
    <xdr:clientData/>
  </xdr:twoCellAnchor>
  <xdr:twoCellAnchor editAs="oneCell">
    <xdr:from>
      <xdr:col>7</xdr:col>
      <xdr:colOff>0</xdr:colOff>
      <xdr:row>0</xdr:row>
      <xdr:rowOff>0</xdr:rowOff>
    </xdr:from>
    <xdr:to>
      <xdr:col>11</xdr:col>
      <xdr:colOff>904875</xdr:colOff>
      <xdr:row>0</xdr:row>
      <xdr:rowOff>0</xdr:rowOff>
    </xdr:to>
    <xdr:pic>
      <xdr:nvPicPr>
        <xdr:cNvPr id="7" name="Picture 22"/>
        <xdr:cNvPicPr preferRelativeResize="1">
          <a:picLocks noChangeAspect="1"/>
        </xdr:cNvPicPr>
      </xdr:nvPicPr>
      <xdr:blipFill>
        <a:blip r:embed="rId1"/>
        <a:stretch>
          <a:fillRect/>
        </a:stretch>
      </xdr:blipFill>
      <xdr:spPr>
        <a:xfrm>
          <a:off x="12334875" y="0"/>
          <a:ext cx="904875" cy="0"/>
        </a:xfrm>
        <a:prstGeom prst="rect">
          <a:avLst/>
        </a:prstGeom>
        <a:noFill/>
        <a:ln w="9525" cmpd="sng">
          <a:noFill/>
        </a:ln>
      </xdr:spPr>
    </xdr:pic>
    <xdr:clientData/>
  </xdr:twoCellAnchor>
  <xdr:twoCellAnchor editAs="oneCell">
    <xdr:from>
      <xdr:col>16</xdr:col>
      <xdr:colOff>495300</xdr:colOff>
      <xdr:row>0</xdr:row>
      <xdr:rowOff>0</xdr:rowOff>
    </xdr:from>
    <xdr:to>
      <xdr:col>18</xdr:col>
      <xdr:colOff>28575</xdr:colOff>
      <xdr:row>0</xdr:row>
      <xdr:rowOff>0</xdr:rowOff>
    </xdr:to>
    <xdr:pic>
      <xdr:nvPicPr>
        <xdr:cNvPr id="8" name="Picture 23"/>
        <xdr:cNvPicPr preferRelativeResize="1">
          <a:picLocks noChangeAspect="1"/>
        </xdr:cNvPicPr>
      </xdr:nvPicPr>
      <xdr:blipFill>
        <a:blip r:embed="rId1"/>
        <a:stretch>
          <a:fillRect/>
        </a:stretch>
      </xdr:blipFill>
      <xdr:spPr>
        <a:xfrm>
          <a:off x="18087975" y="0"/>
          <a:ext cx="9048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75"/>
  <sheetViews>
    <sheetView showZeros="0" view="pageBreakPreview" zoomScale="75" zoomScaleNormal="75" zoomScaleSheetLayoutView="75" workbookViewId="0" topLeftCell="A2">
      <selection activeCell="C8" sqref="C8"/>
    </sheetView>
  </sheetViews>
  <sheetFormatPr defaultColWidth="9.00390625" defaultRowHeight="12.75"/>
  <cols>
    <col min="1" max="1" width="69.875" style="0" customWidth="1"/>
    <col min="2" max="2" width="12.25390625" style="0" customWidth="1"/>
    <col min="3" max="3" width="14.00390625" style="0" customWidth="1"/>
    <col min="4" max="4" width="20.00390625" style="0" hidden="1" customWidth="1"/>
    <col min="5" max="5" width="21.375" style="0" hidden="1" customWidth="1"/>
    <col min="6" max="7" width="14.75390625" style="0" hidden="1" customWidth="1"/>
    <col min="8" max="8" width="17.125" style="0" hidden="1" customWidth="1"/>
    <col min="9" max="9" width="15.875" style="61" customWidth="1"/>
  </cols>
  <sheetData>
    <row r="1" spans="4:8" ht="16.5" customHeight="1" hidden="1">
      <c r="D1" s="22"/>
      <c r="F1" s="22"/>
      <c r="G1" s="22"/>
      <c r="H1" s="22"/>
    </row>
    <row r="2" spans="3:8" ht="19.5" customHeight="1">
      <c r="C2" s="84" t="s">
        <v>62</v>
      </c>
      <c r="D2" s="22"/>
      <c r="F2" s="22"/>
      <c r="G2" s="22"/>
      <c r="H2" s="22"/>
    </row>
    <row r="3" spans="3:8" ht="18.75" customHeight="1">
      <c r="C3" s="84" t="s">
        <v>554</v>
      </c>
      <c r="D3" s="22"/>
      <c r="F3" s="22"/>
      <c r="G3" s="22"/>
      <c r="H3" s="22"/>
    </row>
    <row r="4" spans="3:8" ht="20.25" customHeight="1">
      <c r="C4" s="84" t="s">
        <v>555</v>
      </c>
      <c r="D4" s="22"/>
      <c r="F4" s="22"/>
      <c r="G4" s="22"/>
      <c r="H4" s="22"/>
    </row>
    <row r="5" spans="2:10" ht="16.5" customHeight="1">
      <c r="B5" s="56"/>
      <c r="C5" s="152" t="s">
        <v>659</v>
      </c>
      <c r="D5" s="152"/>
      <c r="E5" s="152"/>
      <c r="F5" s="152"/>
      <c r="G5" s="152"/>
      <c r="H5" s="152"/>
      <c r="I5" s="152"/>
      <c r="J5" s="151"/>
    </row>
    <row r="6" spans="3:8" ht="16.5" customHeight="1">
      <c r="C6" s="22"/>
      <c r="D6" s="22"/>
      <c r="F6" s="22"/>
      <c r="G6" s="22"/>
      <c r="H6" s="22"/>
    </row>
    <row r="7" ht="16.5" customHeight="1">
      <c r="C7" s="84"/>
    </row>
    <row r="8" ht="16.5" customHeight="1">
      <c r="C8" s="84" t="s">
        <v>775</v>
      </c>
    </row>
    <row r="9" ht="16.5" customHeight="1">
      <c r="C9" s="84" t="s">
        <v>554</v>
      </c>
    </row>
    <row r="10" ht="16.5" customHeight="1">
      <c r="C10" s="84" t="s">
        <v>555</v>
      </c>
    </row>
    <row r="11" spans="1:3" ht="16.5">
      <c r="A11" s="2"/>
      <c r="B11" s="2"/>
      <c r="C11" s="84" t="s">
        <v>443</v>
      </c>
    </row>
    <row r="12" spans="1:8" ht="10.5" customHeight="1">
      <c r="A12" s="4"/>
      <c r="B12" s="4"/>
      <c r="C12" s="1"/>
      <c r="D12" s="1"/>
      <c r="F12" s="1"/>
      <c r="G12" s="1"/>
      <c r="H12" s="1"/>
    </row>
    <row r="13" spans="1:9" ht="25.5" customHeight="1">
      <c r="A13" s="153" t="s">
        <v>426</v>
      </c>
      <c r="B13" s="154"/>
      <c r="C13" s="154"/>
      <c r="D13" s="154"/>
      <c r="E13" s="154"/>
      <c r="F13" s="154"/>
      <c r="G13" s="154"/>
      <c r="H13" s="154"/>
      <c r="I13" s="154"/>
    </row>
    <row r="14" spans="1:9" ht="21" customHeight="1">
      <c r="A14" s="155" t="s">
        <v>427</v>
      </c>
      <c r="B14" s="156"/>
      <c r="C14" s="156"/>
      <c r="D14" s="156"/>
      <c r="E14" s="154"/>
      <c r="F14" s="154"/>
      <c r="G14" s="154"/>
      <c r="H14" s="154"/>
      <c r="I14" s="154"/>
    </row>
    <row r="15" spans="1:8" ht="6.75" customHeight="1" hidden="1">
      <c r="A15" s="5"/>
      <c r="B15" s="5"/>
      <c r="C15" s="5"/>
      <c r="D15" s="5"/>
      <c r="F15" s="5"/>
      <c r="G15" s="5"/>
      <c r="H15" s="5"/>
    </row>
    <row r="16" spans="1:8" ht="16.5" customHeight="1" hidden="1">
      <c r="A16" s="2" t="s">
        <v>95</v>
      </c>
      <c r="B16" s="2"/>
      <c r="C16" s="2"/>
      <c r="D16" s="2"/>
      <c r="F16" s="2"/>
      <c r="G16" s="2"/>
      <c r="H16" s="2"/>
    </row>
    <row r="17" spans="1:8" ht="15" customHeight="1" hidden="1">
      <c r="A17" s="2"/>
      <c r="B17" s="2"/>
      <c r="C17" s="2"/>
      <c r="D17" s="65"/>
      <c r="F17" s="65"/>
      <c r="G17" s="65"/>
      <c r="H17" s="65"/>
    </row>
    <row r="18" spans="1:8" ht="16.5">
      <c r="A18" s="2"/>
      <c r="B18" s="2"/>
      <c r="C18" s="2"/>
      <c r="D18" s="2"/>
      <c r="F18" s="2"/>
      <c r="G18" s="2"/>
      <c r="H18" s="2"/>
    </row>
    <row r="19" spans="1:9" ht="36.75" customHeight="1">
      <c r="A19" s="161" t="s">
        <v>96</v>
      </c>
      <c r="B19" s="161" t="s">
        <v>97</v>
      </c>
      <c r="C19" s="161" t="s">
        <v>98</v>
      </c>
      <c r="D19" s="157" t="s">
        <v>428</v>
      </c>
      <c r="E19" s="157" t="s">
        <v>165</v>
      </c>
      <c r="F19" s="157" t="s">
        <v>163</v>
      </c>
      <c r="G19" s="125" t="s">
        <v>164</v>
      </c>
      <c r="H19" s="157" t="s">
        <v>450</v>
      </c>
      <c r="I19" s="160" t="s">
        <v>0</v>
      </c>
    </row>
    <row r="20" spans="1:9" ht="17.25" customHeight="1">
      <c r="A20" s="162"/>
      <c r="B20" s="162"/>
      <c r="C20" s="162"/>
      <c r="D20" s="159"/>
      <c r="E20" s="158"/>
      <c r="F20" s="159"/>
      <c r="G20" s="142">
        <v>40267</v>
      </c>
      <c r="H20" s="158"/>
      <c r="I20" s="159"/>
    </row>
    <row r="21" spans="1:9" ht="1.5" customHeight="1" hidden="1">
      <c r="A21" s="23"/>
      <c r="B21" s="24"/>
      <c r="C21" s="25"/>
      <c r="D21" s="24"/>
      <c r="E21" s="90"/>
      <c r="F21" s="24"/>
      <c r="G21" s="126"/>
      <c r="H21" s="90"/>
      <c r="I21" s="113"/>
    </row>
    <row r="22" spans="1:9" ht="21" customHeight="1">
      <c r="A22" s="42" t="s">
        <v>99</v>
      </c>
      <c r="B22" s="6" t="s">
        <v>100</v>
      </c>
      <c r="C22" s="6"/>
      <c r="D22" s="9">
        <f>SUM(D23:D30)</f>
        <v>297194</v>
      </c>
      <c r="E22" s="9">
        <f>SUM(E23:E30)</f>
        <v>0</v>
      </c>
      <c r="F22" s="9">
        <f>SUM(F23:F30)</f>
        <v>-567</v>
      </c>
      <c r="G22" s="9">
        <f>SUM(G23:G30)</f>
        <v>32123.199999999997</v>
      </c>
      <c r="H22" s="9">
        <f>SUM(H23:H30)</f>
        <v>0</v>
      </c>
      <c r="I22" s="114">
        <f>D22+E22+F22+G22+H22</f>
        <v>328750.2</v>
      </c>
    </row>
    <row r="23" spans="1:9" ht="34.5" customHeight="1">
      <c r="A23" s="44" t="s">
        <v>167</v>
      </c>
      <c r="B23" s="8" t="s">
        <v>100</v>
      </c>
      <c r="C23" s="8" t="s">
        <v>101</v>
      </c>
      <c r="D23" s="7">
        <f>SUM('прил.2'!G21)</f>
        <v>1549.2</v>
      </c>
      <c r="E23" s="7">
        <f>SUM('прил.2'!H21)</f>
        <v>0</v>
      </c>
      <c r="F23" s="7"/>
      <c r="G23" s="7">
        <f>SUM('прил.2'!J21)</f>
        <v>190</v>
      </c>
      <c r="H23" s="7">
        <f>SUM('прил.2'!K21)</f>
        <v>0</v>
      </c>
      <c r="I23" s="114">
        <f aca="true" t="shared" si="0" ref="I23:I71">D23+E23+F23+G23+H23</f>
        <v>1739.2</v>
      </c>
    </row>
    <row r="24" spans="1:9" ht="54" customHeight="1">
      <c r="A24" s="39" t="s">
        <v>634</v>
      </c>
      <c r="B24" s="8" t="s">
        <v>100</v>
      </c>
      <c r="C24" s="8" t="s">
        <v>102</v>
      </c>
      <c r="D24" s="7">
        <f>SUM('прил.2'!G25)</f>
        <v>16247.499999999998</v>
      </c>
      <c r="E24" s="7">
        <f>SUM('прил.2'!H25)</f>
        <v>0</v>
      </c>
      <c r="F24" s="7"/>
      <c r="G24" s="7">
        <f>SUM('прил.2'!J25)</f>
        <v>131.6</v>
      </c>
      <c r="H24" s="7">
        <f>SUM('прил.2'!K25)</f>
        <v>0</v>
      </c>
      <c r="I24" s="114">
        <f t="shared" si="0"/>
        <v>16379.099999999999</v>
      </c>
    </row>
    <row r="25" spans="1:9" ht="51.75" customHeight="1">
      <c r="A25" s="38" t="s">
        <v>13</v>
      </c>
      <c r="B25" s="8" t="s">
        <v>100</v>
      </c>
      <c r="C25" s="8" t="s">
        <v>103</v>
      </c>
      <c r="D25" s="7">
        <f>SUM('прил.2'!G33)</f>
        <v>115793.9</v>
      </c>
      <c r="E25" s="7">
        <f>SUM('прил.2'!H33)</f>
        <v>0</v>
      </c>
      <c r="F25" s="7"/>
      <c r="G25" s="7">
        <f>SUM('прил.2'!J33)</f>
        <v>-15614.599999999999</v>
      </c>
      <c r="H25" s="7">
        <f>SUM('прил.2'!K33)</f>
        <v>0</v>
      </c>
      <c r="I25" s="114">
        <f t="shared" si="0"/>
        <v>100179.29999999999</v>
      </c>
    </row>
    <row r="26" spans="1:9" ht="18" customHeight="1">
      <c r="A26" s="39" t="s">
        <v>14</v>
      </c>
      <c r="B26" s="8" t="s">
        <v>100</v>
      </c>
      <c r="C26" s="8" t="s">
        <v>104</v>
      </c>
      <c r="D26" s="7">
        <f>SUM('прил.2'!G47)</f>
        <v>27549.5</v>
      </c>
      <c r="E26" s="7">
        <f>SUM('прил.2'!H47)</f>
        <v>0</v>
      </c>
      <c r="F26" s="7"/>
      <c r="G26" s="7">
        <f>SUM('прил.2'!J47)</f>
        <v>0</v>
      </c>
      <c r="H26" s="7">
        <f>SUM('прил.2'!K47)</f>
        <v>0</v>
      </c>
      <c r="I26" s="114">
        <f t="shared" si="0"/>
        <v>27549.5</v>
      </c>
    </row>
    <row r="27" spans="1:9" ht="18" customHeight="1" hidden="1">
      <c r="A27" s="40" t="s">
        <v>15</v>
      </c>
      <c r="B27" s="8" t="s">
        <v>100</v>
      </c>
      <c r="C27" s="8" t="s">
        <v>746</v>
      </c>
      <c r="D27" s="7">
        <f>SUM('прил.2'!G55)</f>
        <v>0</v>
      </c>
      <c r="E27" s="7">
        <f>SUM('прил.2'!H55)</f>
        <v>0</v>
      </c>
      <c r="F27" s="7"/>
      <c r="G27" s="7">
        <f>SUM('прил.2'!J55)</f>
        <v>0</v>
      </c>
      <c r="H27" s="7">
        <f>SUM('прил.2'!K55)</f>
        <v>0</v>
      </c>
      <c r="I27" s="114">
        <f t="shared" si="0"/>
        <v>0</v>
      </c>
    </row>
    <row r="28" spans="1:9" ht="18" customHeight="1">
      <c r="A28" s="39" t="s">
        <v>747</v>
      </c>
      <c r="B28" s="8" t="s">
        <v>100</v>
      </c>
      <c r="C28" s="8" t="s">
        <v>208</v>
      </c>
      <c r="D28" s="7">
        <f>SUM('прил.2'!G59)</f>
        <v>15204.7</v>
      </c>
      <c r="E28" s="7">
        <f>SUM('прил.2'!H59)</f>
        <v>0</v>
      </c>
      <c r="F28" s="7"/>
      <c r="G28" s="7">
        <f>SUM('прил.2'!J59)</f>
        <v>0</v>
      </c>
      <c r="H28" s="7">
        <f>SUM('прил.2'!K59)</f>
        <v>0</v>
      </c>
      <c r="I28" s="114">
        <f t="shared" si="0"/>
        <v>15204.7</v>
      </c>
    </row>
    <row r="29" spans="1:9" ht="18.75" customHeight="1">
      <c r="A29" s="39" t="s">
        <v>381</v>
      </c>
      <c r="B29" s="8" t="s">
        <v>100</v>
      </c>
      <c r="C29" s="8" t="s">
        <v>748</v>
      </c>
      <c r="D29" s="7">
        <f>SUM('прил.2'!G66)</f>
        <v>20000</v>
      </c>
      <c r="E29" s="7">
        <f>SUM('прил.2'!H66)</f>
        <v>0</v>
      </c>
      <c r="F29" s="7">
        <f>SUM('прил.2'!I66)</f>
        <v>-567</v>
      </c>
      <c r="G29" s="7">
        <f>SUM('прил.2'!J66)</f>
        <v>12059.800000000003</v>
      </c>
      <c r="H29" s="7">
        <f>SUM('прил.2'!K66)</f>
        <v>0</v>
      </c>
      <c r="I29" s="114">
        <f t="shared" si="0"/>
        <v>31492.800000000003</v>
      </c>
    </row>
    <row r="30" spans="1:9" ht="19.5" customHeight="1">
      <c r="A30" s="39" t="s">
        <v>382</v>
      </c>
      <c r="B30" s="8" t="s">
        <v>100</v>
      </c>
      <c r="C30" s="8" t="s">
        <v>830</v>
      </c>
      <c r="D30" s="7">
        <f>SUM('прил.2'!G70)</f>
        <v>100849.2</v>
      </c>
      <c r="E30" s="7">
        <f>SUM('прил.2'!H70)</f>
        <v>0</v>
      </c>
      <c r="F30" s="7"/>
      <c r="G30" s="7">
        <f>SUM('прил.2'!J70)</f>
        <v>35356.399999999994</v>
      </c>
      <c r="H30" s="7">
        <f>SUM('прил.2'!K70)</f>
        <v>0</v>
      </c>
      <c r="I30" s="114">
        <f t="shared" si="0"/>
        <v>136205.59999999998</v>
      </c>
    </row>
    <row r="31" spans="1:9" ht="34.5" customHeight="1">
      <c r="A31" s="39" t="s">
        <v>383</v>
      </c>
      <c r="B31" s="8" t="s">
        <v>102</v>
      </c>
      <c r="C31" s="8"/>
      <c r="D31" s="7">
        <f>SUM(D32:D34)</f>
        <v>52246.3</v>
      </c>
      <c r="E31" s="7">
        <f>SUM(E32:E34)</f>
        <v>0</v>
      </c>
      <c r="F31" s="7">
        <f>SUM(F32:F34)</f>
        <v>307</v>
      </c>
      <c r="G31" s="7">
        <f>SUM(G32:G34)</f>
        <v>2500</v>
      </c>
      <c r="H31" s="7">
        <f>SUM(H32:H34)</f>
        <v>0</v>
      </c>
      <c r="I31" s="114">
        <f t="shared" si="0"/>
        <v>55053.3</v>
      </c>
    </row>
    <row r="32" spans="1:9" ht="19.5" customHeight="1">
      <c r="A32" s="39" t="s">
        <v>384</v>
      </c>
      <c r="B32" s="8" t="s">
        <v>102</v>
      </c>
      <c r="C32" s="8" t="s">
        <v>101</v>
      </c>
      <c r="D32" s="7">
        <f>SUM('прил.2'!G101)</f>
        <v>20208.8</v>
      </c>
      <c r="E32" s="7">
        <f>SUM('прил.2'!H101)</f>
        <v>0</v>
      </c>
      <c r="F32" s="7"/>
      <c r="G32" s="7">
        <f>SUM('прил.2'!J101)</f>
        <v>0</v>
      </c>
      <c r="H32" s="7">
        <f>SUM('прил.2'!K101)</f>
        <v>0</v>
      </c>
      <c r="I32" s="114">
        <f t="shared" si="0"/>
        <v>20208.8</v>
      </c>
    </row>
    <row r="33" spans="1:9" ht="54" customHeight="1">
      <c r="A33" s="39" t="s">
        <v>145</v>
      </c>
      <c r="B33" s="8" t="s">
        <v>102</v>
      </c>
      <c r="C33" s="8" t="s">
        <v>201</v>
      </c>
      <c r="D33" s="7">
        <f>SUM('прил.2'!G113)</f>
        <v>32037.5</v>
      </c>
      <c r="E33" s="7">
        <f>SUM('прил.2'!H113)</f>
        <v>0</v>
      </c>
      <c r="F33" s="7">
        <f>SUM('прил.2'!I113)</f>
        <v>307</v>
      </c>
      <c r="G33" s="7">
        <f>SUM('прил.2'!J113)</f>
        <v>2500</v>
      </c>
      <c r="H33" s="7">
        <f>SUM('прил.2'!K113)</f>
        <v>0</v>
      </c>
      <c r="I33" s="114">
        <f t="shared" si="0"/>
        <v>34844.5</v>
      </c>
    </row>
    <row r="34" spans="1:9" ht="33" customHeight="1" hidden="1">
      <c r="A34" s="39" t="s">
        <v>431</v>
      </c>
      <c r="B34" s="8" t="s">
        <v>102</v>
      </c>
      <c r="C34" s="8" t="s">
        <v>830</v>
      </c>
      <c r="D34" s="7">
        <f>SUM('прил.2'!G125)</f>
        <v>0</v>
      </c>
      <c r="E34" s="7">
        <f>SUM('прил.2'!H125)</f>
        <v>0</v>
      </c>
      <c r="F34" s="7">
        <f>SUM('прил.2'!I125)</f>
        <v>0</v>
      </c>
      <c r="G34" s="7">
        <f>SUM('прил.2'!J125)</f>
        <v>0</v>
      </c>
      <c r="H34" s="7">
        <f>SUM('прил.2'!K125)</f>
        <v>0</v>
      </c>
      <c r="I34" s="114">
        <f t="shared" si="0"/>
        <v>0</v>
      </c>
    </row>
    <row r="35" spans="1:9" ht="19.5" customHeight="1">
      <c r="A35" s="39" t="s">
        <v>202</v>
      </c>
      <c r="B35" s="8" t="s">
        <v>103</v>
      </c>
      <c r="C35" s="8"/>
      <c r="D35" s="7">
        <f>SUM(D38:D39)</f>
        <v>95816.79999999999</v>
      </c>
      <c r="E35" s="7">
        <f>SUM(E38:E39)</f>
        <v>0</v>
      </c>
      <c r="F35" s="7">
        <f>SUM(F37:F39)</f>
        <v>10245.900000000001</v>
      </c>
      <c r="G35" s="7">
        <f>SUM(G37:G39)</f>
        <v>29964.1</v>
      </c>
      <c r="H35" s="7">
        <f>SUM(H38:H39)</f>
        <v>0</v>
      </c>
      <c r="I35" s="114">
        <f t="shared" si="0"/>
        <v>136026.8</v>
      </c>
    </row>
    <row r="36" spans="1:9" ht="19.5" customHeight="1" hidden="1">
      <c r="A36" s="39" t="s">
        <v>204</v>
      </c>
      <c r="B36" s="8" t="s">
        <v>103</v>
      </c>
      <c r="C36" s="8" t="s">
        <v>205</v>
      </c>
      <c r="D36" s="7"/>
      <c r="E36" s="7"/>
      <c r="F36" s="7"/>
      <c r="G36" s="7"/>
      <c r="H36" s="7"/>
      <c r="I36" s="114">
        <f t="shared" si="0"/>
        <v>0</v>
      </c>
    </row>
    <row r="37" spans="1:9" ht="19.5" customHeight="1">
      <c r="A37" s="37" t="s">
        <v>53</v>
      </c>
      <c r="B37" s="8" t="s">
        <v>103</v>
      </c>
      <c r="C37" s="8" t="s">
        <v>100</v>
      </c>
      <c r="D37" s="7"/>
      <c r="E37" s="7"/>
      <c r="F37" s="7">
        <f>'прил.2'!I141</f>
        <v>10245.900000000001</v>
      </c>
      <c r="G37" s="7">
        <f>'прил.2'!J141</f>
        <v>27786.1</v>
      </c>
      <c r="H37" s="7"/>
      <c r="I37" s="114">
        <f t="shared" si="0"/>
        <v>38032</v>
      </c>
    </row>
    <row r="38" spans="1:9" ht="16.5" customHeight="1">
      <c r="A38" s="39" t="s">
        <v>206</v>
      </c>
      <c r="B38" s="8" t="s">
        <v>103</v>
      </c>
      <c r="C38" s="8" t="s">
        <v>714</v>
      </c>
      <c r="D38" s="7">
        <f>SUM('прил.2'!G150)</f>
        <v>24684.6</v>
      </c>
      <c r="E38" s="7">
        <f>SUM('прил.2'!H150)</f>
        <v>0</v>
      </c>
      <c r="F38" s="7"/>
      <c r="G38" s="7">
        <f>SUM('прил.2'!J150)</f>
        <v>0</v>
      </c>
      <c r="H38" s="7">
        <f>SUM('прил.2'!K150)</f>
        <v>0</v>
      </c>
      <c r="I38" s="114">
        <f t="shared" si="0"/>
        <v>24684.6</v>
      </c>
    </row>
    <row r="39" spans="1:9" ht="21" customHeight="1">
      <c r="A39" s="39" t="s">
        <v>207</v>
      </c>
      <c r="B39" s="8" t="s">
        <v>103</v>
      </c>
      <c r="C39" s="8" t="s">
        <v>748</v>
      </c>
      <c r="D39" s="7">
        <f>SUM('прил.2'!G154)</f>
        <v>71132.2</v>
      </c>
      <c r="E39" s="7">
        <f>SUM('прил.2'!H154)</f>
        <v>0</v>
      </c>
      <c r="F39" s="7"/>
      <c r="G39" s="7">
        <f>SUM('прил.2'!J154)</f>
        <v>2178</v>
      </c>
      <c r="H39" s="7">
        <f>SUM('прил.2'!K154)</f>
        <v>0</v>
      </c>
      <c r="I39" s="114">
        <f t="shared" si="0"/>
        <v>73310.2</v>
      </c>
    </row>
    <row r="40" spans="1:9" ht="21" customHeight="1">
      <c r="A40" s="39" t="s">
        <v>209</v>
      </c>
      <c r="B40" s="8" t="s">
        <v>203</v>
      </c>
      <c r="C40" s="8"/>
      <c r="D40" s="7">
        <f>SUM(D41:D44)</f>
        <v>793988.4</v>
      </c>
      <c r="E40" s="7">
        <f>SUM(E41:E44)</f>
        <v>0</v>
      </c>
      <c r="F40" s="7">
        <f>SUM(F41:F44)</f>
        <v>-10245.9</v>
      </c>
      <c r="G40" s="7">
        <f>SUM(G41:G44)</f>
        <v>70059.8</v>
      </c>
      <c r="H40" s="7">
        <f>SUM(H41:H44)</f>
        <v>206000</v>
      </c>
      <c r="I40" s="114">
        <f t="shared" si="0"/>
        <v>1059802.3</v>
      </c>
    </row>
    <row r="41" spans="1:9" ht="16.5">
      <c r="A41" s="39" t="s">
        <v>210</v>
      </c>
      <c r="B41" s="8" t="s">
        <v>203</v>
      </c>
      <c r="C41" s="8" t="s">
        <v>100</v>
      </c>
      <c r="D41" s="7">
        <f>SUM('прил.2'!G170)</f>
        <v>61072.8</v>
      </c>
      <c r="E41" s="7">
        <f>SUM('прил.2'!H170)</f>
        <v>0</v>
      </c>
      <c r="F41" s="7"/>
      <c r="G41" s="7">
        <f>SUM('прил.2'!J170)</f>
        <v>5079</v>
      </c>
      <c r="H41" s="7">
        <f>SUM('прил.2'!K170)</f>
        <v>206000</v>
      </c>
      <c r="I41" s="114">
        <f t="shared" si="0"/>
        <v>272151.8</v>
      </c>
    </row>
    <row r="42" spans="1:9" ht="16.5">
      <c r="A42" s="39" t="s">
        <v>279</v>
      </c>
      <c r="B42" s="8" t="s">
        <v>203</v>
      </c>
      <c r="C42" s="8" t="s">
        <v>101</v>
      </c>
      <c r="D42" s="7">
        <f>SUM('прил.2'!G206)</f>
        <v>3000</v>
      </c>
      <c r="E42" s="7">
        <f>SUM('прил.2'!H206)</f>
        <v>0</v>
      </c>
      <c r="F42" s="7"/>
      <c r="G42" s="7">
        <f>SUM('прил.2'!J206)</f>
        <v>34610.2</v>
      </c>
      <c r="H42" s="7">
        <f>SUM('прил.2'!K206)</f>
        <v>0</v>
      </c>
      <c r="I42" s="114">
        <f t="shared" si="0"/>
        <v>37610.2</v>
      </c>
    </row>
    <row r="43" spans="1:9" ht="16.5">
      <c r="A43" s="40" t="s">
        <v>277</v>
      </c>
      <c r="B43" s="8" t="s">
        <v>203</v>
      </c>
      <c r="C43" s="8" t="s">
        <v>102</v>
      </c>
      <c r="D43" s="7">
        <f>SUM('прил.2'!G228)</f>
        <v>715308.2</v>
      </c>
      <c r="E43" s="7">
        <f>SUM('прил.2'!H228)</f>
        <v>0</v>
      </c>
      <c r="F43" s="7">
        <f>SUM('прил.2'!I228)</f>
        <v>-10245.9</v>
      </c>
      <c r="G43" s="7">
        <f>SUM('прил.2'!J228)</f>
        <v>29514.299999999996</v>
      </c>
      <c r="H43" s="7">
        <f>SUM('прил.2'!K228)</f>
        <v>0</v>
      </c>
      <c r="I43" s="114">
        <f t="shared" si="0"/>
        <v>734576.6</v>
      </c>
    </row>
    <row r="44" spans="1:9" ht="19.5" customHeight="1">
      <c r="A44" s="39" t="s">
        <v>280</v>
      </c>
      <c r="B44" s="8" t="s">
        <v>203</v>
      </c>
      <c r="C44" s="8" t="s">
        <v>203</v>
      </c>
      <c r="D44" s="7">
        <f>SUM('прил.2'!G275)</f>
        <v>14607.400000000001</v>
      </c>
      <c r="E44" s="7">
        <f>SUM('прил.2'!H275)</f>
        <v>0</v>
      </c>
      <c r="F44" s="7"/>
      <c r="G44" s="7">
        <f>SUM('прил.2'!J275)</f>
        <v>856.3000000000001</v>
      </c>
      <c r="H44" s="7">
        <f>SUM('прил.2'!K275)</f>
        <v>0</v>
      </c>
      <c r="I44" s="114">
        <f t="shared" si="0"/>
        <v>15463.7</v>
      </c>
    </row>
    <row r="45" spans="1:9" ht="16.5">
      <c r="A45" s="39" t="s">
        <v>281</v>
      </c>
      <c r="B45" s="8" t="s">
        <v>104</v>
      </c>
      <c r="C45" s="8"/>
      <c r="D45" s="7">
        <f>SUM(D46)</f>
        <v>13760.7</v>
      </c>
      <c r="E45" s="7">
        <f>SUM(E46)</f>
        <v>0</v>
      </c>
      <c r="F45" s="7"/>
      <c r="G45" s="7">
        <f>SUM(G46)</f>
        <v>11150.9</v>
      </c>
      <c r="H45" s="7">
        <f>SUM(H46)</f>
        <v>0</v>
      </c>
      <c r="I45" s="114">
        <f t="shared" si="0"/>
        <v>24911.6</v>
      </c>
    </row>
    <row r="46" spans="1:9" ht="18.75" customHeight="1">
      <c r="A46" s="39" t="s">
        <v>282</v>
      </c>
      <c r="B46" s="8" t="s">
        <v>104</v>
      </c>
      <c r="C46" s="8" t="s">
        <v>203</v>
      </c>
      <c r="D46" s="7">
        <f>SUM('прил.2'!G283)</f>
        <v>13760.7</v>
      </c>
      <c r="E46" s="7">
        <f>SUM('прил.2'!H283)</f>
        <v>0</v>
      </c>
      <c r="F46" s="7"/>
      <c r="G46" s="7">
        <f>SUM('прил.2'!J283)</f>
        <v>11150.9</v>
      </c>
      <c r="H46" s="7">
        <f>SUM('прил.2'!K283)</f>
        <v>0</v>
      </c>
      <c r="I46" s="114">
        <f t="shared" si="0"/>
        <v>24911.6</v>
      </c>
    </row>
    <row r="47" spans="1:9" ht="16.5">
      <c r="A47" s="39" t="s">
        <v>285</v>
      </c>
      <c r="B47" s="8" t="s">
        <v>746</v>
      </c>
      <c r="C47" s="8"/>
      <c r="D47" s="7">
        <f>SUM(D48:D53)</f>
        <v>2053893</v>
      </c>
      <c r="E47" s="7">
        <f>SUM(E48:E53)</f>
        <v>63935</v>
      </c>
      <c r="F47" s="7"/>
      <c r="G47" s="7">
        <f>SUM(G48:G53)</f>
        <v>35304.40000000001</v>
      </c>
      <c r="H47" s="7">
        <f>SUM(H48:H53)</f>
        <v>0</v>
      </c>
      <c r="I47" s="114">
        <f t="shared" si="0"/>
        <v>2153132.4</v>
      </c>
    </row>
    <row r="48" spans="1:9" ht="16.5">
      <c r="A48" s="39" t="s">
        <v>267</v>
      </c>
      <c r="B48" s="8" t="s">
        <v>746</v>
      </c>
      <c r="C48" s="8" t="s">
        <v>100</v>
      </c>
      <c r="D48" s="7">
        <f>SUM('прил.2'!G310)</f>
        <v>764403.9000000001</v>
      </c>
      <c r="E48" s="7">
        <f>SUM('прил.2'!H310)</f>
        <v>59636.3</v>
      </c>
      <c r="F48" s="7"/>
      <c r="G48" s="7">
        <f>SUM('прил.2'!J310)</f>
        <v>5031.6</v>
      </c>
      <c r="H48" s="7">
        <f>SUM('прил.2'!K310)</f>
        <v>0</v>
      </c>
      <c r="I48" s="114">
        <f t="shared" si="0"/>
        <v>829071.8000000002</v>
      </c>
    </row>
    <row r="49" spans="1:9" ht="16.5">
      <c r="A49" s="39" t="s">
        <v>268</v>
      </c>
      <c r="B49" s="8" t="s">
        <v>746</v>
      </c>
      <c r="C49" s="8" t="s">
        <v>101</v>
      </c>
      <c r="D49" s="7">
        <f>SUM('прил.2'!G320)</f>
        <v>1015504</v>
      </c>
      <c r="E49" s="7">
        <f>SUM('прил.2'!H320)</f>
        <v>4298.7</v>
      </c>
      <c r="F49" s="7"/>
      <c r="G49" s="7">
        <f>SUM('прил.2'!J320)</f>
        <v>57240.5</v>
      </c>
      <c r="H49" s="7">
        <f>SUM('прил.2'!K320)</f>
        <v>0</v>
      </c>
      <c r="I49" s="114">
        <f t="shared" si="0"/>
        <v>1077043.2</v>
      </c>
    </row>
    <row r="50" spans="1:9" ht="16.5">
      <c r="A50" s="38" t="s">
        <v>171</v>
      </c>
      <c r="B50" s="8" t="s">
        <v>746</v>
      </c>
      <c r="C50" s="8" t="s">
        <v>102</v>
      </c>
      <c r="D50" s="7"/>
      <c r="E50" s="7"/>
      <c r="F50" s="7"/>
      <c r="G50" s="7">
        <f>'прил.2'!J369</f>
        <v>8906</v>
      </c>
      <c r="H50" s="7"/>
      <c r="I50" s="114">
        <f t="shared" si="0"/>
        <v>8906</v>
      </c>
    </row>
    <row r="51" spans="1:9" ht="33" customHeight="1" hidden="1">
      <c r="A51" s="39" t="s">
        <v>832</v>
      </c>
      <c r="B51" s="8" t="s">
        <v>746</v>
      </c>
      <c r="C51" s="8" t="s">
        <v>203</v>
      </c>
      <c r="D51" s="7">
        <f>SUM('прил.2'!G373)</f>
        <v>0</v>
      </c>
      <c r="E51" s="7">
        <f>SUM('прил.2'!H373)</f>
        <v>0</v>
      </c>
      <c r="F51" s="7">
        <f>SUM('прил.2'!I373)</f>
        <v>0</v>
      </c>
      <c r="G51" s="7">
        <f>SUM('прил.2'!J373)</f>
        <v>0</v>
      </c>
      <c r="H51" s="7">
        <f>SUM('прил.2'!K373)</f>
        <v>0</v>
      </c>
      <c r="I51" s="114">
        <f t="shared" si="0"/>
        <v>0</v>
      </c>
    </row>
    <row r="52" spans="1:9" ht="16.5">
      <c r="A52" s="39" t="s">
        <v>269</v>
      </c>
      <c r="B52" s="8" t="s">
        <v>746</v>
      </c>
      <c r="C52" s="8" t="s">
        <v>746</v>
      </c>
      <c r="D52" s="7">
        <f>SUM('прил.2'!G383)</f>
        <v>39102.899999999994</v>
      </c>
      <c r="E52" s="7">
        <f>SUM('прил.2'!H383)</f>
        <v>0</v>
      </c>
      <c r="F52" s="7"/>
      <c r="G52" s="7">
        <f>SUM('прил.2'!J383)</f>
        <v>20692.3</v>
      </c>
      <c r="H52" s="7">
        <f>SUM('прил.2'!K383)</f>
        <v>0</v>
      </c>
      <c r="I52" s="114">
        <f t="shared" si="0"/>
        <v>59795.2</v>
      </c>
    </row>
    <row r="53" spans="1:9" ht="16.5">
      <c r="A53" s="39" t="s">
        <v>270</v>
      </c>
      <c r="B53" s="8" t="s">
        <v>746</v>
      </c>
      <c r="C53" s="8" t="s">
        <v>201</v>
      </c>
      <c r="D53" s="7">
        <f>SUM('прил.2'!G409)</f>
        <v>234882.2</v>
      </c>
      <c r="E53" s="7">
        <f>SUM('прил.2'!H409)</f>
        <v>0</v>
      </c>
      <c r="F53" s="7"/>
      <c r="G53" s="7">
        <f>SUM('прил.2'!J409)</f>
        <v>-56566</v>
      </c>
      <c r="H53" s="7">
        <f>SUM('прил.2'!K409)</f>
        <v>0</v>
      </c>
      <c r="I53" s="114">
        <f t="shared" si="0"/>
        <v>178316.2</v>
      </c>
    </row>
    <row r="54" spans="1:9" ht="34.5" customHeight="1">
      <c r="A54" s="39" t="s">
        <v>812</v>
      </c>
      <c r="B54" s="8" t="s">
        <v>205</v>
      </c>
      <c r="C54" s="8"/>
      <c r="D54" s="7">
        <f>SUM(D55:D57)</f>
        <v>209728.8</v>
      </c>
      <c r="E54" s="7">
        <f>SUM(E55:E57)</f>
        <v>0</v>
      </c>
      <c r="F54" s="7"/>
      <c r="G54" s="7">
        <f>SUM(G55:G57)</f>
        <v>3750.3999999999996</v>
      </c>
      <c r="H54" s="7">
        <f>SUM(H55:H57)</f>
        <v>0</v>
      </c>
      <c r="I54" s="114">
        <f t="shared" si="0"/>
        <v>213479.19999999998</v>
      </c>
    </row>
    <row r="55" spans="1:9" ht="18.75" customHeight="1">
      <c r="A55" s="39" t="s">
        <v>813</v>
      </c>
      <c r="B55" s="8" t="s">
        <v>205</v>
      </c>
      <c r="C55" s="8" t="s">
        <v>100</v>
      </c>
      <c r="D55" s="7">
        <f>SUM('прил.2'!G463)</f>
        <v>167262.1</v>
      </c>
      <c r="E55" s="7">
        <f>SUM('прил.2'!H463)</f>
        <v>0</v>
      </c>
      <c r="F55" s="7"/>
      <c r="G55" s="7">
        <f>SUM('прил.2'!J463)</f>
        <v>3323.2</v>
      </c>
      <c r="H55" s="7">
        <f>SUM('прил.2'!K463)</f>
        <v>0</v>
      </c>
      <c r="I55" s="114">
        <f t="shared" si="0"/>
        <v>170585.30000000002</v>
      </c>
    </row>
    <row r="56" spans="1:28" ht="18.75" customHeight="1">
      <c r="A56" s="39" t="s">
        <v>711</v>
      </c>
      <c r="B56" s="8" t="s">
        <v>205</v>
      </c>
      <c r="C56" s="8" t="s">
        <v>103</v>
      </c>
      <c r="D56" s="7">
        <f>SUM('прил.2'!G490)</f>
        <v>28500.9</v>
      </c>
      <c r="E56" s="7">
        <f>SUM('прил.2'!H490)</f>
        <v>0</v>
      </c>
      <c r="F56" s="7"/>
      <c r="G56" s="7">
        <f>SUM('прил.2'!J490)</f>
        <v>90</v>
      </c>
      <c r="H56" s="7">
        <f>SUM('прил.2'!K490)</f>
        <v>0</v>
      </c>
      <c r="I56" s="114">
        <f t="shared" si="0"/>
        <v>28590.9</v>
      </c>
      <c r="J56" s="56"/>
      <c r="K56" s="56"/>
      <c r="L56" s="56"/>
      <c r="M56" s="56"/>
      <c r="N56" s="56"/>
      <c r="O56" s="56"/>
      <c r="P56" s="56"/>
      <c r="Q56" s="56"/>
      <c r="R56" s="56"/>
      <c r="S56" s="56"/>
      <c r="T56" s="56"/>
      <c r="U56" s="56"/>
      <c r="V56" s="56"/>
      <c r="W56" s="56"/>
      <c r="X56" s="56"/>
      <c r="Y56" s="56"/>
      <c r="Z56" s="56"/>
      <c r="AA56" s="56"/>
      <c r="AB56" s="56"/>
    </row>
    <row r="57" spans="1:28" s="76" customFormat="1" ht="35.25" customHeight="1">
      <c r="A57" s="39" t="s">
        <v>700</v>
      </c>
      <c r="B57" s="8" t="s">
        <v>205</v>
      </c>
      <c r="C57" s="8" t="s">
        <v>104</v>
      </c>
      <c r="D57" s="7">
        <f>SUM('прил.2'!G496)</f>
        <v>13965.8</v>
      </c>
      <c r="E57" s="7">
        <f>SUM('прил.2'!H496)</f>
        <v>0</v>
      </c>
      <c r="F57" s="7"/>
      <c r="G57" s="7">
        <f>SUM('прил.2'!J496)</f>
        <v>337.2</v>
      </c>
      <c r="H57" s="7">
        <f>SUM('прил.2'!K496)</f>
        <v>0</v>
      </c>
      <c r="I57" s="114">
        <f t="shared" si="0"/>
        <v>14303</v>
      </c>
      <c r="J57" s="56"/>
      <c r="K57" s="56"/>
      <c r="L57" s="56"/>
      <c r="M57" s="56"/>
      <c r="N57" s="56"/>
      <c r="O57" s="56"/>
      <c r="P57" s="56"/>
      <c r="Q57" s="56"/>
      <c r="R57" s="56"/>
      <c r="S57" s="56"/>
      <c r="T57" s="56"/>
      <c r="U57" s="56"/>
      <c r="V57" s="56"/>
      <c r="W57" s="56"/>
      <c r="X57" s="56"/>
      <c r="Y57" s="56"/>
      <c r="Z57" s="56"/>
      <c r="AA57" s="56"/>
      <c r="AB57" s="56"/>
    </row>
    <row r="58" spans="1:28" s="77" customFormat="1" ht="16.5">
      <c r="A58" s="39" t="s">
        <v>712</v>
      </c>
      <c r="B58" s="8" t="s">
        <v>201</v>
      </c>
      <c r="C58" s="8"/>
      <c r="D58" s="7">
        <f>SUM(D59:D65)</f>
        <v>887983.2000000001</v>
      </c>
      <c r="E58" s="7">
        <f>SUM(E59:E65)</f>
        <v>0</v>
      </c>
      <c r="F58" s="7">
        <f>SUM(F59:F65)</f>
        <v>260</v>
      </c>
      <c r="G58" s="7">
        <f>SUM(G59:G65)</f>
        <v>99373.29999999999</v>
      </c>
      <c r="H58" s="7">
        <f>SUM(H59:H65)</f>
        <v>0</v>
      </c>
      <c r="I58" s="114">
        <f t="shared" si="0"/>
        <v>987616.5</v>
      </c>
      <c r="J58" s="56"/>
      <c r="K58" s="56"/>
      <c r="L58" s="56"/>
      <c r="M58" s="56"/>
      <c r="N58" s="56"/>
      <c r="O58" s="56"/>
      <c r="P58" s="56"/>
      <c r="Q58" s="56"/>
      <c r="R58" s="56"/>
      <c r="S58" s="56"/>
      <c r="T58" s="56"/>
      <c r="U58" s="56"/>
      <c r="V58" s="56"/>
      <c r="W58" s="56"/>
      <c r="X58" s="56"/>
      <c r="Y58" s="56"/>
      <c r="Z58" s="56"/>
      <c r="AA58" s="56"/>
      <c r="AB58" s="56"/>
    </row>
    <row r="59" spans="1:28" ht="18.75" customHeight="1">
      <c r="A59" s="122" t="s">
        <v>796</v>
      </c>
      <c r="B59" s="95" t="s">
        <v>201</v>
      </c>
      <c r="C59" s="95" t="s">
        <v>100</v>
      </c>
      <c r="D59" s="134">
        <f>SUM('прил.2'!G526)</f>
        <v>113685.6</v>
      </c>
      <c r="E59" s="134">
        <f>SUM('прил.2'!H526)</f>
        <v>0</v>
      </c>
      <c r="F59" s="134"/>
      <c r="G59" s="134">
        <f>SUM('прил.2'!J526)</f>
        <v>54881.5</v>
      </c>
      <c r="H59" s="134">
        <f>SUM('прил.2'!K526)</f>
        <v>0</v>
      </c>
      <c r="I59" s="133">
        <f t="shared" si="0"/>
        <v>168567.1</v>
      </c>
      <c r="J59" s="90"/>
      <c r="K59" s="56"/>
      <c r="L59" s="56"/>
      <c r="M59" s="56"/>
      <c r="N59" s="56"/>
      <c r="O59" s="56"/>
      <c r="P59" s="56"/>
      <c r="Q59" s="56"/>
      <c r="R59" s="56"/>
      <c r="S59" s="56"/>
      <c r="T59" s="56"/>
      <c r="U59" s="56"/>
      <c r="V59" s="56"/>
      <c r="W59" s="56"/>
      <c r="X59" s="56"/>
      <c r="Y59" s="56"/>
      <c r="Z59" s="56"/>
      <c r="AA59" s="56"/>
      <c r="AB59" s="56"/>
    </row>
    <row r="60" spans="1:28" ht="21.75" customHeight="1">
      <c r="A60" s="42" t="s">
        <v>473</v>
      </c>
      <c r="B60" s="6" t="s">
        <v>201</v>
      </c>
      <c r="C60" s="6" t="s">
        <v>101</v>
      </c>
      <c r="D60" s="9">
        <f>SUM('прил.2'!G541)</f>
        <v>48405</v>
      </c>
      <c r="E60" s="9">
        <f>SUM('прил.2'!H541)</f>
        <v>0</v>
      </c>
      <c r="F60" s="9"/>
      <c r="G60" s="9">
        <f>SUM('прил.2'!J541)</f>
        <v>1590.4</v>
      </c>
      <c r="H60" s="9">
        <f>SUM('прил.2'!K541)</f>
        <v>0</v>
      </c>
      <c r="I60" s="112">
        <f t="shared" si="0"/>
        <v>49995.4</v>
      </c>
      <c r="J60" s="90"/>
      <c r="K60" s="56"/>
      <c r="L60" s="56"/>
      <c r="M60" s="56"/>
      <c r="N60" s="56"/>
      <c r="O60" s="56"/>
      <c r="P60" s="56"/>
      <c r="Q60" s="56"/>
      <c r="R60" s="56"/>
      <c r="S60" s="56"/>
      <c r="T60" s="56"/>
      <c r="U60" s="56"/>
      <c r="V60" s="56"/>
      <c r="W60" s="56"/>
      <c r="X60" s="56"/>
      <c r="Y60" s="56"/>
      <c r="Z60" s="56"/>
      <c r="AA60" s="56"/>
      <c r="AB60" s="56"/>
    </row>
    <row r="61" spans="1:28" s="74" customFormat="1" ht="19.5" customHeight="1">
      <c r="A61" s="39" t="s">
        <v>113</v>
      </c>
      <c r="B61" s="27" t="s">
        <v>201</v>
      </c>
      <c r="C61" s="27" t="s">
        <v>102</v>
      </c>
      <c r="D61" s="85">
        <f>SUM('прил.2'!G558)</f>
        <v>3256.5</v>
      </c>
      <c r="E61" s="85">
        <f>SUM('прил.2'!H558)</f>
        <v>0</v>
      </c>
      <c r="F61" s="85"/>
      <c r="G61" s="85">
        <f>SUM('прил.2'!J558)</f>
        <v>0</v>
      </c>
      <c r="H61" s="85">
        <f>SUM('прил.2'!K558)</f>
        <v>0</v>
      </c>
      <c r="I61" s="114">
        <f t="shared" si="0"/>
        <v>3256.5</v>
      </c>
      <c r="J61" s="86"/>
      <c r="K61" s="86"/>
      <c r="L61" s="86"/>
      <c r="M61" s="86"/>
      <c r="N61" s="86"/>
      <c r="O61" s="86"/>
      <c r="P61" s="86"/>
      <c r="Q61" s="86"/>
      <c r="R61" s="86"/>
      <c r="S61" s="86"/>
      <c r="T61" s="86"/>
      <c r="U61" s="86"/>
      <c r="V61" s="86"/>
      <c r="W61" s="86"/>
      <c r="X61" s="86"/>
      <c r="Y61" s="86"/>
      <c r="Z61" s="86"/>
      <c r="AA61" s="86"/>
      <c r="AB61" s="86"/>
    </row>
    <row r="62" spans="1:28" s="93" customFormat="1" ht="21.75" customHeight="1">
      <c r="A62" s="40" t="s">
        <v>474</v>
      </c>
      <c r="B62" s="27" t="s">
        <v>201</v>
      </c>
      <c r="C62" s="27" t="s">
        <v>103</v>
      </c>
      <c r="D62" s="85">
        <f>SUM('прил.2'!G572)</f>
        <v>116012.90000000001</v>
      </c>
      <c r="E62" s="85">
        <f>SUM('прил.2'!H572)</f>
        <v>0</v>
      </c>
      <c r="F62" s="85"/>
      <c r="G62" s="85">
        <f>SUM('прил.2'!J572)</f>
        <v>13453</v>
      </c>
      <c r="H62" s="85">
        <f>SUM('прил.2'!K572)</f>
        <v>0</v>
      </c>
      <c r="I62" s="114">
        <f t="shared" si="0"/>
        <v>129465.90000000001</v>
      </c>
      <c r="J62" s="121"/>
      <c r="K62" s="74"/>
      <c r="L62" s="74"/>
      <c r="M62" s="74"/>
      <c r="N62" s="74"/>
      <c r="O62" s="74"/>
      <c r="P62" s="74"/>
      <c r="Q62" s="74"/>
      <c r="R62" s="74"/>
      <c r="S62" s="74"/>
      <c r="T62" s="74"/>
      <c r="U62" s="74"/>
      <c r="V62" s="74"/>
      <c r="W62" s="74"/>
      <c r="X62" s="74"/>
      <c r="Y62" s="74"/>
      <c r="Z62" s="74"/>
      <c r="AA62" s="74"/>
      <c r="AB62" s="74"/>
    </row>
    <row r="63" spans="1:10" s="77" customFormat="1" ht="21" customHeight="1">
      <c r="A63" s="40" t="s">
        <v>475</v>
      </c>
      <c r="B63" s="8" t="s">
        <v>201</v>
      </c>
      <c r="C63" s="8" t="s">
        <v>203</v>
      </c>
      <c r="D63" s="7">
        <f>SUM('прил.2'!G584)</f>
        <v>6646.7</v>
      </c>
      <c r="E63" s="7">
        <f>SUM('прил.2'!H584)</f>
        <v>0</v>
      </c>
      <c r="F63" s="7"/>
      <c r="G63" s="7">
        <f>SUM('прил.2'!J584)</f>
        <v>0</v>
      </c>
      <c r="H63" s="7">
        <f>SUM('прил.2'!K584)</f>
        <v>0</v>
      </c>
      <c r="I63" s="114">
        <f t="shared" si="0"/>
        <v>6646.7</v>
      </c>
      <c r="J63" s="56"/>
    </row>
    <row r="64" spans="1:9" s="56" customFormat="1" ht="16.5">
      <c r="A64" s="40" t="s">
        <v>477</v>
      </c>
      <c r="B64" s="8" t="s">
        <v>201</v>
      </c>
      <c r="C64" s="8" t="s">
        <v>205</v>
      </c>
      <c r="D64" s="7">
        <f>SUM('прил.2'!G593)</f>
        <v>298541.60000000003</v>
      </c>
      <c r="E64" s="7">
        <f>SUM('прил.2'!H593)</f>
        <v>0</v>
      </c>
      <c r="F64" s="7">
        <f>SUM('прил.2'!I593)</f>
        <v>260</v>
      </c>
      <c r="G64" s="7">
        <f>SUM('прил.2'!J593)</f>
        <v>0</v>
      </c>
      <c r="H64" s="7">
        <f>SUM('прил.2'!K593)</f>
        <v>0</v>
      </c>
      <c r="I64" s="114">
        <f t="shared" si="0"/>
        <v>298801.60000000003</v>
      </c>
    </row>
    <row r="65" spans="1:9" s="56" customFormat="1" ht="33.75" customHeight="1">
      <c r="A65" s="40" t="s">
        <v>479</v>
      </c>
      <c r="B65" s="8" t="s">
        <v>201</v>
      </c>
      <c r="C65" s="8" t="s">
        <v>714</v>
      </c>
      <c r="D65" s="7">
        <f>SUM('прил.2'!G612)</f>
        <v>301434.9</v>
      </c>
      <c r="E65" s="7">
        <f>SUM('прил.2'!H612)</f>
        <v>0</v>
      </c>
      <c r="F65" s="7"/>
      <c r="G65" s="7">
        <f>SUM('прил.2'!J612)</f>
        <v>29448.4</v>
      </c>
      <c r="H65" s="7">
        <f>SUM('прил.2'!K612)</f>
        <v>0</v>
      </c>
      <c r="I65" s="114">
        <f t="shared" si="0"/>
        <v>330883.30000000005</v>
      </c>
    </row>
    <row r="66" spans="1:9" ht="16.5">
      <c r="A66" s="39" t="s">
        <v>713</v>
      </c>
      <c r="B66" s="8" t="s">
        <v>714</v>
      </c>
      <c r="C66" s="8"/>
      <c r="D66" s="7">
        <f>SUM(D67:D71)</f>
        <v>672253.0000000001</v>
      </c>
      <c r="E66" s="7">
        <f>SUM(E67:E71)</f>
        <v>0</v>
      </c>
      <c r="F66" s="7"/>
      <c r="G66" s="7">
        <f>SUM(G67:G71)</f>
        <v>157783.00000000003</v>
      </c>
      <c r="H66" s="7">
        <f>SUM(H67:H71)</f>
        <v>0</v>
      </c>
      <c r="I66" s="114">
        <f t="shared" si="0"/>
        <v>830036.0000000001</v>
      </c>
    </row>
    <row r="67" spans="1:9" ht="16.5">
      <c r="A67" s="39" t="s">
        <v>715</v>
      </c>
      <c r="B67" s="8" t="s">
        <v>714</v>
      </c>
      <c r="C67" s="8" t="s">
        <v>100</v>
      </c>
      <c r="D67" s="7">
        <f>SUM('прил.2'!G647)</f>
        <v>7300</v>
      </c>
      <c r="E67" s="7">
        <f>SUM('прил.2'!H647)</f>
        <v>0</v>
      </c>
      <c r="F67" s="7"/>
      <c r="G67" s="7">
        <f>SUM('прил.2'!J647)</f>
        <v>0</v>
      </c>
      <c r="H67" s="7">
        <f>SUM('прил.2'!K647)</f>
        <v>0</v>
      </c>
      <c r="I67" s="63">
        <f t="shared" si="0"/>
        <v>7300</v>
      </c>
    </row>
    <row r="68" spans="1:9" ht="16.5">
      <c r="A68" s="39" t="s">
        <v>716</v>
      </c>
      <c r="B68" s="8" t="s">
        <v>714</v>
      </c>
      <c r="C68" s="8" t="s">
        <v>101</v>
      </c>
      <c r="D68" s="7">
        <f>SUM('прил.2'!G651)</f>
        <v>77614</v>
      </c>
      <c r="E68" s="7">
        <f>SUM('прил.2'!H651)</f>
        <v>0</v>
      </c>
      <c r="F68" s="7"/>
      <c r="G68" s="7">
        <f>SUM('прил.2'!J651)</f>
        <v>0.10000000000002274</v>
      </c>
      <c r="H68" s="7">
        <f>SUM('прил.2'!K651)</f>
        <v>0</v>
      </c>
      <c r="I68" s="63">
        <f t="shared" si="0"/>
        <v>77614.1</v>
      </c>
    </row>
    <row r="69" spans="1:9" ht="16.5">
      <c r="A69" s="39" t="s">
        <v>717</v>
      </c>
      <c r="B69" s="8" t="s">
        <v>714</v>
      </c>
      <c r="C69" s="8" t="s">
        <v>102</v>
      </c>
      <c r="D69" s="7">
        <f>SUM('прил.2'!G664)</f>
        <v>467013.60000000003</v>
      </c>
      <c r="E69" s="7">
        <f>SUM('прил.2'!H664)</f>
        <v>0</v>
      </c>
      <c r="F69" s="7"/>
      <c r="G69" s="7">
        <f>SUM('прил.2'!J664)</f>
        <v>155589.2</v>
      </c>
      <c r="H69" s="7">
        <f>SUM('прил.2'!K664)</f>
        <v>0</v>
      </c>
      <c r="I69" s="114">
        <f t="shared" si="0"/>
        <v>622602.8</v>
      </c>
    </row>
    <row r="70" spans="1:9" ht="16.5">
      <c r="A70" s="38" t="s">
        <v>472</v>
      </c>
      <c r="B70" s="8" t="s">
        <v>714</v>
      </c>
      <c r="C70" s="8" t="s">
        <v>103</v>
      </c>
      <c r="D70" s="7">
        <f>'прил.2'!G720</f>
        <v>76649</v>
      </c>
      <c r="E70" s="7">
        <f>'прил.2'!H720</f>
        <v>0</v>
      </c>
      <c r="F70" s="7"/>
      <c r="G70" s="7">
        <f>'прил.2'!J720</f>
        <v>0</v>
      </c>
      <c r="H70" s="7">
        <f>'прил.2'!K720</f>
        <v>0</v>
      </c>
      <c r="I70" s="114">
        <f t="shared" si="0"/>
        <v>76649</v>
      </c>
    </row>
    <row r="71" spans="1:9" ht="18" customHeight="1">
      <c r="A71" s="39" t="s">
        <v>718</v>
      </c>
      <c r="B71" s="8" t="s">
        <v>714</v>
      </c>
      <c r="C71" s="8" t="s">
        <v>104</v>
      </c>
      <c r="D71" s="7">
        <f>SUM('прил.2'!G730)</f>
        <v>43676.399999999994</v>
      </c>
      <c r="E71" s="7">
        <f>SUM('прил.2'!H730)</f>
        <v>0</v>
      </c>
      <c r="F71" s="7"/>
      <c r="G71" s="7">
        <f>SUM('прил.2'!J730)</f>
        <v>2193.7000000000003</v>
      </c>
      <c r="H71" s="7">
        <f>SUM('прил.2'!K730)</f>
        <v>0</v>
      </c>
      <c r="I71" s="114">
        <f t="shared" si="0"/>
        <v>45870.09999999999</v>
      </c>
    </row>
    <row r="72" spans="1:9" s="73" customFormat="1" ht="16.5">
      <c r="A72" s="69" t="s">
        <v>556</v>
      </c>
      <c r="B72" s="72"/>
      <c r="C72" s="72"/>
      <c r="D72" s="68">
        <f>SUM(D22,D31,D35,D40,D45,D47,D54,D58,D66)</f>
        <v>5076864.2</v>
      </c>
      <c r="E72" s="68">
        <f>SUM(E22,E31,E35,E40,E45,E47,E54,E58,E66)</f>
        <v>63935</v>
      </c>
      <c r="F72" s="68">
        <f>SUM(F22,F31,F35,F40,F45,F47,F54,F58,F66)</f>
        <v>1.8189894035458565E-12</v>
      </c>
      <c r="G72" s="68">
        <f>SUM(G22,G31,G35,G40,G45,G47,G54,G58,G66)</f>
        <v>442009.1</v>
      </c>
      <c r="H72" s="68">
        <f>SUM(H22,H31,H35,H40,H45,H47,H54,H58,H66)</f>
        <v>206000</v>
      </c>
      <c r="I72" s="109">
        <f>D72+E72+F72+G72+H72</f>
        <v>5788808.3</v>
      </c>
    </row>
    <row r="75" spans="4:9" ht="16.5">
      <c r="D75">
        <v>5076864.2</v>
      </c>
      <c r="E75">
        <v>63935</v>
      </c>
      <c r="I75" s="129">
        <f>I72-'прил.2'!L759</f>
        <v>0</v>
      </c>
    </row>
  </sheetData>
  <mergeCells count="11">
    <mergeCell ref="H19:H20"/>
    <mergeCell ref="C5:I5"/>
    <mergeCell ref="A13:I13"/>
    <mergeCell ref="A14:I14"/>
    <mergeCell ref="E19:E20"/>
    <mergeCell ref="D19:D20"/>
    <mergeCell ref="I19:I20"/>
    <mergeCell ref="A19:A20"/>
    <mergeCell ref="B19:B20"/>
    <mergeCell ref="C19:C20"/>
    <mergeCell ref="F19:F20"/>
  </mergeCells>
  <printOptions/>
  <pageMargins left="1.1811023622047245" right="0.3937007874015748" top="0.7874015748031497" bottom="0.3937007874015748" header="0.5118110236220472" footer="0.5118110236220472"/>
  <pageSetup fitToHeight="2" fitToWidth="1" horizontalDpi="600" verticalDpi="600" orientation="portrait" paperSize="9" scale="71" r:id="rId1"/>
  <headerFooter alignWithMargins="0">
    <oddHeader>&amp;C&amp;P</oddHeader>
  </headerFooter>
  <rowBreaks count="1" manualBreakCount="1">
    <brk id="72" max="7" man="1"/>
  </rowBreaks>
</worksheet>
</file>

<file path=xl/worksheets/sheet2.xml><?xml version="1.0" encoding="utf-8"?>
<worksheet xmlns="http://schemas.openxmlformats.org/spreadsheetml/2006/main" xmlns:r="http://schemas.openxmlformats.org/officeDocument/2006/relationships">
  <sheetPr>
    <pageSetUpPr fitToPage="1"/>
  </sheetPr>
  <dimension ref="A1:AA765"/>
  <sheetViews>
    <sheetView showZeros="0" tabSelected="1" view="pageBreakPreview" zoomScaleNormal="75" zoomScaleSheetLayoutView="100" workbookViewId="0" topLeftCell="A1">
      <selection activeCell="A213" sqref="A213"/>
    </sheetView>
  </sheetViews>
  <sheetFormatPr defaultColWidth="8.875" defaultRowHeight="12.75"/>
  <cols>
    <col min="1" max="1" width="81.875" style="0" customWidth="1"/>
    <col min="2" max="2" width="5.25390625" style="0" hidden="1" customWidth="1"/>
    <col min="5" max="5" width="14.125" style="0" customWidth="1"/>
    <col min="6" max="6" width="12.625" style="0" customWidth="1"/>
    <col min="7" max="7" width="21.875" style="0" hidden="1" customWidth="1"/>
    <col min="8" max="8" width="17.125" style="0" hidden="1" customWidth="1"/>
    <col min="9" max="10" width="14.625" style="0" hidden="1" customWidth="1"/>
    <col min="11" max="11" width="16.00390625" style="0" hidden="1" customWidth="1"/>
    <col min="12" max="12" width="16.25390625" style="61" customWidth="1"/>
  </cols>
  <sheetData>
    <row r="1" ht="16.5">
      <c r="F1" s="1" t="s">
        <v>63</v>
      </c>
    </row>
    <row r="2" ht="16.5">
      <c r="F2" s="1" t="s">
        <v>322</v>
      </c>
    </row>
    <row r="3" ht="16.5">
      <c r="F3" s="1" t="s">
        <v>321</v>
      </c>
    </row>
    <row r="4" ht="16.5">
      <c r="F4" s="1" t="s">
        <v>192</v>
      </c>
    </row>
    <row r="6" spans="1:11" ht="16.5">
      <c r="A6" s="61"/>
      <c r="B6" s="61"/>
      <c r="C6" s="61"/>
      <c r="D6" s="61"/>
      <c r="E6" s="61"/>
      <c r="F6" s="1"/>
      <c r="G6" s="61"/>
      <c r="I6" s="61"/>
      <c r="J6" s="61"/>
      <c r="K6" s="61"/>
    </row>
    <row r="7" spans="1:11" ht="16.5">
      <c r="A7" s="61"/>
      <c r="B7" s="61"/>
      <c r="C7" s="61"/>
      <c r="D7" s="61"/>
      <c r="E7" s="61"/>
      <c r="F7" s="1" t="s">
        <v>774</v>
      </c>
      <c r="G7" s="61"/>
      <c r="I7" s="61"/>
      <c r="J7" s="61"/>
      <c r="K7" s="61"/>
    </row>
    <row r="8" spans="1:11" ht="16.5">
      <c r="A8" s="61"/>
      <c r="B8" s="61"/>
      <c r="C8" s="61"/>
      <c r="D8" s="61"/>
      <c r="E8" s="61"/>
      <c r="F8" s="1" t="s">
        <v>322</v>
      </c>
      <c r="G8" s="61"/>
      <c r="I8" s="61"/>
      <c r="J8" s="61"/>
      <c r="K8" s="61"/>
    </row>
    <row r="9" spans="1:11" ht="16.5">
      <c r="A9" s="61"/>
      <c r="B9" s="61"/>
      <c r="C9" s="61"/>
      <c r="D9" s="61"/>
      <c r="E9" s="61"/>
      <c r="F9" s="1" t="s">
        <v>321</v>
      </c>
      <c r="G9" s="61"/>
      <c r="I9" s="61"/>
      <c r="J9" s="61"/>
      <c r="K9" s="61"/>
    </row>
    <row r="10" spans="1:11" ht="18" customHeight="1">
      <c r="A10" s="62"/>
      <c r="B10" s="62"/>
      <c r="C10" s="62"/>
      <c r="D10" s="62"/>
      <c r="E10" s="1"/>
      <c r="F10" s="1" t="s">
        <v>444</v>
      </c>
      <c r="G10" s="1"/>
      <c r="I10" s="1"/>
      <c r="J10" s="1"/>
      <c r="K10" s="1"/>
    </row>
    <row r="11" spans="1:11" ht="16.5" customHeight="1" hidden="1">
      <c r="A11" s="52"/>
      <c r="B11" s="52"/>
      <c r="C11" s="52"/>
      <c r="D11" s="52"/>
      <c r="E11" s="1"/>
      <c r="F11" s="1"/>
      <c r="G11" s="1"/>
      <c r="I11" s="1"/>
      <c r="J11" s="1"/>
      <c r="K11" s="1"/>
    </row>
    <row r="12" spans="1:11" ht="15" customHeight="1">
      <c r="A12" s="52"/>
      <c r="B12" s="52"/>
      <c r="C12" s="52"/>
      <c r="D12" s="52"/>
      <c r="E12" s="52"/>
      <c r="F12" s="52"/>
      <c r="G12" s="52"/>
      <c r="I12" s="52"/>
      <c r="J12" s="52"/>
      <c r="K12" s="52"/>
    </row>
    <row r="13" spans="1:12" ht="24" customHeight="1">
      <c r="A13" s="153" t="s">
        <v>425</v>
      </c>
      <c r="B13" s="153"/>
      <c r="C13" s="153"/>
      <c r="D13" s="153"/>
      <c r="E13" s="153"/>
      <c r="F13" s="153"/>
      <c r="G13" s="153"/>
      <c r="H13" s="154"/>
      <c r="I13" s="154"/>
      <c r="J13" s="154"/>
      <c r="K13" s="154"/>
      <c r="L13" s="154"/>
    </row>
    <row r="14" spans="1:12" ht="17.25" customHeight="1">
      <c r="A14" s="153" t="s">
        <v>424</v>
      </c>
      <c r="B14" s="153"/>
      <c r="C14" s="153"/>
      <c r="D14" s="153"/>
      <c r="E14" s="153"/>
      <c r="F14" s="153"/>
      <c r="G14" s="153"/>
      <c r="H14" s="154"/>
      <c r="I14" s="154"/>
      <c r="J14" s="154"/>
      <c r="K14" s="154"/>
      <c r="L14" s="154"/>
    </row>
    <row r="15" spans="1:11" ht="19.5" customHeight="1" hidden="1">
      <c r="A15" s="52"/>
      <c r="B15" s="52"/>
      <c r="C15" s="52"/>
      <c r="D15" s="52"/>
      <c r="E15" s="52"/>
      <c r="F15" s="52"/>
      <c r="G15" s="52"/>
      <c r="I15" s="52"/>
      <c r="J15" s="52"/>
      <c r="K15" s="52"/>
    </row>
    <row r="16" spans="1:11" ht="16.5" hidden="1">
      <c r="A16" s="60"/>
      <c r="B16" s="60"/>
      <c r="C16" s="60"/>
      <c r="D16" s="60"/>
      <c r="E16" s="60"/>
      <c r="F16" s="60"/>
      <c r="G16" s="65"/>
      <c r="I16" s="65"/>
      <c r="J16" s="65"/>
      <c r="K16" s="65"/>
    </row>
    <row r="17" spans="1:11" ht="15" customHeight="1">
      <c r="A17" s="60"/>
      <c r="B17" s="60"/>
      <c r="C17" s="60"/>
      <c r="D17" s="60"/>
      <c r="E17" s="60"/>
      <c r="F17" s="60"/>
      <c r="G17" s="60"/>
      <c r="I17" s="60"/>
      <c r="J17" s="60"/>
      <c r="K17" s="60"/>
    </row>
    <row r="18" spans="1:11" ht="12.75" customHeight="1">
      <c r="A18" s="52" t="s">
        <v>95</v>
      </c>
      <c r="B18" s="52"/>
      <c r="C18" s="52"/>
      <c r="D18" s="52"/>
      <c r="E18" s="52"/>
      <c r="F18" s="52"/>
      <c r="G18" s="52"/>
      <c r="I18" s="52"/>
      <c r="J18" s="52"/>
      <c r="K18" s="52"/>
    </row>
    <row r="19" spans="1:12" s="75" customFormat="1" ht="51.75" customHeight="1">
      <c r="A19" s="59" t="s">
        <v>96</v>
      </c>
      <c r="B19" s="59"/>
      <c r="C19" s="59" t="s">
        <v>97</v>
      </c>
      <c r="D19" s="59" t="s">
        <v>211</v>
      </c>
      <c r="E19" s="59" t="s">
        <v>212</v>
      </c>
      <c r="F19" s="59" t="s">
        <v>213</v>
      </c>
      <c r="G19" s="115" t="s">
        <v>162</v>
      </c>
      <c r="H19" s="24" t="s">
        <v>165</v>
      </c>
      <c r="I19" s="24" t="s">
        <v>163</v>
      </c>
      <c r="J19" s="24" t="s">
        <v>449</v>
      </c>
      <c r="K19" s="24" t="s">
        <v>450</v>
      </c>
      <c r="L19" s="115" t="s">
        <v>1</v>
      </c>
    </row>
    <row r="20" spans="1:12" ht="16.5">
      <c r="A20" s="42" t="s">
        <v>99</v>
      </c>
      <c r="B20" s="12"/>
      <c r="C20" s="6" t="s">
        <v>100</v>
      </c>
      <c r="D20" s="6"/>
      <c r="E20" s="6"/>
      <c r="F20" s="6"/>
      <c r="G20" s="13">
        <f>G21+G25+G33+G47+G55+G59+G66+G70</f>
        <v>297194</v>
      </c>
      <c r="H20" s="13">
        <f>H21+H25+H33+H47+H55+H59+H66+H70</f>
        <v>0</v>
      </c>
      <c r="I20" s="13">
        <f>I21+I25+I33+I47+I55+I59+I66+I70</f>
        <v>-567</v>
      </c>
      <c r="J20" s="13">
        <f>J21+J25+J33+J47+J55+J59+J66+J70</f>
        <v>32123.199999999997</v>
      </c>
      <c r="K20" s="13">
        <f>K21+K25+K33+K47+K55+K59+K66+K70</f>
        <v>0</v>
      </c>
      <c r="L20" s="112">
        <f>G20+H20+I20+J20+K20</f>
        <v>328750.2</v>
      </c>
    </row>
    <row r="21" spans="1:12" ht="35.25" customHeight="1">
      <c r="A21" s="39" t="s">
        <v>28</v>
      </c>
      <c r="B21" s="21"/>
      <c r="C21" s="8" t="s">
        <v>100</v>
      </c>
      <c r="D21" s="8" t="s">
        <v>101</v>
      </c>
      <c r="E21" s="8"/>
      <c r="F21" s="8"/>
      <c r="G21" s="11">
        <f aca="true" t="shared" si="0" ref="G21:K23">SUM(G22)</f>
        <v>1549.2</v>
      </c>
      <c r="H21" s="11">
        <f t="shared" si="0"/>
        <v>0</v>
      </c>
      <c r="I21" s="11"/>
      <c r="J21" s="11">
        <f t="shared" si="0"/>
        <v>190</v>
      </c>
      <c r="K21" s="11">
        <f t="shared" si="0"/>
        <v>0</v>
      </c>
      <c r="L21" s="63">
        <f>G21+H21+I21+J21+K21</f>
        <v>1739.2</v>
      </c>
    </row>
    <row r="22" spans="1:12" ht="51.75" customHeight="1">
      <c r="A22" s="38" t="s">
        <v>176</v>
      </c>
      <c r="B22" s="49"/>
      <c r="C22" s="8" t="s">
        <v>100</v>
      </c>
      <c r="D22" s="8" t="s">
        <v>101</v>
      </c>
      <c r="E22" s="8" t="s">
        <v>178</v>
      </c>
      <c r="F22" s="8"/>
      <c r="G22" s="11">
        <f t="shared" si="0"/>
        <v>1549.2</v>
      </c>
      <c r="H22" s="11">
        <f t="shared" si="0"/>
        <v>0</v>
      </c>
      <c r="I22" s="11"/>
      <c r="J22" s="11">
        <f t="shared" si="0"/>
        <v>190</v>
      </c>
      <c r="K22" s="11">
        <f t="shared" si="0"/>
        <v>0</v>
      </c>
      <c r="L22" s="63">
        <f aca="true" t="shared" si="1" ref="L22:L85">G22+H22+I22+J22+K22</f>
        <v>1739.2</v>
      </c>
    </row>
    <row r="23" spans="1:12" ht="16.5">
      <c r="A23" s="38" t="s">
        <v>177</v>
      </c>
      <c r="B23" s="51"/>
      <c r="C23" s="8" t="s">
        <v>100</v>
      </c>
      <c r="D23" s="8" t="s">
        <v>101</v>
      </c>
      <c r="E23" s="8" t="s">
        <v>179</v>
      </c>
      <c r="F23" s="8"/>
      <c r="G23" s="11">
        <f t="shared" si="0"/>
        <v>1549.2</v>
      </c>
      <c r="H23" s="11">
        <f t="shared" si="0"/>
        <v>0</v>
      </c>
      <c r="I23" s="11"/>
      <c r="J23" s="11">
        <f t="shared" si="0"/>
        <v>190</v>
      </c>
      <c r="K23" s="11">
        <f t="shared" si="0"/>
        <v>0</v>
      </c>
      <c r="L23" s="63">
        <f t="shared" si="1"/>
        <v>1739.2</v>
      </c>
    </row>
    <row r="24" spans="1:12" ht="16.5">
      <c r="A24" s="38" t="s">
        <v>607</v>
      </c>
      <c r="B24" s="38"/>
      <c r="C24" s="8" t="s">
        <v>100</v>
      </c>
      <c r="D24" s="8" t="s">
        <v>101</v>
      </c>
      <c r="E24" s="8" t="s">
        <v>179</v>
      </c>
      <c r="F24" s="8" t="s">
        <v>392</v>
      </c>
      <c r="G24" s="11">
        <f>'прил.3'!G24</f>
        <v>1549.2</v>
      </c>
      <c r="H24" s="11">
        <f>'прил.3'!H24</f>
        <v>0</v>
      </c>
      <c r="I24" s="11"/>
      <c r="J24" s="11">
        <f>'прил.3'!J24</f>
        <v>190</v>
      </c>
      <c r="K24" s="11">
        <f>'прил.3'!K24</f>
        <v>0</v>
      </c>
      <c r="L24" s="63">
        <f t="shared" si="1"/>
        <v>1739.2</v>
      </c>
    </row>
    <row r="25" spans="1:12" ht="51" customHeight="1">
      <c r="A25" s="39" t="s">
        <v>634</v>
      </c>
      <c r="B25" s="39"/>
      <c r="C25" s="17" t="s">
        <v>100</v>
      </c>
      <c r="D25" s="17" t="s">
        <v>102</v>
      </c>
      <c r="E25" s="17"/>
      <c r="F25" s="8"/>
      <c r="G25" s="11">
        <f>G26</f>
        <v>16247.499999999998</v>
      </c>
      <c r="H25" s="11">
        <f>H26</f>
        <v>0</v>
      </c>
      <c r="I25" s="11"/>
      <c r="J25" s="11">
        <f>J26</f>
        <v>131.6</v>
      </c>
      <c r="K25" s="11">
        <f>K26</f>
        <v>0</v>
      </c>
      <c r="L25" s="63">
        <f t="shared" si="1"/>
        <v>16379.099999999999</v>
      </c>
    </row>
    <row r="26" spans="1:12" ht="49.5">
      <c r="A26" s="38" t="s">
        <v>16</v>
      </c>
      <c r="B26" s="49"/>
      <c r="C26" s="8" t="s">
        <v>100</v>
      </c>
      <c r="D26" s="8" t="s">
        <v>102</v>
      </c>
      <c r="E26" s="8" t="s">
        <v>178</v>
      </c>
      <c r="F26" s="8"/>
      <c r="G26" s="11">
        <f>SUM(G27,G29,G31)</f>
        <v>16247.499999999998</v>
      </c>
      <c r="H26" s="11">
        <f>SUM(H27,H29,H31)</f>
        <v>0</v>
      </c>
      <c r="I26" s="11"/>
      <c r="J26" s="11">
        <f>SUM(J27,J29,J31)</f>
        <v>131.6</v>
      </c>
      <c r="K26" s="11">
        <f>SUM(K27,K29,K31)</f>
        <v>0</v>
      </c>
      <c r="L26" s="63">
        <f t="shared" si="1"/>
        <v>16379.099999999999</v>
      </c>
    </row>
    <row r="27" spans="1:12" ht="16.5">
      <c r="A27" s="38" t="s">
        <v>17</v>
      </c>
      <c r="B27" s="51"/>
      <c r="C27" s="8" t="s">
        <v>100</v>
      </c>
      <c r="D27" s="8" t="s">
        <v>102</v>
      </c>
      <c r="E27" s="8" t="s">
        <v>180</v>
      </c>
      <c r="F27" s="8"/>
      <c r="G27" s="11">
        <f>SUM(G28)</f>
        <v>12300.8</v>
      </c>
      <c r="H27" s="11">
        <f>SUM(H28)</f>
        <v>0</v>
      </c>
      <c r="I27" s="11"/>
      <c r="J27" s="11">
        <f>SUM(J28)</f>
        <v>-60</v>
      </c>
      <c r="K27" s="11">
        <f>SUM(K28)</f>
        <v>0</v>
      </c>
      <c r="L27" s="63">
        <f t="shared" si="1"/>
        <v>12240.8</v>
      </c>
    </row>
    <row r="28" spans="1:12" ht="16.5">
      <c r="A28" s="38" t="s">
        <v>607</v>
      </c>
      <c r="B28" s="38"/>
      <c r="C28" s="8" t="s">
        <v>100</v>
      </c>
      <c r="D28" s="8" t="s">
        <v>102</v>
      </c>
      <c r="E28" s="8" t="s">
        <v>180</v>
      </c>
      <c r="F28" s="8" t="s">
        <v>392</v>
      </c>
      <c r="G28" s="11">
        <f>'прил.3'!G154</f>
        <v>12300.8</v>
      </c>
      <c r="H28" s="11">
        <f>'прил.3'!H154</f>
        <v>0</v>
      </c>
      <c r="I28" s="11"/>
      <c r="J28" s="11">
        <f>'прил.3'!J154</f>
        <v>-60</v>
      </c>
      <c r="K28" s="11">
        <f>'прил.3'!K154</f>
        <v>0</v>
      </c>
      <c r="L28" s="63">
        <f t="shared" si="1"/>
        <v>12240.8</v>
      </c>
    </row>
    <row r="29" spans="1:12" ht="18" customHeight="1">
      <c r="A29" s="38" t="s">
        <v>546</v>
      </c>
      <c r="B29" s="38"/>
      <c r="C29" s="8" t="s">
        <v>100</v>
      </c>
      <c r="D29" s="8" t="s">
        <v>102</v>
      </c>
      <c r="E29" s="8" t="s">
        <v>635</v>
      </c>
      <c r="F29" s="8"/>
      <c r="G29" s="11">
        <f>SUM(G30)</f>
        <v>1370.3</v>
      </c>
      <c r="H29" s="11">
        <f>SUM(H30)</f>
        <v>0</v>
      </c>
      <c r="I29" s="11"/>
      <c r="J29" s="11">
        <f>SUM(J30)</f>
        <v>99.5</v>
      </c>
      <c r="K29" s="11">
        <f>SUM(K30)</f>
        <v>0</v>
      </c>
      <c r="L29" s="63">
        <f t="shared" si="1"/>
        <v>1469.8</v>
      </c>
    </row>
    <row r="30" spans="1:12" ht="17.25" customHeight="1">
      <c r="A30" s="38" t="s">
        <v>607</v>
      </c>
      <c r="B30" s="38"/>
      <c r="C30" s="17" t="s">
        <v>100</v>
      </c>
      <c r="D30" s="17" t="s">
        <v>102</v>
      </c>
      <c r="E30" s="8" t="s">
        <v>635</v>
      </c>
      <c r="F30" s="8" t="s">
        <v>392</v>
      </c>
      <c r="G30" s="11">
        <f>'прил.3'!G156</f>
        <v>1370.3</v>
      </c>
      <c r="H30" s="11">
        <f>'прил.3'!H156</f>
        <v>0</v>
      </c>
      <c r="I30" s="11"/>
      <c r="J30" s="11">
        <f>'прил.3'!J156</f>
        <v>99.5</v>
      </c>
      <c r="K30" s="11">
        <f>'прил.3'!K156</f>
        <v>0</v>
      </c>
      <c r="L30" s="63">
        <f t="shared" si="1"/>
        <v>1469.8</v>
      </c>
    </row>
    <row r="31" spans="1:12" ht="18.75" customHeight="1">
      <c r="A31" s="38" t="s">
        <v>18</v>
      </c>
      <c r="B31" s="38"/>
      <c r="C31" s="17" t="s">
        <v>100</v>
      </c>
      <c r="D31" s="17" t="s">
        <v>102</v>
      </c>
      <c r="E31" s="8" t="s">
        <v>636</v>
      </c>
      <c r="F31" s="8"/>
      <c r="G31" s="11">
        <f>SUM(G32)</f>
        <v>2576.4</v>
      </c>
      <c r="H31" s="11">
        <f>SUM(H32)</f>
        <v>0</v>
      </c>
      <c r="I31" s="11"/>
      <c r="J31" s="11">
        <f>SUM(J32)</f>
        <v>92.1</v>
      </c>
      <c r="K31" s="11">
        <f>SUM(K32)</f>
        <v>0</v>
      </c>
      <c r="L31" s="63">
        <f t="shared" si="1"/>
        <v>2668.5</v>
      </c>
    </row>
    <row r="32" spans="1:12" ht="16.5" customHeight="1">
      <c r="A32" s="38" t="s">
        <v>607</v>
      </c>
      <c r="B32" s="38"/>
      <c r="C32" s="17" t="s">
        <v>100</v>
      </c>
      <c r="D32" s="17" t="s">
        <v>102</v>
      </c>
      <c r="E32" s="8" t="s">
        <v>636</v>
      </c>
      <c r="F32" s="8" t="s">
        <v>392</v>
      </c>
      <c r="G32" s="11">
        <f>'прил.3'!G158</f>
        <v>2576.4</v>
      </c>
      <c r="H32" s="11">
        <f>'прил.3'!H158</f>
        <v>0</v>
      </c>
      <c r="I32" s="11"/>
      <c r="J32" s="11">
        <f>'прил.3'!J158</f>
        <v>92.1</v>
      </c>
      <c r="K32" s="11">
        <f>'прил.3'!K158</f>
        <v>0</v>
      </c>
      <c r="L32" s="63">
        <f t="shared" si="1"/>
        <v>2668.5</v>
      </c>
    </row>
    <row r="33" spans="1:12" ht="49.5">
      <c r="A33" s="38" t="s">
        <v>13</v>
      </c>
      <c r="B33" s="49"/>
      <c r="C33" s="8" t="s">
        <v>100</v>
      </c>
      <c r="D33" s="8" t="s">
        <v>103</v>
      </c>
      <c r="E33" s="8"/>
      <c r="F33" s="8"/>
      <c r="G33" s="11">
        <f>SUM(G34,G39,)</f>
        <v>115793.9</v>
      </c>
      <c r="H33" s="11">
        <f>SUM(H34,H39,)</f>
        <v>0</v>
      </c>
      <c r="I33" s="11"/>
      <c r="J33" s="11">
        <f>SUM(J34,J39,)</f>
        <v>-15614.599999999999</v>
      </c>
      <c r="K33" s="11">
        <f>SUM(K34,K39,)</f>
        <v>0</v>
      </c>
      <c r="L33" s="63">
        <f t="shared" si="1"/>
        <v>100179.29999999999</v>
      </c>
    </row>
    <row r="34" spans="1:12" ht="49.5">
      <c r="A34" s="38" t="s">
        <v>176</v>
      </c>
      <c r="B34" s="49"/>
      <c r="C34" s="8" t="s">
        <v>100</v>
      </c>
      <c r="D34" s="8" t="s">
        <v>103</v>
      </c>
      <c r="E34" s="8" t="s">
        <v>178</v>
      </c>
      <c r="F34" s="8"/>
      <c r="G34" s="11">
        <f>SUM(G35)</f>
        <v>113986.09999999999</v>
      </c>
      <c r="H34" s="11">
        <f>SUM(H35)</f>
        <v>0</v>
      </c>
      <c r="I34" s="11"/>
      <c r="J34" s="11">
        <f>SUM(J35)</f>
        <v>-15614.599999999999</v>
      </c>
      <c r="K34" s="11">
        <f>SUM(K35)</f>
        <v>0</v>
      </c>
      <c r="L34" s="63">
        <f t="shared" si="1"/>
        <v>98371.5</v>
      </c>
    </row>
    <row r="35" spans="1:12" ht="16.5">
      <c r="A35" s="38" t="s">
        <v>182</v>
      </c>
      <c r="B35" s="51"/>
      <c r="C35" s="8" t="s">
        <v>100</v>
      </c>
      <c r="D35" s="8" t="s">
        <v>103</v>
      </c>
      <c r="E35" s="8" t="s">
        <v>180</v>
      </c>
      <c r="F35" s="8"/>
      <c r="G35" s="11">
        <f>SUM(G36)</f>
        <v>113986.09999999999</v>
      </c>
      <c r="H35" s="11">
        <f>SUM(H36)</f>
        <v>0</v>
      </c>
      <c r="I35" s="11"/>
      <c r="J35" s="11">
        <f>SUM(J36)</f>
        <v>-15614.599999999999</v>
      </c>
      <c r="K35" s="11">
        <f>SUM(K36)</f>
        <v>0</v>
      </c>
      <c r="L35" s="63">
        <f t="shared" si="1"/>
        <v>98371.5</v>
      </c>
    </row>
    <row r="36" spans="1:12" ht="16.5" customHeight="1">
      <c r="A36" s="38" t="s">
        <v>607</v>
      </c>
      <c r="B36" s="38"/>
      <c r="C36" s="8" t="s">
        <v>100</v>
      </c>
      <c r="D36" s="8" t="s">
        <v>103</v>
      </c>
      <c r="E36" s="8" t="s">
        <v>180</v>
      </c>
      <c r="F36" s="8" t="s">
        <v>392</v>
      </c>
      <c r="G36" s="11">
        <f>'прил.3'!G28+'прил.3'!G923</f>
        <v>113986.09999999999</v>
      </c>
      <c r="H36" s="11">
        <f>'прил.3'!H28+'прил.3'!H923</f>
        <v>0</v>
      </c>
      <c r="I36" s="11"/>
      <c r="J36" s="11">
        <f>'прил.3'!J28+'прил.3'!J923</f>
        <v>-15614.599999999999</v>
      </c>
      <c r="K36" s="11">
        <f>'прил.3'!K28+'прил.3'!K923</f>
        <v>0</v>
      </c>
      <c r="L36" s="63">
        <f t="shared" si="1"/>
        <v>98371.5</v>
      </c>
    </row>
    <row r="37" spans="1:12" ht="102.75" customHeight="1" hidden="1">
      <c r="A37" s="39" t="s">
        <v>391</v>
      </c>
      <c r="B37" s="39"/>
      <c r="C37" s="8" t="s">
        <v>100</v>
      </c>
      <c r="D37" s="8" t="s">
        <v>103</v>
      </c>
      <c r="E37" s="8" t="s">
        <v>814</v>
      </c>
      <c r="F37" s="8" t="s">
        <v>389</v>
      </c>
      <c r="G37" s="11"/>
      <c r="H37" s="11"/>
      <c r="I37" s="11"/>
      <c r="J37" s="11"/>
      <c r="K37" s="11"/>
      <c r="L37" s="63">
        <f t="shared" si="1"/>
        <v>0</v>
      </c>
    </row>
    <row r="38" spans="1:12" ht="84" customHeight="1" hidden="1">
      <c r="A38" s="39" t="s">
        <v>708</v>
      </c>
      <c r="B38" s="39"/>
      <c r="C38" s="8" t="s">
        <v>100</v>
      </c>
      <c r="D38" s="8" t="s">
        <v>103</v>
      </c>
      <c r="E38" s="8" t="s">
        <v>814</v>
      </c>
      <c r="F38" s="8" t="s">
        <v>389</v>
      </c>
      <c r="G38" s="11"/>
      <c r="H38" s="11"/>
      <c r="I38" s="11"/>
      <c r="J38" s="11"/>
      <c r="K38" s="11"/>
      <c r="L38" s="63">
        <f t="shared" si="1"/>
        <v>0</v>
      </c>
    </row>
    <row r="39" spans="1:12" ht="16.5">
      <c r="A39" s="39" t="s">
        <v>216</v>
      </c>
      <c r="B39" s="39"/>
      <c r="C39" s="8" t="s">
        <v>100</v>
      </c>
      <c r="D39" s="8" t="s">
        <v>103</v>
      </c>
      <c r="E39" s="8" t="s">
        <v>183</v>
      </c>
      <c r="F39" s="8"/>
      <c r="G39" s="11">
        <f>SUM(G40)</f>
        <v>1807.8000000000002</v>
      </c>
      <c r="H39" s="11">
        <f>SUM(H40)</f>
        <v>0</v>
      </c>
      <c r="I39" s="11"/>
      <c r="J39" s="11">
        <f>SUM(J40)</f>
        <v>0</v>
      </c>
      <c r="K39" s="11">
        <f>SUM(K40)</f>
        <v>0</v>
      </c>
      <c r="L39" s="63">
        <f t="shared" si="1"/>
        <v>1807.8000000000002</v>
      </c>
    </row>
    <row r="40" spans="1:12" ht="56.25" customHeight="1">
      <c r="A40" s="38" t="s">
        <v>186</v>
      </c>
      <c r="B40" s="38"/>
      <c r="C40" s="8" t="s">
        <v>100</v>
      </c>
      <c r="D40" s="8" t="s">
        <v>103</v>
      </c>
      <c r="E40" s="8" t="s">
        <v>185</v>
      </c>
      <c r="F40" s="8"/>
      <c r="G40" s="11">
        <f>G41+G43+G45</f>
        <v>1807.8000000000002</v>
      </c>
      <c r="H40" s="11">
        <f>H41+H43+H45</f>
        <v>0</v>
      </c>
      <c r="I40" s="11"/>
      <c r="J40" s="11">
        <f>J41+J43+J45</f>
        <v>0</v>
      </c>
      <c r="K40" s="11">
        <f>K41+K43+K45</f>
        <v>0</v>
      </c>
      <c r="L40" s="63">
        <f t="shared" si="1"/>
        <v>1807.8000000000002</v>
      </c>
    </row>
    <row r="41" spans="1:12" ht="67.5" customHeight="1">
      <c r="A41" s="40" t="s">
        <v>153</v>
      </c>
      <c r="B41" s="39"/>
      <c r="C41" s="8" t="s">
        <v>100</v>
      </c>
      <c r="D41" s="8" t="s">
        <v>103</v>
      </c>
      <c r="E41" s="8" t="s">
        <v>184</v>
      </c>
      <c r="F41" s="8"/>
      <c r="G41" s="11">
        <f>SUM(G42)</f>
        <v>1193</v>
      </c>
      <c r="H41" s="11">
        <f>SUM(H42)</f>
        <v>0</v>
      </c>
      <c r="I41" s="11"/>
      <c r="J41" s="11">
        <f>SUM(J42)</f>
        <v>0</v>
      </c>
      <c r="K41" s="11">
        <f>SUM(K42)</f>
        <v>0</v>
      </c>
      <c r="L41" s="63">
        <f t="shared" si="1"/>
        <v>1193</v>
      </c>
    </row>
    <row r="42" spans="1:12" ht="16.5" customHeight="1">
      <c r="A42" s="38" t="s">
        <v>278</v>
      </c>
      <c r="B42" s="38"/>
      <c r="C42" s="8" t="s">
        <v>100</v>
      </c>
      <c r="D42" s="8" t="s">
        <v>103</v>
      </c>
      <c r="E42" s="8" t="s">
        <v>184</v>
      </c>
      <c r="F42" s="8" t="s">
        <v>389</v>
      </c>
      <c r="G42" s="11">
        <f>'прил.3'!G32</f>
        <v>1193</v>
      </c>
      <c r="H42" s="11">
        <f>'прил.3'!H32</f>
        <v>0</v>
      </c>
      <c r="I42" s="11"/>
      <c r="J42" s="11">
        <f>'прил.3'!J32</f>
        <v>0</v>
      </c>
      <c r="K42" s="11">
        <f>'прил.3'!K32</f>
        <v>0</v>
      </c>
      <c r="L42" s="63">
        <f t="shared" si="1"/>
        <v>1193</v>
      </c>
    </row>
    <row r="43" spans="1:12" ht="51.75" customHeight="1">
      <c r="A43" s="39" t="s">
        <v>570</v>
      </c>
      <c r="B43" s="19"/>
      <c r="C43" s="8" t="s">
        <v>100</v>
      </c>
      <c r="D43" s="8" t="s">
        <v>103</v>
      </c>
      <c r="E43" s="8" t="s">
        <v>571</v>
      </c>
      <c r="F43" s="8"/>
      <c r="G43" s="11">
        <f>SUM(G44)</f>
        <v>0.7</v>
      </c>
      <c r="H43" s="11">
        <f>SUM(H44)</f>
        <v>0</v>
      </c>
      <c r="I43" s="11"/>
      <c r="J43" s="11">
        <f>SUM(J44)</f>
        <v>0</v>
      </c>
      <c r="K43" s="11">
        <f>SUM(K44)</f>
        <v>0</v>
      </c>
      <c r="L43" s="63">
        <f t="shared" si="1"/>
        <v>0.7</v>
      </c>
    </row>
    <row r="44" spans="1:12" ht="17.25" customHeight="1">
      <c r="A44" s="38" t="s">
        <v>608</v>
      </c>
      <c r="B44" s="19"/>
      <c r="C44" s="8" t="s">
        <v>100</v>
      </c>
      <c r="D44" s="8" t="s">
        <v>103</v>
      </c>
      <c r="E44" s="8" t="s">
        <v>571</v>
      </c>
      <c r="F44" s="8" t="s">
        <v>389</v>
      </c>
      <c r="G44" s="11">
        <f>'прил.3'!G34</f>
        <v>0.7</v>
      </c>
      <c r="H44" s="11">
        <f>'прил.3'!H34</f>
        <v>0</v>
      </c>
      <c r="I44" s="11"/>
      <c r="J44" s="11">
        <f>'прил.3'!J34</f>
        <v>0</v>
      </c>
      <c r="K44" s="11">
        <f>'прил.3'!K34</f>
        <v>0</v>
      </c>
      <c r="L44" s="63">
        <f t="shared" si="1"/>
        <v>0.7</v>
      </c>
    </row>
    <row r="45" spans="1:12" ht="53.25" customHeight="1">
      <c r="A45" s="39" t="s">
        <v>783</v>
      </c>
      <c r="B45" s="39"/>
      <c r="C45" s="8" t="s">
        <v>100</v>
      </c>
      <c r="D45" s="8" t="s">
        <v>103</v>
      </c>
      <c r="E45" s="8" t="s">
        <v>188</v>
      </c>
      <c r="F45" s="8"/>
      <c r="G45" s="11">
        <f>SUM(G46)</f>
        <v>614.1</v>
      </c>
      <c r="H45" s="11">
        <f>SUM(H46)</f>
        <v>0</v>
      </c>
      <c r="I45" s="11"/>
      <c r="J45" s="11">
        <f>SUM(J46)</f>
        <v>0</v>
      </c>
      <c r="K45" s="11">
        <f>SUM(K46)</f>
        <v>0</v>
      </c>
      <c r="L45" s="63">
        <f t="shared" si="1"/>
        <v>614.1</v>
      </c>
    </row>
    <row r="46" spans="1:12" ht="18" customHeight="1">
      <c r="A46" s="38" t="s">
        <v>608</v>
      </c>
      <c r="B46" s="38"/>
      <c r="C46" s="8" t="s">
        <v>100</v>
      </c>
      <c r="D46" s="8" t="s">
        <v>103</v>
      </c>
      <c r="E46" s="8" t="s">
        <v>188</v>
      </c>
      <c r="F46" s="8" t="s">
        <v>389</v>
      </c>
      <c r="G46" s="11">
        <f>'прил.3'!G36</f>
        <v>614.1</v>
      </c>
      <c r="H46" s="11">
        <f>'прил.3'!H36</f>
        <v>0</v>
      </c>
      <c r="I46" s="11"/>
      <c r="J46" s="11">
        <f>'прил.3'!J36</f>
        <v>0</v>
      </c>
      <c r="K46" s="11">
        <f>'прил.3'!K36</f>
        <v>0</v>
      </c>
      <c r="L46" s="63">
        <f t="shared" si="1"/>
        <v>614.1</v>
      </c>
    </row>
    <row r="47" spans="1:12" ht="16.5">
      <c r="A47" s="39" t="s">
        <v>305</v>
      </c>
      <c r="B47" s="39"/>
      <c r="C47" s="8" t="s">
        <v>100</v>
      </c>
      <c r="D47" s="8" t="s">
        <v>104</v>
      </c>
      <c r="E47" s="8"/>
      <c r="F47" s="8"/>
      <c r="G47" s="11">
        <f>SUM(G48,G51,)</f>
        <v>27549.5</v>
      </c>
      <c r="H47" s="11">
        <f>SUM(H48,H51,)</f>
        <v>0</v>
      </c>
      <c r="I47" s="11"/>
      <c r="J47" s="11">
        <f>SUM(J48,J51,)</f>
        <v>0</v>
      </c>
      <c r="K47" s="11">
        <f>SUM(K48,K51,)</f>
        <v>0</v>
      </c>
      <c r="L47" s="63">
        <f t="shared" si="1"/>
        <v>27549.5</v>
      </c>
    </row>
    <row r="48" spans="1:12" ht="16.5">
      <c r="A48" s="39" t="s">
        <v>214</v>
      </c>
      <c r="B48" s="39"/>
      <c r="C48" s="8" t="s">
        <v>100</v>
      </c>
      <c r="D48" s="8" t="s">
        <v>104</v>
      </c>
      <c r="E48" s="8" t="s">
        <v>178</v>
      </c>
      <c r="F48" s="8"/>
      <c r="G48" s="11">
        <f>SUM(G49)</f>
        <v>27268.6</v>
      </c>
      <c r="H48" s="11">
        <f>SUM(H49)</f>
        <v>0</v>
      </c>
      <c r="I48" s="11"/>
      <c r="J48" s="11">
        <f>SUM(J49)</f>
        <v>0</v>
      </c>
      <c r="K48" s="11">
        <f>SUM(K49)</f>
        <v>0</v>
      </c>
      <c r="L48" s="63">
        <f t="shared" si="1"/>
        <v>27268.6</v>
      </c>
    </row>
    <row r="49" spans="1:12" ht="16.5">
      <c r="A49" s="38" t="s">
        <v>182</v>
      </c>
      <c r="B49" s="51"/>
      <c r="C49" s="8" t="s">
        <v>100</v>
      </c>
      <c r="D49" s="8" t="s">
        <v>104</v>
      </c>
      <c r="E49" s="8" t="s">
        <v>180</v>
      </c>
      <c r="F49" s="8"/>
      <c r="G49" s="11">
        <f>SUM(G50)</f>
        <v>27268.6</v>
      </c>
      <c r="H49" s="11">
        <f>SUM(H50)</f>
        <v>0</v>
      </c>
      <c r="I49" s="11"/>
      <c r="J49" s="11">
        <f>SUM(J50)</f>
        <v>0</v>
      </c>
      <c r="K49" s="11">
        <f>SUM(K50)</f>
        <v>0</v>
      </c>
      <c r="L49" s="63">
        <f t="shared" si="1"/>
        <v>27268.6</v>
      </c>
    </row>
    <row r="50" spans="1:12" ht="16.5">
      <c r="A50" s="38" t="s">
        <v>607</v>
      </c>
      <c r="B50" s="38"/>
      <c r="C50" s="8" t="s">
        <v>100</v>
      </c>
      <c r="D50" s="8" t="s">
        <v>104</v>
      </c>
      <c r="E50" s="8" t="s">
        <v>180</v>
      </c>
      <c r="F50" s="8" t="s">
        <v>392</v>
      </c>
      <c r="G50" s="11">
        <f>'прил.3'!G528</f>
        <v>27268.6</v>
      </c>
      <c r="H50" s="11">
        <f>'прил.3'!H528</f>
        <v>0</v>
      </c>
      <c r="I50" s="11"/>
      <c r="J50" s="11">
        <f>'прил.3'!J528</f>
        <v>0</v>
      </c>
      <c r="K50" s="11">
        <f>'прил.3'!K528</f>
        <v>0</v>
      </c>
      <c r="L50" s="63">
        <f t="shared" si="1"/>
        <v>27268.6</v>
      </c>
    </row>
    <row r="51" spans="1:12" ht="16.5">
      <c r="A51" s="38" t="s">
        <v>216</v>
      </c>
      <c r="B51" s="38"/>
      <c r="C51" s="8" t="s">
        <v>100</v>
      </c>
      <c r="D51" s="8" t="s">
        <v>104</v>
      </c>
      <c r="E51" s="8" t="s">
        <v>183</v>
      </c>
      <c r="F51" s="8"/>
      <c r="G51" s="11">
        <f aca="true" t="shared" si="2" ref="G51:K53">SUM(G52)</f>
        <v>280.9</v>
      </c>
      <c r="H51" s="11">
        <f t="shared" si="2"/>
        <v>0</v>
      </c>
      <c r="I51" s="11"/>
      <c r="J51" s="11">
        <f t="shared" si="2"/>
        <v>0</v>
      </c>
      <c r="K51" s="11">
        <f t="shared" si="2"/>
        <v>0</v>
      </c>
      <c r="L51" s="63">
        <f t="shared" si="1"/>
        <v>280.9</v>
      </c>
    </row>
    <row r="52" spans="1:12" ht="53.25" customHeight="1">
      <c r="A52" s="38" t="s">
        <v>186</v>
      </c>
      <c r="B52" s="38"/>
      <c r="C52" s="8" t="s">
        <v>100</v>
      </c>
      <c r="D52" s="8" t="s">
        <v>103</v>
      </c>
      <c r="E52" s="8" t="s">
        <v>185</v>
      </c>
      <c r="F52" s="8"/>
      <c r="G52" s="11">
        <f t="shared" si="2"/>
        <v>280.9</v>
      </c>
      <c r="H52" s="11">
        <f t="shared" si="2"/>
        <v>0</v>
      </c>
      <c r="I52" s="11"/>
      <c r="J52" s="11">
        <f t="shared" si="2"/>
        <v>0</v>
      </c>
      <c r="K52" s="11">
        <f t="shared" si="2"/>
        <v>0</v>
      </c>
      <c r="L52" s="63">
        <f t="shared" si="1"/>
        <v>280.9</v>
      </c>
    </row>
    <row r="53" spans="1:12" ht="34.5" customHeight="1">
      <c r="A53" s="41" t="s">
        <v>584</v>
      </c>
      <c r="B53" s="41"/>
      <c r="C53" s="8" t="s">
        <v>100</v>
      </c>
      <c r="D53" s="8" t="s">
        <v>104</v>
      </c>
      <c r="E53" s="48" t="s">
        <v>320</v>
      </c>
      <c r="F53" s="8"/>
      <c r="G53" s="11">
        <f t="shared" si="2"/>
        <v>280.9</v>
      </c>
      <c r="H53" s="11">
        <f t="shared" si="2"/>
        <v>0</v>
      </c>
      <c r="I53" s="11"/>
      <c r="J53" s="11">
        <f t="shared" si="2"/>
        <v>0</v>
      </c>
      <c r="K53" s="11">
        <f t="shared" si="2"/>
        <v>0</v>
      </c>
      <c r="L53" s="63">
        <f t="shared" si="1"/>
        <v>280.9</v>
      </c>
    </row>
    <row r="54" spans="1:12" ht="16.5">
      <c r="A54" s="41" t="s">
        <v>306</v>
      </c>
      <c r="B54" s="41"/>
      <c r="C54" s="8" t="s">
        <v>100</v>
      </c>
      <c r="D54" s="8" t="s">
        <v>104</v>
      </c>
      <c r="E54" s="48" t="s">
        <v>320</v>
      </c>
      <c r="F54" s="8" t="s">
        <v>389</v>
      </c>
      <c r="G54" s="11">
        <f>'прил.3'!G532</f>
        <v>280.9</v>
      </c>
      <c r="H54" s="11">
        <f>'прил.3'!H532</f>
        <v>0</v>
      </c>
      <c r="I54" s="11"/>
      <c r="J54" s="11">
        <f>'прил.3'!J532</f>
        <v>0</v>
      </c>
      <c r="K54" s="11">
        <f>'прил.3'!K532</f>
        <v>0</v>
      </c>
      <c r="L54" s="63">
        <f t="shared" si="1"/>
        <v>280.9</v>
      </c>
    </row>
    <row r="55" spans="1:12" ht="16.5" hidden="1">
      <c r="A55" s="40" t="s">
        <v>760</v>
      </c>
      <c r="B55" s="19">
        <v>842</v>
      </c>
      <c r="C55" s="27" t="s">
        <v>100</v>
      </c>
      <c r="D55" s="8" t="s">
        <v>746</v>
      </c>
      <c r="E55" s="8"/>
      <c r="F55" s="8"/>
      <c r="G55" s="11">
        <f aca="true" t="shared" si="3" ref="G55:K57">SUM(G56)</f>
        <v>0</v>
      </c>
      <c r="H55" s="11">
        <f t="shared" si="3"/>
        <v>0</v>
      </c>
      <c r="I55" s="11"/>
      <c r="J55" s="11">
        <f t="shared" si="3"/>
        <v>0</v>
      </c>
      <c r="K55" s="11">
        <f t="shared" si="3"/>
        <v>0</v>
      </c>
      <c r="L55" s="63">
        <f t="shared" si="1"/>
        <v>0</v>
      </c>
    </row>
    <row r="56" spans="1:12" ht="16.5" hidden="1">
      <c r="A56" s="40" t="s">
        <v>755</v>
      </c>
      <c r="B56" s="19">
        <v>842</v>
      </c>
      <c r="C56" s="27" t="s">
        <v>100</v>
      </c>
      <c r="D56" s="8" t="s">
        <v>746</v>
      </c>
      <c r="E56" s="8" t="s">
        <v>753</v>
      </c>
      <c r="F56" s="8"/>
      <c r="G56" s="11">
        <f t="shared" si="3"/>
        <v>0</v>
      </c>
      <c r="H56" s="11">
        <f t="shared" si="3"/>
        <v>0</v>
      </c>
      <c r="I56" s="11"/>
      <c r="J56" s="11">
        <f t="shared" si="3"/>
        <v>0</v>
      </c>
      <c r="K56" s="11">
        <f t="shared" si="3"/>
        <v>0</v>
      </c>
      <c r="L56" s="63">
        <f t="shared" si="1"/>
        <v>0</v>
      </c>
    </row>
    <row r="57" spans="1:12" ht="18" customHeight="1" hidden="1">
      <c r="A57" s="40" t="s">
        <v>756</v>
      </c>
      <c r="B57" s="19">
        <v>842</v>
      </c>
      <c r="C57" s="27" t="s">
        <v>100</v>
      </c>
      <c r="D57" s="8" t="s">
        <v>746</v>
      </c>
      <c r="E57" s="8" t="s">
        <v>754</v>
      </c>
      <c r="F57" s="8"/>
      <c r="G57" s="11">
        <f t="shared" si="3"/>
        <v>0</v>
      </c>
      <c r="H57" s="11">
        <f t="shared" si="3"/>
        <v>0</v>
      </c>
      <c r="I57" s="11"/>
      <c r="J57" s="11">
        <f t="shared" si="3"/>
        <v>0</v>
      </c>
      <c r="K57" s="11">
        <f t="shared" si="3"/>
        <v>0</v>
      </c>
      <c r="L57" s="63">
        <f t="shared" si="1"/>
        <v>0</v>
      </c>
    </row>
    <row r="58" spans="1:12" ht="16.5" hidden="1">
      <c r="A58" s="38" t="s">
        <v>607</v>
      </c>
      <c r="B58" s="19">
        <v>842</v>
      </c>
      <c r="C58" s="27" t="s">
        <v>100</v>
      </c>
      <c r="D58" s="8" t="s">
        <v>746</v>
      </c>
      <c r="E58" s="8" t="s">
        <v>754</v>
      </c>
      <c r="F58" s="8" t="s">
        <v>392</v>
      </c>
      <c r="G58" s="11">
        <f>'прил.3'!G1158</f>
        <v>0</v>
      </c>
      <c r="H58" s="11">
        <f>'прил.3'!H1158</f>
        <v>0</v>
      </c>
      <c r="I58" s="11"/>
      <c r="J58" s="11">
        <f>'прил.3'!J1158</f>
        <v>0</v>
      </c>
      <c r="K58" s="11">
        <f>'прил.3'!K1158</f>
        <v>0</v>
      </c>
      <c r="L58" s="63">
        <f t="shared" si="1"/>
        <v>0</v>
      </c>
    </row>
    <row r="59" spans="1:12" ht="16.5">
      <c r="A59" s="122" t="s">
        <v>307</v>
      </c>
      <c r="B59" s="122"/>
      <c r="C59" s="95" t="s">
        <v>100</v>
      </c>
      <c r="D59" s="95" t="s">
        <v>208</v>
      </c>
      <c r="E59" s="95"/>
      <c r="F59" s="95"/>
      <c r="G59" s="26">
        <f>SUM(G60,G63)</f>
        <v>15204.7</v>
      </c>
      <c r="H59" s="26">
        <f>SUM(H60,H63)</f>
        <v>0</v>
      </c>
      <c r="I59" s="26"/>
      <c r="J59" s="26">
        <f>SUM(J60,J63)</f>
        <v>0</v>
      </c>
      <c r="K59" s="26">
        <f>SUM(K60,K63)</f>
        <v>0</v>
      </c>
      <c r="L59" s="133">
        <f t="shared" si="1"/>
        <v>15204.7</v>
      </c>
    </row>
    <row r="60" spans="1:12" ht="16.5">
      <c r="A60" s="39" t="s">
        <v>819</v>
      </c>
      <c r="B60" s="39"/>
      <c r="C60" s="8" t="s">
        <v>100</v>
      </c>
      <c r="D60" s="8" t="s">
        <v>208</v>
      </c>
      <c r="E60" s="8" t="s">
        <v>308</v>
      </c>
      <c r="F60" s="8"/>
      <c r="G60" s="11">
        <f>SUM(G61)</f>
        <v>15204.7</v>
      </c>
      <c r="H60" s="11">
        <f>SUM(H61)</f>
        <v>0</v>
      </c>
      <c r="I60" s="11"/>
      <c r="J60" s="11">
        <f>SUM(J61)</f>
        <v>0</v>
      </c>
      <c r="K60" s="11">
        <f>SUM(K61)</f>
        <v>0</v>
      </c>
      <c r="L60" s="63">
        <f t="shared" si="1"/>
        <v>15204.7</v>
      </c>
    </row>
    <row r="61" spans="1:12" s="76" customFormat="1" ht="16.5">
      <c r="A61" s="38" t="s">
        <v>310</v>
      </c>
      <c r="B61" s="51"/>
      <c r="C61" s="8" t="s">
        <v>100</v>
      </c>
      <c r="D61" s="8" t="s">
        <v>208</v>
      </c>
      <c r="E61" s="8" t="s">
        <v>309</v>
      </c>
      <c r="F61" s="8"/>
      <c r="G61" s="11">
        <f>SUM(G62)</f>
        <v>15204.7</v>
      </c>
      <c r="H61" s="11">
        <f>SUM(H62)</f>
        <v>0</v>
      </c>
      <c r="I61" s="11"/>
      <c r="J61" s="11">
        <f>SUM(J62)</f>
        <v>0</v>
      </c>
      <c r="K61" s="11">
        <f>SUM(K62)</f>
        <v>0</v>
      </c>
      <c r="L61" s="63">
        <f t="shared" si="1"/>
        <v>15204.7</v>
      </c>
    </row>
    <row r="62" spans="1:12" s="77" customFormat="1" ht="16.5">
      <c r="A62" s="39" t="s">
        <v>311</v>
      </c>
      <c r="B62" s="39"/>
      <c r="C62" s="8" t="s">
        <v>100</v>
      </c>
      <c r="D62" s="8" t="s">
        <v>208</v>
      </c>
      <c r="E62" s="8" t="s">
        <v>309</v>
      </c>
      <c r="F62" s="8" t="s">
        <v>807</v>
      </c>
      <c r="G62" s="11">
        <f>'прил.3'!G536</f>
        <v>15204.7</v>
      </c>
      <c r="H62" s="11">
        <f>'прил.3'!H536</f>
        <v>0</v>
      </c>
      <c r="I62" s="11"/>
      <c r="J62" s="11">
        <f>'прил.3'!J536</f>
        <v>0</v>
      </c>
      <c r="K62" s="11">
        <f>'прил.3'!K536</f>
        <v>0</v>
      </c>
      <c r="L62" s="63">
        <f t="shared" si="1"/>
        <v>15204.7</v>
      </c>
    </row>
    <row r="63" spans="1:12" s="76" customFormat="1" ht="16.5" hidden="1">
      <c r="A63" s="38" t="s">
        <v>523</v>
      </c>
      <c r="B63" s="19"/>
      <c r="C63" s="8" t="s">
        <v>100</v>
      </c>
      <c r="D63" s="8" t="s">
        <v>208</v>
      </c>
      <c r="E63" s="8" t="s">
        <v>631</v>
      </c>
      <c r="F63" s="8"/>
      <c r="G63" s="11">
        <f aca="true" t="shared" si="4" ref="G63:K64">SUM(G64)</f>
        <v>0</v>
      </c>
      <c r="H63" s="11">
        <f t="shared" si="4"/>
        <v>0</v>
      </c>
      <c r="I63" s="11">
        <f t="shared" si="4"/>
        <v>0</v>
      </c>
      <c r="J63" s="11">
        <f t="shared" si="4"/>
        <v>0</v>
      </c>
      <c r="K63" s="11">
        <f t="shared" si="4"/>
        <v>0</v>
      </c>
      <c r="L63" s="63">
        <f t="shared" si="1"/>
        <v>0</v>
      </c>
    </row>
    <row r="64" spans="1:12" s="77" customFormat="1" ht="84.75" customHeight="1" hidden="1">
      <c r="A64" s="39" t="s">
        <v>29</v>
      </c>
      <c r="B64" s="19"/>
      <c r="C64" s="8" t="s">
        <v>100</v>
      </c>
      <c r="D64" s="8" t="s">
        <v>208</v>
      </c>
      <c r="E64" s="8" t="s">
        <v>246</v>
      </c>
      <c r="F64" s="8"/>
      <c r="G64" s="11">
        <f t="shared" si="4"/>
        <v>0</v>
      </c>
      <c r="H64" s="11">
        <f t="shared" si="4"/>
        <v>0</v>
      </c>
      <c r="I64" s="11">
        <f t="shared" si="4"/>
        <v>0</v>
      </c>
      <c r="J64" s="11">
        <f t="shared" si="4"/>
        <v>0</v>
      </c>
      <c r="K64" s="11">
        <f t="shared" si="4"/>
        <v>0</v>
      </c>
      <c r="L64" s="63">
        <f t="shared" si="1"/>
        <v>0</v>
      </c>
    </row>
    <row r="65" spans="1:12" ht="17.25" customHeight="1" hidden="1">
      <c r="A65" s="39" t="s">
        <v>311</v>
      </c>
      <c r="B65" s="19"/>
      <c r="C65" s="8" t="s">
        <v>100</v>
      </c>
      <c r="D65" s="8" t="s">
        <v>208</v>
      </c>
      <c r="E65" s="8" t="s">
        <v>246</v>
      </c>
      <c r="F65" s="8" t="s">
        <v>807</v>
      </c>
      <c r="G65" s="11">
        <f>'прил.3'!G539</f>
        <v>0</v>
      </c>
      <c r="H65" s="11">
        <f>'прил.3'!H539</f>
        <v>0</v>
      </c>
      <c r="I65" s="11">
        <f>'прил.3'!I539</f>
        <v>0</v>
      </c>
      <c r="J65" s="11">
        <f>'прил.3'!J539</f>
        <v>0</v>
      </c>
      <c r="K65" s="11">
        <f>'прил.3'!K539</f>
        <v>0</v>
      </c>
      <c r="L65" s="63">
        <f t="shared" si="1"/>
        <v>0</v>
      </c>
    </row>
    <row r="66" spans="1:12" ht="16.5">
      <c r="A66" s="39" t="s">
        <v>381</v>
      </c>
      <c r="B66" s="19"/>
      <c r="C66" s="8" t="s">
        <v>100</v>
      </c>
      <c r="D66" s="8" t="s">
        <v>748</v>
      </c>
      <c r="E66" s="8"/>
      <c r="F66" s="8"/>
      <c r="G66" s="11">
        <f>SUM(G67)</f>
        <v>20000</v>
      </c>
      <c r="H66" s="11">
        <f>SUM(H67)</f>
        <v>0</v>
      </c>
      <c r="I66" s="11">
        <f>SUM(I67)</f>
        <v>-567</v>
      </c>
      <c r="J66" s="11">
        <f>SUM(J67)</f>
        <v>12059.800000000003</v>
      </c>
      <c r="K66" s="11">
        <f>SUM(K67)</f>
        <v>0</v>
      </c>
      <c r="L66" s="63">
        <f t="shared" si="1"/>
        <v>31492.800000000003</v>
      </c>
    </row>
    <row r="67" spans="1:12" ht="16.5">
      <c r="A67" s="39" t="s">
        <v>561</v>
      </c>
      <c r="B67" s="19"/>
      <c r="C67" s="8" t="s">
        <v>100</v>
      </c>
      <c r="D67" s="8" t="s">
        <v>748</v>
      </c>
      <c r="E67" s="8" t="s">
        <v>560</v>
      </c>
      <c r="F67" s="8"/>
      <c r="G67" s="11">
        <f aca="true" t="shared" si="5" ref="G67:K68">SUM(G68)</f>
        <v>20000</v>
      </c>
      <c r="H67" s="11">
        <f t="shared" si="5"/>
        <v>0</v>
      </c>
      <c r="I67" s="11">
        <f t="shared" si="5"/>
        <v>-567</v>
      </c>
      <c r="J67" s="11">
        <f t="shared" si="5"/>
        <v>12059.800000000003</v>
      </c>
      <c r="K67" s="11">
        <f t="shared" si="5"/>
        <v>0</v>
      </c>
      <c r="L67" s="63">
        <f t="shared" si="1"/>
        <v>31492.800000000003</v>
      </c>
    </row>
    <row r="68" spans="1:12" s="76" customFormat="1" ht="16.5">
      <c r="A68" s="39" t="s">
        <v>19</v>
      </c>
      <c r="B68" s="19"/>
      <c r="C68" s="8" t="s">
        <v>100</v>
      </c>
      <c r="D68" s="8" t="s">
        <v>748</v>
      </c>
      <c r="E68" s="8" t="s">
        <v>758</v>
      </c>
      <c r="F68" s="8"/>
      <c r="G68" s="11">
        <f t="shared" si="5"/>
        <v>20000</v>
      </c>
      <c r="H68" s="11">
        <f t="shared" si="5"/>
        <v>0</v>
      </c>
      <c r="I68" s="11">
        <f t="shared" si="5"/>
        <v>-567</v>
      </c>
      <c r="J68" s="11">
        <f t="shared" si="5"/>
        <v>12059.800000000003</v>
      </c>
      <c r="K68" s="11">
        <f t="shared" si="5"/>
        <v>0</v>
      </c>
      <c r="L68" s="63">
        <f t="shared" si="1"/>
        <v>31492.800000000003</v>
      </c>
    </row>
    <row r="69" spans="1:12" s="77" customFormat="1" ht="16.5">
      <c r="A69" s="39" t="s">
        <v>808</v>
      </c>
      <c r="B69" s="19"/>
      <c r="C69" s="8" t="s">
        <v>100</v>
      </c>
      <c r="D69" s="8" t="s">
        <v>748</v>
      </c>
      <c r="E69" s="8" t="s">
        <v>758</v>
      </c>
      <c r="F69" s="8" t="s">
        <v>807</v>
      </c>
      <c r="G69" s="11">
        <f>'прил.3'!G543</f>
        <v>20000</v>
      </c>
      <c r="H69" s="11">
        <f>'прил.3'!H543</f>
        <v>0</v>
      </c>
      <c r="I69" s="11">
        <f>'прил.3'!I543</f>
        <v>-567</v>
      </c>
      <c r="J69" s="11">
        <f>'прил.3'!J543</f>
        <v>12059.800000000003</v>
      </c>
      <c r="K69" s="11">
        <f>'прил.3'!K543</f>
        <v>0</v>
      </c>
      <c r="L69" s="63">
        <f t="shared" si="1"/>
        <v>31492.800000000003</v>
      </c>
    </row>
    <row r="70" spans="1:12" ht="16.5">
      <c r="A70" s="39" t="s">
        <v>382</v>
      </c>
      <c r="B70" s="39"/>
      <c r="C70" s="8" t="s">
        <v>100</v>
      </c>
      <c r="D70" s="8" t="s">
        <v>830</v>
      </c>
      <c r="E70" s="8"/>
      <c r="F70" s="8"/>
      <c r="G70" s="11">
        <f>G71+G74+G77+G86+G91+G95</f>
        <v>100849.2</v>
      </c>
      <c r="H70" s="11">
        <f>H71+H74+H77+H86+H91+H95</f>
        <v>0</v>
      </c>
      <c r="I70" s="11"/>
      <c r="J70" s="11">
        <f>J71+J74+J77+J86+J91+J95</f>
        <v>35356.399999999994</v>
      </c>
      <c r="K70" s="11">
        <f>K71+K74+K77+K86+K91+K95</f>
        <v>0</v>
      </c>
      <c r="L70" s="63">
        <f t="shared" si="1"/>
        <v>136205.59999999998</v>
      </c>
    </row>
    <row r="71" spans="1:12" ht="16.5">
      <c r="A71" s="39" t="s">
        <v>214</v>
      </c>
      <c r="B71" s="19"/>
      <c r="C71" s="8" t="s">
        <v>100</v>
      </c>
      <c r="D71" s="8" t="s">
        <v>830</v>
      </c>
      <c r="E71" s="47" t="s">
        <v>178</v>
      </c>
      <c r="F71" s="143"/>
      <c r="G71" s="11">
        <f>SUM(G72)</f>
        <v>1588.8</v>
      </c>
      <c r="H71" s="11">
        <f>SUM(H72)</f>
        <v>0</v>
      </c>
      <c r="I71" s="11"/>
      <c r="J71" s="11">
        <f>SUM(J72)</f>
        <v>0</v>
      </c>
      <c r="K71" s="11">
        <f>SUM(K72)</f>
        <v>0</v>
      </c>
      <c r="L71" s="63">
        <f t="shared" si="1"/>
        <v>1588.8</v>
      </c>
    </row>
    <row r="72" spans="1:12" ht="32.25" customHeight="1">
      <c r="A72" s="39" t="s">
        <v>358</v>
      </c>
      <c r="B72" s="19"/>
      <c r="C72" s="8" t="s">
        <v>100</v>
      </c>
      <c r="D72" s="8" t="s">
        <v>830</v>
      </c>
      <c r="E72" s="8" t="s">
        <v>357</v>
      </c>
      <c r="F72" s="8"/>
      <c r="G72" s="11">
        <f>SUM(G73)</f>
        <v>1588.8</v>
      </c>
      <c r="H72" s="11">
        <f>SUM(H73)</f>
        <v>0</v>
      </c>
      <c r="I72" s="11"/>
      <c r="J72" s="11">
        <f>SUM(J73)</f>
        <v>0</v>
      </c>
      <c r="K72" s="11">
        <f>SUM(K73)</f>
        <v>0</v>
      </c>
      <c r="L72" s="63">
        <f t="shared" si="1"/>
        <v>1588.8</v>
      </c>
    </row>
    <row r="73" spans="1:12" ht="16.5">
      <c r="A73" s="38" t="s">
        <v>607</v>
      </c>
      <c r="B73" s="19"/>
      <c r="C73" s="8" t="s">
        <v>100</v>
      </c>
      <c r="D73" s="8" t="s">
        <v>830</v>
      </c>
      <c r="E73" s="8" t="s">
        <v>357</v>
      </c>
      <c r="F73" s="8" t="s">
        <v>392</v>
      </c>
      <c r="G73" s="11">
        <f>'прил.3'!G834</f>
        <v>1588.8</v>
      </c>
      <c r="H73" s="11">
        <f>'прил.3'!H834</f>
        <v>0</v>
      </c>
      <c r="I73" s="11"/>
      <c r="J73" s="11">
        <f>'прил.3'!J834</f>
        <v>0</v>
      </c>
      <c r="K73" s="11">
        <f>'прил.3'!K834</f>
        <v>0</v>
      </c>
      <c r="L73" s="63">
        <f t="shared" si="1"/>
        <v>1588.8</v>
      </c>
    </row>
    <row r="74" spans="1:12" ht="18" customHeight="1">
      <c r="A74" s="38" t="s">
        <v>360</v>
      </c>
      <c r="B74" s="19"/>
      <c r="C74" s="8" t="s">
        <v>100</v>
      </c>
      <c r="D74" s="8" t="s">
        <v>830</v>
      </c>
      <c r="E74" s="8" t="s">
        <v>359</v>
      </c>
      <c r="F74" s="8"/>
      <c r="G74" s="11">
        <f>SUM(G75)</f>
        <v>7086.3</v>
      </c>
      <c r="H74" s="11">
        <f>SUM(H75)</f>
        <v>0</v>
      </c>
      <c r="I74" s="11"/>
      <c r="J74" s="11">
        <f>SUM(J75)</f>
        <v>0</v>
      </c>
      <c r="K74" s="11">
        <f>SUM(K75)</f>
        <v>0</v>
      </c>
      <c r="L74" s="63">
        <f t="shared" si="1"/>
        <v>7086.3</v>
      </c>
    </row>
    <row r="75" spans="1:12" ht="33.75" customHeight="1">
      <c r="A75" s="40" t="s">
        <v>361</v>
      </c>
      <c r="B75" s="19"/>
      <c r="C75" s="8" t="s">
        <v>100</v>
      </c>
      <c r="D75" s="8" t="s">
        <v>830</v>
      </c>
      <c r="E75" s="8" t="s">
        <v>362</v>
      </c>
      <c r="F75" s="8"/>
      <c r="G75" s="11">
        <f>SUM(G76)</f>
        <v>7086.3</v>
      </c>
      <c r="H75" s="11">
        <f>SUM(H76)</f>
        <v>0</v>
      </c>
      <c r="I75" s="11"/>
      <c r="J75" s="11">
        <f>SUM(J76)</f>
        <v>0</v>
      </c>
      <c r="K75" s="11">
        <f>SUM(K76)</f>
        <v>0</v>
      </c>
      <c r="L75" s="63">
        <f t="shared" si="1"/>
        <v>7086.3</v>
      </c>
    </row>
    <row r="76" spans="1:12" ht="16.5">
      <c r="A76" s="38" t="s">
        <v>607</v>
      </c>
      <c r="B76" s="19"/>
      <c r="C76" s="8" t="s">
        <v>100</v>
      </c>
      <c r="D76" s="8" t="s">
        <v>830</v>
      </c>
      <c r="E76" s="8" t="s">
        <v>362</v>
      </c>
      <c r="F76" s="8" t="s">
        <v>392</v>
      </c>
      <c r="G76" s="11">
        <f>'прил.3'!G837</f>
        <v>7086.3</v>
      </c>
      <c r="H76" s="11">
        <f>'прил.3'!H837</f>
        <v>0</v>
      </c>
      <c r="I76" s="11"/>
      <c r="J76" s="11">
        <f>'прил.3'!J837</f>
        <v>0</v>
      </c>
      <c r="K76" s="11">
        <f>'прил.3'!K837</f>
        <v>0</v>
      </c>
      <c r="L76" s="63">
        <f t="shared" si="1"/>
        <v>7086.3</v>
      </c>
    </row>
    <row r="77" spans="1:12" ht="21" customHeight="1">
      <c r="A77" s="34" t="s">
        <v>157</v>
      </c>
      <c r="B77" s="19"/>
      <c r="C77" s="8" t="s">
        <v>100</v>
      </c>
      <c r="D77" s="8" t="s">
        <v>830</v>
      </c>
      <c r="E77" s="8" t="s">
        <v>601</v>
      </c>
      <c r="F77" s="8"/>
      <c r="G77" s="11">
        <f>SUM(G79)</f>
        <v>83450.5</v>
      </c>
      <c r="H77" s="11">
        <f>SUM(H79)</f>
        <v>0</v>
      </c>
      <c r="I77" s="11"/>
      <c r="J77" s="11">
        <f>SUM(J79,J85)</f>
        <v>35218.7</v>
      </c>
      <c r="K77" s="11">
        <f>SUM(K79)</f>
        <v>0</v>
      </c>
      <c r="L77" s="63">
        <f t="shared" si="1"/>
        <v>118669.2</v>
      </c>
    </row>
    <row r="78" spans="1:12" ht="18.75" customHeight="1">
      <c r="A78" s="38" t="s">
        <v>158</v>
      </c>
      <c r="B78" s="19"/>
      <c r="C78" s="8" t="s">
        <v>100</v>
      </c>
      <c r="D78" s="8" t="s">
        <v>830</v>
      </c>
      <c r="E78" s="8" t="s">
        <v>651</v>
      </c>
      <c r="F78" s="8"/>
      <c r="G78" s="11">
        <f>SUM(G79)</f>
        <v>83450.5</v>
      </c>
      <c r="H78" s="11">
        <f>SUM(H79)</f>
        <v>0</v>
      </c>
      <c r="I78" s="11"/>
      <c r="J78" s="11">
        <f>SUM(J79)</f>
        <v>1401.7</v>
      </c>
      <c r="K78" s="11">
        <f>SUM(K79)</f>
        <v>0</v>
      </c>
      <c r="L78" s="63">
        <f t="shared" si="1"/>
        <v>84852.2</v>
      </c>
    </row>
    <row r="79" spans="1:12" ht="16.5">
      <c r="A79" s="38" t="s">
        <v>607</v>
      </c>
      <c r="B79" s="19"/>
      <c r="C79" s="8" t="s">
        <v>100</v>
      </c>
      <c r="D79" s="8" t="s">
        <v>830</v>
      </c>
      <c r="E79" s="8" t="s">
        <v>651</v>
      </c>
      <c r="F79" s="8" t="s">
        <v>392</v>
      </c>
      <c r="G79" s="11">
        <f>'прил.3'!G840+'прил.3'!G43+'прил.3'!G547+'прил.3'!G927+'прил.3'!G176</f>
        <v>83450.5</v>
      </c>
      <c r="H79" s="11">
        <f>'прил.3'!H840+'прил.3'!H43+'прил.3'!H547+'прил.3'!H927+'прил.3'!H176</f>
        <v>0</v>
      </c>
      <c r="I79" s="11"/>
      <c r="J79" s="11">
        <f>'прил.3'!J840+'прил.3'!J43+'прил.3'!J547+'прил.3'!J927+'прил.3'!J176+'прил.3'!J568</f>
        <v>1401.7</v>
      </c>
      <c r="K79" s="11">
        <f>'прил.3'!K840+'прил.3'!K43+'прил.3'!K547+'прил.3'!K927+'прил.3'!K176</f>
        <v>0</v>
      </c>
      <c r="L79" s="63">
        <f t="shared" si="1"/>
        <v>84852.2</v>
      </c>
    </row>
    <row r="80" spans="1:12" ht="33" hidden="1">
      <c r="A80" s="38" t="s">
        <v>643</v>
      </c>
      <c r="B80" s="19"/>
      <c r="C80" s="8" t="s">
        <v>100</v>
      </c>
      <c r="D80" s="8" t="s">
        <v>830</v>
      </c>
      <c r="E80" s="8" t="s">
        <v>644</v>
      </c>
      <c r="F80" s="8"/>
      <c r="G80" s="11"/>
      <c r="H80" s="11"/>
      <c r="I80" s="11"/>
      <c r="J80" s="11"/>
      <c r="K80" s="11"/>
      <c r="L80" s="63">
        <f t="shared" si="1"/>
        <v>0</v>
      </c>
    </row>
    <row r="81" spans="1:12" ht="16.5" hidden="1">
      <c r="A81" s="38" t="s">
        <v>77</v>
      </c>
      <c r="B81" s="19"/>
      <c r="C81" s="8" t="s">
        <v>100</v>
      </c>
      <c r="D81" s="8" t="s">
        <v>830</v>
      </c>
      <c r="E81" s="8" t="s">
        <v>115</v>
      </c>
      <c r="F81" s="8"/>
      <c r="G81" s="11"/>
      <c r="H81" s="11"/>
      <c r="I81" s="11"/>
      <c r="J81" s="11"/>
      <c r="K81" s="11"/>
      <c r="L81" s="63">
        <f t="shared" si="1"/>
        <v>0</v>
      </c>
    </row>
    <row r="82" spans="1:12" ht="16.5" hidden="1">
      <c r="A82" s="38" t="s">
        <v>57</v>
      </c>
      <c r="B82" s="19"/>
      <c r="C82" s="8" t="s">
        <v>100</v>
      </c>
      <c r="D82" s="8" t="s">
        <v>830</v>
      </c>
      <c r="E82" s="8" t="s">
        <v>119</v>
      </c>
      <c r="F82" s="8"/>
      <c r="G82" s="11"/>
      <c r="H82" s="11"/>
      <c r="I82" s="11"/>
      <c r="J82" s="11"/>
      <c r="K82" s="11"/>
      <c r="L82" s="63">
        <f t="shared" si="1"/>
        <v>0</v>
      </c>
    </row>
    <row r="83" spans="1:12" ht="16.5" hidden="1">
      <c r="A83" s="40" t="s">
        <v>376</v>
      </c>
      <c r="B83" s="19"/>
      <c r="C83" s="8" t="s">
        <v>100</v>
      </c>
      <c r="D83" s="8" t="s">
        <v>830</v>
      </c>
      <c r="E83" s="8" t="s">
        <v>119</v>
      </c>
      <c r="F83" s="8" t="s">
        <v>147</v>
      </c>
      <c r="G83" s="11"/>
      <c r="H83" s="11"/>
      <c r="I83" s="11"/>
      <c r="J83" s="11"/>
      <c r="K83" s="11"/>
      <c r="L83" s="63">
        <f t="shared" si="1"/>
        <v>0</v>
      </c>
    </row>
    <row r="84" spans="1:12" ht="16.5">
      <c r="A84" s="39" t="s">
        <v>641</v>
      </c>
      <c r="B84" s="19"/>
      <c r="C84" s="8" t="s">
        <v>100</v>
      </c>
      <c r="D84" s="8" t="s">
        <v>830</v>
      </c>
      <c r="E84" s="8" t="s">
        <v>833</v>
      </c>
      <c r="F84" s="8"/>
      <c r="G84" s="11"/>
      <c r="H84" s="11"/>
      <c r="I84" s="11"/>
      <c r="J84" s="11">
        <f>J85</f>
        <v>33817</v>
      </c>
      <c r="K84" s="11"/>
      <c r="L84" s="63">
        <f t="shared" si="1"/>
        <v>33817</v>
      </c>
    </row>
    <row r="85" spans="1:12" ht="16.5">
      <c r="A85" s="38" t="s">
        <v>150</v>
      </c>
      <c r="B85" s="19"/>
      <c r="C85" s="8" t="s">
        <v>100</v>
      </c>
      <c r="D85" s="8" t="s">
        <v>830</v>
      </c>
      <c r="E85" s="8" t="s">
        <v>833</v>
      </c>
      <c r="F85" s="8" t="s">
        <v>831</v>
      </c>
      <c r="G85" s="11"/>
      <c r="H85" s="11"/>
      <c r="I85" s="11"/>
      <c r="J85" s="11">
        <f>'прил.3'!J45</f>
        <v>33817</v>
      </c>
      <c r="K85" s="11"/>
      <c r="L85" s="63">
        <f t="shared" si="1"/>
        <v>33817</v>
      </c>
    </row>
    <row r="86" spans="1:12" ht="34.5" customHeight="1">
      <c r="A86" s="38" t="s">
        <v>551</v>
      </c>
      <c r="B86" s="38"/>
      <c r="C86" s="8" t="s">
        <v>100</v>
      </c>
      <c r="D86" s="8" t="s">
        <v>830</v>
      </c>
      <c r="E86" s="47" t="s">
        <v>314</v>
      </c>
      <c r="F86" s="8"/>
      <c r="G86" s="11">
        <f>G87+G89</f>
        <v>6359.499999999999</v>
      </c>
      <c r="H86" s="11">
        <f>H87+H89</f>
        <v>0</v>
      </c>
      <c r="I86" s="11"/>
      <c r="J86" s="11">
        <f>J87+J89</f>
        <v>137.7</v>
      </c>
      <c r="K86" s="11">
        <f>K87+K89</f>
        <v>0</v>
      </c>
      <c r="L86" s="63">
        <f aca="true" t="shared" si="6" ref="L86:L149">G86+H86+I86+J86+K86</f>
        <v>6497.199999999999</v>
      </c>
    </row>
    <row r="87" spans="1:12" ht="18" customHeight="1">
      <c r="A87" s="39" t="s">
        <v>721</v>
      </c>
      <c r="B87" s="39"/>
      <c r="C87" s="8" t="s">
        <v>100</v>
      </c>
      <c r="D87" s="8" t="s">
        <v>830</v>
      </c>
      <c r="E87" s="47" t="s">
        <v>730</v>
      </c>
      <c r="F87" s="8"/>
      <c r="G87" s="11">
        <f>SUM(G88)</f>
        <v>111.7</v>
      </c>
      <c r="H87" s="11">
        <f>SUM(H88)</f>
        <v>0</v>
      </c>
      <c r="I87" s="11"/>
      <c r="J87" s="11">
        <f>SUM(J88)</f>
        <v>0</v>
      </c>
      <c r="K87" s="11">
        <f>SUM(K88)</f>
        <v>0</v>
      </c>
      <c r="L87" s="63">
        <f t="shared" si="6"/>
        <v>111.7</v>
      </c>
    </row>
    <row r="88" spans="1:12" ht="17.25" customHeight="1">
      <c r="A88" s="38" t="s">
        <v>150</v>
      </c>
      <c r="B88" s="49"/>
      <c r="C88" s="8" t="s">
        <v>100</v>
      </c>
      <c r="D88" s="8" t="s">
        <v>830</v>
      </c>
      <c r="E88" s="47" t="s">
        <v>730</v>
      </c>
      <c r="F88" s="8" t="s">
        <v>831</v>
      </c>
      <c r="G88" s="11">
        <f>'прил.3'!G48</f>
        <v>111.7</v>
      </c>
      <c r="H88" s="11">
        <f>'прил.3'!H48</f>
        <v>0</v>
      </c>
      <c r="I88" s="11"/>
      <c r="J88" s="11">
        <f>'прил.3'!J48</f>
        <v>0</v>
      </c>
      <c r="K88" s="11">
        <f>'прил.3'!K48</f>
        <v>0</v>
      </c>
      <c r="L88" s="63">
        <f t="shared" si="6"/>
        <v>111.7</v>
      </c>
    </row>
    <row r="89" spans="1:12" ht="18" customHeight="1">
      <c r="A89" s="39" t="s">
        <v>641</v>
      </c>
      <c r="B89" s="39"/>
      <c r="C89" s="8" t="s">
        <v>100</v>
      </c>
      <c r="D89" s="8" t="s">
        <v>830</v>
      </c>
      <c r="E89" s="8" t="s">
        <v>315</v>
      </c>
      <c r="F89" s="8"/>
      <c r="G89" s="11">
        <f>SUM(G90)</f>
        <v>6247.799999999999</v>
      </c>
      <c r="H89" s="11">
        <f>SUM(H90)</f>
        <v>0</v>
      </c>
      <c r="I89" s="11"/>
      <c r="J89" s="11">
        <f>SUM(J90)</f>
        <v>137.7</v>
      </c>
      <c r="K89" s="11">
        <f>SUM(K90)</f>
        <v>0</v>
      </c>
      <c r="L89" s="63">
        <f t="shared" si="6"/>
        <v>6385.499999999999</v>
      </c>
    </row>
    <row r="90" spans="1:12" ht="17.25" customHeight="1">
      <c r="A90" s="38" t="s">
        <v>150</v>
      </c>
      <c r="B90" s="49"/>
      <c r="C90" s="8" t="s">
        <v>100</v>
      </c>
      <c r="D90" s="8" t="s">
        <v>830</v>
      </c>
      <c r="E90" s="8" t="s">
        <v>315</v>
      </c>
      <c r="F90" s="8" t="s">
        <v>831</v>
      </c>
      <c r="G90" s="11">
        <f>'прил.3'!G50</f>
        <v>6247.799999999999</v>
      </c>
      <c r="H90" s="11">
        <f>'прил.3'!H50</f>
        <v>0</v>
      </c>
      <c r="I90" s="11"/>
      <c r="J90" s="11">
        <f>'прил.3'!J50</f>
        <v>137.7</v>
      </c>
      <c r="K90" s="11">
        <f>'прил.3'!K50</f>
        <v>0</v>
      </c>
      <c r="L90" s="63">
        <f t="shared" si="6"/>
        <v>6385.499999999999</v>
      </c>
    </row>
    <row r="91" spans="1:12" ht="18.75" customHeight="1">
      <c r="A91" s="38" t="s">
        <v>216</v>
      </c>
      <c r="B91" s="38"/>
      <c r="C91" s="8" t="s">
        <v>100</v>
      </c>
      <c r="D91" s="8" t="s">
        <v>830</v>
      </c>
      <c r="E91" s="8" t="s">
        <v>183</v>
      </c>
      <c r="F91" s="8"/>
      <c r="G91" s="11">
        <f aca="true" t="shared" si="7" ref="G91:K93">SUM(G92)</f>
        <v>658.2</v>
      </c>
      <c r="H91" s="11">
        <f t="shared" si="7"/>
        <v>0</v>
      </c>
      <c r="I91" s="11"/>
      <c r="J91" s="11">
        <f t="shared" si="7"/>
        <v>0</v>
      </c>
      <c r="K91" s="11">
        <f t="shared" si="7"/>
        <v>0</v>
      </c>
      <c r="L91" s="63">
        <f t="shared" si="6"/>
        <v>658.2</v>
      </c>
    </row>
    <row r="92" spans="1:12" ht="54" customHeight="1">
      <c r="A92" s="38" t="s">
        <v>186</v>
      </c>
      <c r="B92" s="38"/>
      <c r="C92" s="8" t="s">
        <v>100</v>
      </c>
      <c r="D92" s="8" t="s">
        <v>103</v>
      </c>
      <c r="E92" s="8" t="s">
        <v>185</v>
      </c>
      <c r="F92" s="8"/>
      <c r="G92" s="11">
        <f t="shared" si="7"/>
        <v>658.2</v>
      </c>
      <c r="H92" s="11">
        <f t="shared" si="7"/>
        <v>0</v>
      </c>
      <c r="I92" s="11"/>
      <c r="J92" s="11">
        <f t="shared" si="7"/>
        <v>0</v>
      </c>
      <c r="K92" s="11">
        <f t="shared" si="7"/>
        <v>0</v>
      </c>
      <c r="L92" s="63">
        <f t="shared" si="6"/>
        <v>658.2</v>
      </c>
    </row>
    <row r="93" spans="1:12" ht="35.25" customHeight="1">
      <c r="A93" s="34" t="s">
        <v>574</v>
      </c>
      <c r="B93" s="39"/>
      <c r="C93" s="8" t="s">
        <v>100</v>
      </c>
      <c r="D93" s="8" t="s">
        <v>830</v>
      </c>
      <c r="E93" s="8" t="s">
        <v>366</v>
      </c>
      <c r="F93" s="8"/>
      <c r="G93" s="11">
        <f t="shared" si="7"/>
        <v>658.2</v>
      </c>
      <c r="H93" s="11">
        <f t="shared" si="7"/>
        <v>0</v>
      </c>
      <c r="I93" s="11"/>
      <c r="J93" s="11">
        <f t="shared" si="7"/>
        <v>0</v>
      </c>
      <c r="K93" s="11">
        <f t="shared" si="7"/>
        <v>0</v>
      </c>
      <c r="L93" s="63">
        <f t="shared" si="6"/>
        <v>658.2</v>
      </c>
    </row>
    <row r="94" spans="1:12" ht="15.75" customHeight="1">
      <c r="A94" s="38" t="s">
        <v>150</v>
      </c>
      <c r="B94" s="49"/>
      <c r="C94" s="8" t="s">
        <v>100</v>
      </c>
      <c r="D94" s="8" t="s">
        <v>830</v>
      </c>
      <c r="E94" s="8" t="s">
        <v>366</v>
      </c>
      <c r="F94" s="8" t="s">
        <v>831</v>
      </c>
      <c r="G94" s="11">
        <f>'прил.3'!G54</f>
        <v>658.2</v>
      </c>
      <c r="H94" s="11">
        <f>'прил.3'!H54</f>
        <v>0</v>
      </c>
      <c r="I94" s="11"/>
      <c r="J94" s="11">
        <f>'прил.3'!J54</f>
        <v>0</v>
      </c>
      <c r="K94" s="11">
        <f>'прил.3'!K54</f>
        <v>0</v>
      </c>
      <c r="L94" s="63">
        <f t="shared" si="6"/>
        <v>658.2</v>
      </c>
    </row>
    <row r="95" spans="1:12" ht="16.5">
      <c r="A95" s="39" t="s">
        <v>633</v>
      </c>
      <c r="B95" s="39"/>
      <c r="C95" s="8" t="s">
        <v>100</v>
      </c>
      <c r="D95" s="8" t="s">
        <v>830</v>
      </c>
      <c r="E95" s="8" t="s">
        <v>602</v>
      </c>
      <c r="F95" s="8"/>
      <c r="G95" s="11">
        <f>G96</f>
        <v>1705.9</v>
      </c>
      <c r="H95" s="11">
        <f>H96</f>
        <v>0</v>
      </c>
      <c r="I95" s="11"/>
      <c r="J95" s="11">
        <f>J96</f>
        <v>0</v>
      </c>
      <c r="K95" s="11">
        <f>K96</f>
        <v>0</v>
      </c>
      <c r="L95" s="63">
        <f t="shared" si="6"/>
        <v>1705.9</v>
      </c>
    </row>
    <row r="96" spans="1:12" ht="17.25" customHeight="1">
      <c r="A96" s="39" t="s">
        <v>30</v>
      </c>
      <c r="B96" s="39"/>
      <c r="C96" s="8" t="s">
        <v>100</v>
      </c>
      <c r="D96" s="8" t="s">
        <v>830</v>
      </c>
      <c r="E96" s="8" t="s">
        <v>603</v>
      </c>
      <c r="F96" s="8"/>
      <c r="G96" s="11">
        <f>SUM(G97)</f>
        <v>1705.9</v>
      </c>
      <c r="H96" s="11">
        <f>SUM(H97)</f>
        <v>0</v>
      </c>
      <c r="I96" s="11"/>
      <c r="J96" s="11">
        <f>SUM(J97)</f>
        <v>0</v>
      </c>
      <c r="K96" s="11">
        <f>SUM(K97)</f>
        <v>0</v>
      </c>
      <c r="L96" s="63">
        <f t="shared" si="6"/>
        <v>1705.9</v>
      </c>
    </row>
    <row r="97" spans="1:12" ht="16.5">
      <c r="A97" s="38" t="s">
        <v>607</v>
      </c>
      <c r="B97" s="38"/>
      <c r="C97" s="8" t="s">
        <v>100</v>
      </c>
      <c r="D97" s="8" t="s">
        <v>830</v>
      </c>
      <c r="E97" s="8" t="s">
        <v>603</v>
      </c>
      <c r="F97" s="8" t="s">
        <v>392</v>
      </c>
      <c r="G97" s="11">
        <f>'прил.3'!G57</f>
        <v>1705.9</v>
      </c>
      <c r="H97" s="11">
        <f>'прил.3'!H57</f>
        <v>0</v>
      </c>
      <c r="I97" s="11"/>
      <c r="J97" s="11">
        <f>'прил.3'!J57</f>
        <v>0</v>
      </c>
      <c r="K97" s="11">
        <f>'прил.3'!K57</f>
        <v>0</v>
      </c>
      <c r="L97" s="63">
        <f t="shared" si="6"/>
        <v>1705.9</v>
      </c>
    </row>
    <row r="98" spans="1:12" ht="32.25" customHeight="1" hidden="1">
      <c r="A98" s="39" t="s">
        <v>175</v>
      </c>
      <c r="B98" s="38"/>
      <c r="C98" s="8" t="s">
        <v>100</v>
      </c>
      <c r="D98" s="8" t="s">
        <v>830</v>
      </c>
      <c r="E98" s="8" t="s">
        <v>174</v>
      </c>
      <c r="F98" s="8"/>
      <c r="G98" s="11"/>
      <c r="H98" s="11"/>
      <c r="I98" s="11"/>
      <c r="J98" s="11"/>
      <c r="K98" s="11"/>
      <c r="L98" s="63">
        <f t="shared" si="6"/>
        <v>0</v>
      </c>
    </row>
    <row r="99" spans="1:12" ht="16.5" hidden="1">
      <c r="A99" s="38" t="s">
        <v>607</v>
      </c>
      <c r="B99" s="38"/>
      <c r="C99" s="8" t="s">
        <v>100</v>
      </c>
      <c r="D99" s="8" t="s">
        <v>830</v>
      </c>
      <c r="E99" s="8" t="s">
        <v>174</v>
      </c>
      <c r="F99" s="8" t="s">
        <v>392</v>
      </c>
      <c r="G99" s="11"/>
      <c r="H99" s="11"/>
      <c r="I99" s="11"/>
      <c r="J99" s="11"/>
      <c r="K99" s="11"/>
      <c r="L99" s="63">
        <f t="shared" si="6"/>
        <v>0</v>
      </c>
    </row>
    <row r="100" spans="1:12" ht="33">
      <c r="A100" s="39" t="s">
        <v>383</v>
      </c>
      <c r="B100" s="39"/>
      <c r="C100" s="8" t="s">
        <v>102</v>
      </c>
      <c r="D100" s="8"/>
      <c r="E100" s="8"/>
      <c r="F100" s="8"/>
      <c r="G100" s="11">
        <f>G101+G113+G125</f>
        <v>52246.3</v>
      </c>
      <c r="H100" s="11">
        <f>H101+H113+H125</f>
        <v>0</v>
      </c>
      <c r="I100" s="11">
        <f>I101+I113+I125</f>
        <v>307</v>
      </c>
      <c r="J100" s="11">
        <f>J101+J113+J125</f>
        <v>2500</v>
      </c>
      <c r="K100" s="11">
        <f>K101+K113+K125</f>
        <v>0</v>
      </c>
      <c r="L100" s="63">
        <f t="shared" si="6"/>
        <v>55053.3</v>
      </c>
    </row>
    <row r="101" spans="1:12" ht="16.5">
      <c r="A101" s="39" t="s">
        <v>384</v>
      </c>
      <c r="B101" s="39"/>
      <c r="C101" s="8" t="s">
        <v>102</v>
      </c>
      <c r="D101" s="8" t="s">
        <v>101</v>
      </c>
      <c r="E101" s="8"/>
      <c r="F101" s="8"/>
      <c r="G101" s="11">
        <f>SUM(G102)</f>
        <v>20208.8</v>
      </c>
      <c r="H101" s="11">
        <f>SUM(H102)</f>
        <v>0</v>
      </c>
      <c r="I101" s="11"/>
      <c r="J101" s="11">
        <f>SUM(J102)</f>
        <v>0</v>
      </c>
      <c r="K101" s="11">
        <f>SUM(K102)</f>
        <v>0</v>
      </c>
      <c r="L101" s="63">
        <f t="shared" si="6"/>
        <v>20208.8</v>
      </c>
    </row>
    <row r="102" spans="1:12" ht="16.5">
      <c r="A102" s="38" t="s">
        <v>264</v>
      </c>
      <c r="B102" s="38"/>
      <c r="C102" s="8" t="s">
        <v>102</v>
      </c>
      <c r="D102" s="8" t="s">
        <v>101</v>
      </c>
      <c r="E102" s="8" t="s">
        <v>377</v>
      </c>
      <c r="F102" s="8"/>
      <c r="G102" s="11">
        <f>G103+G105+G107+G109+G111</f>
        <v>20208.8</v>
      </c>
      <c r="H102" s="11">
        <f>H103+H105+H107+H109+H111</f>
        <v>0</v>
      </c>
      <c r="I102" s="11"/>
      <c r="J102" s="11">
        <f>J103+J105+J107+J109+J111</f>
        <v>0</v>
      </c>
      <c r="K102" s="11">
        <f>K103+K105+K107+K109+K111</f>
        <v>0</v>
      </c>
      <c r="L102" s="63">
        <f t="shared" si="6"/>
        <v>20208.8</v>
      </c>
    </row>
    <row r="103" spans="1:12" ht="69" customHeight="1" hidden="1">
      <c r="A103" s="41" t="s">
        <v>323</v>
      </c>
      <c r="B103" s="41"/>
      <c r="C103" s="8" t="s">
        <v>102</v>
      </c>
      <c r="D103" s="8" t="s">
        <v>101</v>
      </c>
      <c r="E103" s="8" t="s">
        <v>378</v>
      </c>
      <c r="F103" s="8"/>
      <c r="G103" s="11"/>
      <c r="H103" s="11"/>
      <c r="I103" s="11"/>
      <c r="J103" s="11"/>
      <c r="K103" s="11"/>
      <c r="L103" s="63">
        <f t="shared" si="6"/>
        <v>0</v>
      </c>
    </row>
    <row r="104" spans="1:12" ht="33.75" customHeight="1" hidden="1">
      <c r="A104" s="41" t="s">
        <v>137</v>
      </c>
      <c r="B104" s="41"/>
      <c r="C104" s="8" t="s">
        <v>102</v>
      </c>
      <c r="D104" s="8" t="s">
        <v>101</v>
      </c>
      <c r="E104" s="8" t="s">
        <v>378</v>
      </c>
      <c r="F104" s="8" t="s">
        <v>743</v>
      </c>
      <c r="G104" s="11"/>
      <c r="H104" s="11"/>
      <c r="I104" s="11"/>
      <c r="J104" s="11"/>
      <c r="K104" s="11"/>
      <c r="L104" s="63">
        <f t="shared" si="6"/>
        <v>0</v>
      </c>
    </row>
    <row r="105" spans="1:12" ht="16.5">
      <c r="A105" s="41" t="s">
        <v>138</v>
      </c>
      <c r="B105" s="41"/>
      <c r="C105" s="8" t="s">
        <v>102</v>
      </c>
      <c r="D105" s="8" t="s">
        <v>101</v>
      </c>
      <c r="E105" s="8" t="s">
        <v>749</v>
      </c>
      <c r="F105" s="8"/>
      <c r="G105" s="11">
        <f>SUM(G106)</f>
        <v>9631.1</v>
      </c>
      <c r="H105" s="11">
        <f>SUM(H106)</f>
        <v>0</v>
      </c>
      <c r="I105" s="11"/>
      <c r="J105" s="11">
        <f>SUM(J106)</f>
        <v>0</v>
      </c>
      <c r="K105" s="11">
        <f>SUM(K106)</f>
        <v>0</v>
      </c>
      <c r="L105" s="63">
        <f t="shared" si="6"/>
        <v>9631.1</v>
      </c>
    </row>
    <row r="106" spans="1:12" ht="33.75" customHeight="1">
      <c r="A106" s="41" t="s">
        <v>137</v>
      </c>
      <c r="B106" s="41"/>
      <c r="C106" s="8" t="s">
        <v>102</v>
      </c>
      <c r="D106" s="8" t="s">
        <v>101</v>
      </c>
      <c r="E106" s="8" t="s">
        <v>749</v>
      </c>
      <c r="F106" s="8" t="s">
        <v>743</v>
      </c>
      <c r="G106" s="11">
        <f>'прил.3'!G1168</f>
        <v>9631.1</v>
      </c>
      <c r="H106" s="11">
        <f>'прил.3'!H1168</f>
        <v>0</v>
      </c>
      <c r="I106" s="11"/>
      <c r="J106" s="11">
        <f>'прил.3'!J1168</f>
        <v>0</v>
      </c>
      <c r="K106" s="11">
        <f>'прил.3'!K1168</f>
        <v>0</v>
      </c>
      <c r="L106" s="63">
        <f t="shared" si="6"/>
        <v>9631.1</v>
      </c>
    </row>
    <row r="107" spans="1:12" ht="33.75" customHeight="1">
      <c r="A107" s="39" t="s">
        <v>195</v>
      </c>
      <c r="B107" s="39"/>
      <c r="C107" s="8" t="s">
        <v>102</v>
      </c>
      <c r="D107" s="8" t="s">
        <v>101</v>
      </c>
      <c r="E107" s="8" t="s">
        <v>750</v>
      </c>
      <c r="F107" s="8"/>
      <c r="G107" s="11">
        <f>SUM(G108)</f>
        <v>9906.6</v>
      </c>
      <c r="H107" s="11">
        <f>SUM(H108)</f>
        <v>0</v>
      </c>
      <c r="I107" s="11"/>
      <c r="J107" s="11">
        <f>SUM(J108)</f>
        <v>-45.4</v>
      </c>
      <c r="K107" s="11">
        <f>SUM(K108)</f>
        <v>0</v>
      </c>
      <c r="L107" s="63">
        <f t="shared" si="6"/>
        <v>9861.2</v>
      </c>
    </row>
    <row r="108" spans="1:12" ht="35.25" customHeight="1">
      <c r="A108" s="41" t="s">
        <v>137</v>
      </c>
      <c r="B108" s="41"/>
      <c r="C108" s="8" t="s">
        <v>102</v>
      </c>
      <c r="D108" s="8" t="s">
        <v>101</v>
      </c>
      <c r="E108" s="8" t="s">
        <v>750</v>
      </c>
      <c r="F108" s="8" t="s">
        <v>743</v>
      </c>
      <c r="G108" s="11">
        <f>'прил.3'!G1170</f>
        <v>9906.6</v>
      </c>
      <c r="H108" s="11">
        <f>'прил.3'!H1170</f>
        <v>0</v>
      </c>
      <c r="I108" s="11"/>
      <c r="J108" s="11">
        <f>'прил.3'!J1170</f>
        <v>-45.4</v>
      </c>
      <c r="K108" s="11">
        <f>'прил.3'!K1170</f>
        <v>0</v>
      </c>
      <c r="L108" s="63">
        <f t="shared" si="6"/>
        <v>9861.2</v>
      </c>
    </row>
    <row r="109" spans="1:12" ht="16.5">
      <c r="A109" s="40" t="s">
        <v>196</v>
      </c>
      <c r="B109" s="40"/>
      <c r="C109" s="8" t="s">
        <v>102</v>
      </c>
      <c r="D109" s="8" t="s">
        <v>101</v>
      </c>
      <c r="E109" s="8" t="s">
        <v>751</v>
      </c>
      <c r="F109" s="8"/>
      <c r="G109" s="11">
        <f>SUM(G110)</f>
        <v>46.6</v>
      </c>
      <c r="H109" s="11">
        <f>SUM(H110)</f>
        <v>0</v>
      </c>
      <c r="I109" s="11"/>
      <c r="J109" s="11">
        <f>SUM(J110)</f>
        <v>45.4</v>
      </c>
      <c r="K109" s="11">
        <f>SUM(K110)</f>
        <v>0</v>
      </c>
      <c r="L109" s="63">
        <f t="shared" si="6"/>
        <v>92</v>
      </c>
    </row>
    <row r="110" spans="1:12" ht="36" customHeight="1">
      <c r="A110" s="41" t="s">
        <v>137</v>
      </c>
      <c r="B110" s="41"/>
      <c r="C110" s="8" t="s">
        <v>102</v>
      </c>
      <c r="D110" s="8" t="s">
        <v>101</v>
      </c>
      <c r="E110" s="8" t="s">
        <v>751</v>
      </c>
      <c r="F110" s="8" t="s">
        <v>743</v>
      </c>
      <c r="G110" s="11">
        <f>'прил.3'!G1172</f>
        <v>46.6</v>
      </c>
      <c r="H110" s="11">
        <f>'прил.3'!H1172</f>
        <v>0</v>
      </c>
      <c r="I110" s="11"/>
      <c r="J110" s="11">
        <f>'прил.3'!J1172</f>
        <v>45.4</v>
      </c>
      <c r="K110" s="11">
        <f>'прил.3'!K1172</f>
        <v>0</v>
      </c>
      <c r="L110" s="63">
        <f t="shared" si="6"/>
        <v>92</v>
      </c>
    </row>
    <row r="111" spans="1:12" ht="38.25" customHeight="1">
      <c r="A111" s="39" t="s">
        <v>197</v>
      </c>
      <c r="B111" s="39"/>
      <c r="C111" s="8" t="s">
        <v>102</v>
      </c>
      <c r="D111" s="8" t="s">
        <v>101</v>
      </c>
      <c r="E111" s="8" t="s">
        <v>752</v>
      </c>
      <c r="F111" s="8"/>
      <c r="G111" s="11">
        <f>SUM(G112)</f>
        <v>624.5</v>
      </c>
      <c r="H111" s="11">
        <f>SUM(H112)</f>
        <v>0</v>
      </c>
      <c r="I111" s="11"/>
      <c r="J111" s="11">
        <f>SUM(J112)</f>
        <v>0</v>
      </c>
      <c r="K111" s="11">
        <f>SUM(K112)</f>
        <v>0</v>
      </c>
      <c r="L111" s="63">
        <f t="shared" si="6"/>
        <v>624.5</v>
      </c>
    </row>
    <row r="112" spans="1:12" ht="18" customHeight="1">
      <c r="A112" s="39" t="s">
        <v>822</v>
      </c>
      <c r="B112" s="39"/>
      <c r="C112" s="8" t="s">
        <v>102</v>
      </c>
      <c r="D112" s="8" t="s">
        <v>101</v>
      </c>
      <c r="E112" s="8" t="s">
        <v>752</v>
      </c>
      <c r="F112" s="8" t="s">
        <v>215</v>
      </c>
      <c r="G112" s="11">
        <f>'прил.3'!G1174</f>
        <v>624.5</v>
      </c>
      <c r="H112" s="11">
        <f>'прил.3'!H1174</f>
        <v>0</v>
      </c>
      <c r="I112" s="11"/>
      <c r="J112" s="11">
        <f>'прил.3'!J1174</f>
        <v>0</v>
      </c>
      <c r="K112" s="11">
        <f>'прил.3'!K1174</f>
        <v>0</v>
      </c>
      <c r="L112" s="63">
        <f t="shared" si="6"/>
        <v>624.5</v>
      </c>
    </row>
    <row r="113" spans="1:12" ht="33.75" customHeight="1">
      <c r="A113" s="39" t="s">
        <v>145</v>
      </c>
      <c r="B113" s="39"/>
      <c r="C113" s="8" t="s">
        <v>102</v>
      </c>
      <c r="D113" s="8" t="s">
        <v>201</v>
      </c>
      <c r="E113" s="8"/>
      <c r="F113" s="8"/>
      <c r="G113" s="11">
        <f>G114+G119</f>
        <v>32037.5</v>
      </c>
      <c r="H113" s="11">
        <f>H114+H119</f>
        <v>0</v>
      </c>
      <c r="I113" s="11">
        <f>I114+I119</f>
        <v>307</v>
      </c>
      <c r="J113" s="11">
        <f>J114+J119</f>
        <v>2500</v>
      </c>
      <c r="K113" s="11">
        <f>K114+K119</f>
        <v>0</v>
      </c>
      <c r="L113" s="63">
        <f t="shared" si="6"/>
        <v>34844.5</v>
      </c>
    </row>
    <row r="114" spans="1:12" ht="16.5">
      <c r="A114" s="39" t="s">
        <v>638</v>
      </c>
      <c r="B114" s="39"/>
      <c r="C114" s="8" t="s">
        <v>102</v>
      </c>
      <c r="D114" s="8" t="s">
        <v>201</v>
      </c>
      <c r="E114" s="8" t="s">
        <v>640</v>
      </c>
      <c r="F114" s="8"/>
      <c r="G114" s="11">
        <f>G115+G117</f>
        <v>31942.4</v>
      </c>
      <c r="H114" s="11">
        <f>H115+H117</f>
        <v>0</v>
      </c>
      <c r="I114" s="11"/>
      <c r="J114" s="11">
        <f>J115+J117</f>
        <v>2500</v>
      </c>
      <c r="K114" s="11">
        <f>K115+K117</f>
        <v>0</v>
      </c>
      <c r="L114" s="63">
        <f t="shared" si="6"/>
        <v>34442.4</v>
      </c>
    </row>
    <row r="115" spans="1:12" ht="16.5">
      <c r="A115" s="39" t="s">
        <v>721</v>
      </c>
      <c r="B115" s="39"/>
      <c r="C115" s="8" t="s">
        <v>102</v>
      </c>
      <c r="D115" s="8" t="s">
        <v>201</v>
      </c>
      <c r="E115" s="8" t="s">
        <v>720</v>
      </c>
      <c r="F115" s="8"/>
      <c r="G115" s="11">
        <f>SUM(G116)</f>
        <v>370.9</v>
      </c>
      <c r="H115" s="11">
        <f>SUM(H116)</f>
        <v>0</v>
      </c>
      <c r="I115" s="11"/>
      <c r="J115" s="11">
        <f>SUM(J116)</f>
        <v>0</v>
      </c>
      <c r="K115" s="11">
        <f>SUM(K116)</f>
        <v>0</v>
      </c>
      <c r="L115" s="63">
        <f t="shared" si="6"/>
        <v>370.9</v>
      </c>
    </row>
    <row r="116" spans="1:12" ht="16.5">
      <c r="A116" s="38" t="s">
        <v>150</v>
      </c>
      <c r="B116" s="49"/>
      <c r="C116" s="8" t="s">
        <v>102</v>
      </c>
      <c r="D116" s="8" t="s">
        <v>201</v>
      </c>
      <c r="E116" s="8" t="s">
        <v>720</v>
      </c>
      <c r="F116" s="8" t="s">
        <v>831</v>
      </c>
      <c r="G116" s="11">
        <f>'прил.3'!G64</f>
        <v>370.9</v>
      </c>
      <c r="H116" s="11">
        <f>'прил.3'!H64</f>
        <v>0</v>
      </c>
      <c r="I116" s="11"/>
      <c r="J116" s="11">
        <f>'прил.3'!J64</f>
        <v>0</v>
      </c>
      <c r="K116" s="11">
        <f>'прил.3'!K64</f>
        <v>0</v>
      </c>
      <c r="L116" s="63">
        <f t="shared" si="6"/>
        <v>370.9</v>
      </c>
    </row>
    <row r="117" spans="1:12" ht="16.5">
      <c r="A117" s="39" t="s">
        <v>641</v>
      </c>
      <c r="B117" s="39"/>
      <c r="C117" s="8" t="s">
        <v>102</v>
      </c>
      <c r="D117" s="8" t="s">
        <v>201</v>
      </c>
      <c r="E117" s="8" t="s">
        <v>639</v>
      </c>
      <c r="F117" s="8"/>
      <c r="G117" s="11">
        <f>SUM(G118)</f>
        <v>31571.5</v>
      </c>
      <c r="H117" s="11">
        <f>SUM(H118)</f>
        <v>0</v>
      </c>
      <c r="I117" s="11"/>
      <c r="J117" s="11">
        <f>SUM(J118)</f>
        <v>2500</v>
      </c>
      <c r="K117" s="11">
        <f>SUM(K118)</f>
        <v>0</v>
      </c>
      <c r="L117" s="63">
        <f t="shared" si="6"/>
        <v>34071.5</v>
      </c>
    </row>
    <row r="118" spans="1:12" ht="16.5">
      <c r="A118" s="38" t="s">
        <v>150</v>
      </c>
      <c r="B118" s="49"/>
      <c r="C118" s="8" t="s">
        <v>102</v>
      </c>
      <c r="D118" s="8" t="s">
        <v>201</v>
      </c>
      <c r="E118" s="8" t="s">
        <v>639</v>
      </c>
      <c r="F118" s="8" t="s">
        <v>831</v>
      </c>
      <c r="G118" s="11">
        <f>'прил.3'!G932+'прил.3'!G66</f>
        <v>31571.5</v>
      </c>
      <c r="H118" s="11">
        <f>'прил.3'!H932+'прил.3'!H66</f>
        <v>0</v>
      </c>
      <c r="I118" s="11"/>
      <c r="J118" s="11">
        <f>'прил.3'!J932+'прил.3'!J66</f>
        <v>2500</v>
      </c>
      <c r="K118" s="11">
        <f>'прил.3'!K932+'прил.3'!K66</f>
        <v>0</v>
      </c>
      <c r="L118" s="63">
        <f t="shared" si="6"/>
        <v>34071.5</v>
      </c>
    </row>
    <row r="119" spans="1:12" ht="19.5" customHeight="1">
      <c r="A119" s="39" t="s">
        <v>633</v>
      </c>
      <c r="B119" s="39"/>
      <c r="C119" s="8" t="s">
        <v>102</v>
      </c>
      <c r="D119" s="8" t="s">
        <v>201</v>
      </c>
      <c r="E119" s="27" t="s">
        <v>602</v>
      </c>
      <c r="F119" s="8"/>
      <c r="G119" s="11">
        <f aca="true" t="shared" si="8" ref="G119:K120">G120</f>
        <v>95.1</v>
      </c>
      <c r="H119" s="11">
        <f t="shared" si="8"/>
        <v>0</v>
      </c>
      <c r="I119" s="11">
        <f t="shared" si="8"/>
        <v>307</v>
      </c>
      <c r="J119" s="11">
        <f t="shared" si="8"/>
        <v>0</v>
      </c>
      <c r="K119" s="11">
        <f t="shared" si="8"/>
        <v>0</v>
      </c>
      <c r="L119" s="63">
        <f t="shared" si="6"/>
        <v>402.1</v>
      </c>
    </row>
    <row r="120" spans="1:12" ht="19.5" customHeight="1">
      <c r="A120" s="39" t="s">
        <v>30</v>
      </c>
      <c r="B120" s="39"/>
      <c r="C120" s="8" t="s">
        <v>102</v>
      </c>
      <c r="D120" s="8" t="s">
        <v>201</v>
      </c>
      <c r="E120" s="8" t="s">
        <v>603</v>
      </c>
      <c r="F120" s="8"/>
      <c r="G120" s="11">
        <f t="shared" si="8"/>
        <v>95.1</v>
      </c>
      <c r="H120" s="11">
        <f t="shared" si="8"/>
        <v>0</v>
      </c>
      <c r="I120" s="11">
        <f t="shared" si="8"/>
        <v>307</v>
      </c>
      <c r="J120" s="11">
        <f t="shared" si="8"/>
        <v>0</v>
      </c>
      <c r="K120" s="11">
        <f t="shared" si="8"/>
        <v>0</v>
      </c>
      <c r="L120" s="63">
        <f t="shared" si="6"/>
        <v>402.1</v>
      </c>
    </row>
    <row r="121" spans="1:12" ht="18" customHeight="1">
      <c r="A121" s="38" t="s">
        <v>607</v>
      </c>
      <c r="B121" s="38"/>
      <c r="C121" s="8" t="s">
        <v>102</v>
      </c>
      <c r="D121" s="8" t="s">
        <v>201</v>
      </c>
      <c r="E121" s="8" t="s">
        <v>603</v>
      </c>
      <c r="F121" s="8" t="s">
        <v>392</v>
      </c>
      <c r="G121" s="11">
        <f>'прил.3'!G69</f>
        <v>95.1</v>
      </c>
      <c r="H121" s="11">
        <f>'прил.3'!H69</f>
        <v>0</v>
      </c>
      <c r="I121" s="11">
        <f>'прил.3'!I69</f>
        <v>307</v>
      </c>
      <c r="J121" s="11">
        <f>'прил.3'!J69</f>
        <v>0</v>
      </c>
      <c r="K121" s="11">
        <f>'прил.3'!K69</f>
        <v>0</v>
      </c>
      <c r="L121" s="63">
        <f t="shared" si="6"/>
        <v>402.1</v>
      </c>
    </row>
    <row r="122" spans="1:12" ht="17.25" customHeight="1" hidden="1">
      <c r="A122" s="40" t="s">
        <v>148</v>
      </c>
      <c r="B122" s="40"/>
      <c r="C122" s="8" t="s">
        <v>102</v>
      </c>
      <c r="D122" s="8" t="s">
        <v>714</v>
      </c>
      <c r="E122" s="8" t="s">
        <v>146</v>
      </c>
      <c r="F122" s="8"/>
      <c r="G122" s="11"/>
      <c r="H122" s="11"/>
      <c r="I122" s="11"/>
      <c r="J122" s="11"/>
      <c r="K122" s="11"/>
      <c r="L122" s="63">
        <f t="shared" si="6"/>
        <v>0</v>
      </c>
    </row>
    <row r="123" spans="1:12" ht="33" customHeight="1" hidden="1">
      <c r="A123" s="39" t="s">
        <v>393</v>
      </c>
      <c r="B123" s="39"/>
      <c r="C123" s="8" t="s">
        <v>102</v>
      </c>
      <c r="D123" s="8" t="s">
        <v>714</v>
      </c>
      <c r="E123" s="8" t="s">
        <v>782</v>
      </c>
      <c r="F123" s="8" t="s">
        <v>781</v>
      </c>
      <c r="G123" s="11"/>
      <c r="H123" s="11"/>
      <c r="I123" s="11"/>
      <c r="J123" s="11"/>
      <c r="K123" s="11"/>
      <c r="L123" s="63">
        <f t="shared" si="6"/>
        <v>0</v>
      </c>
    </row>
    <row r="124" spans="1:12" ht="17.25" customHeight="1" hidden="1">
      <c r="A124" s="40" t="s">
        <v>149</v>
      </c>
      <c r="B124" s="40"/>
      <c r="C124" s="8" t="s">
        <v>102</v>
      </c>
      <c r="D124" s="8" t="s">
        <v>714</v>
      </c>
      <c r="E124" s="8" t="s">
        <v>146</v>
      </c>
      <c r="F124" s="8" t="s">
        <v>147</v>
      </c>
      <c r="G124" s="11"/>
      <c r="H124" s="11"/>
      <c r="I124" s="11"/>
      <c r="J124" s="11"/>
      <c r="K124" s="11"/>
      <c r="L124" s="63">
        <f t="shared" si="6"/>
        <v>0</v>
      </c>
    </row>
    <row r="125" spans="1:12" ht="36.75" customHeight="1" hidden="1">
      <c r="A125" s="40" t="s">
        <v>431</v>
      </c>
      <c r="B125" s="40"/>
      <c r="C125" s="8" t="s">
        <v>102</v>
      </c>
      <c r="D125" s="8" t="s">
        <v>830</v>
      </c>
      <c r="E125" s="8"/>
      <c r="F125" s="8"/>
      <c r="G125" s="11">
        <f>SUM(G128,G126)</f>
        <v>0</v>
      </c>
      <c r="H125" s="11">
        <f>SUM(H128,H126)</f>
        <v>0</v>
      </c>
      <c r="I125" s="11">
        <f>SUM(I128,I126)</f>
        <v>0</v>
      </c>
      <c r="J125" s="11">
        <f>SUM(J128,J126)</f>
        <v>0</v>
      </c>
      <c r="K125" s="11">
        <f>SUM(K128,K126)</f>
        <v>0</v>
      </c>
      <c r="L125" s="63">
        <f t="shared" si="6"/>
        <v>0</v>
      </c>
    </row>
    <row r="126" spans="1:12" ht="33" hidden="1">
      <c r="A126" s="38" t="s">
        <v>463</v>
      </c>
      <c r="B126" s="19">
        <v>841</v>
      </c>
      <c r="C126" s="8" t="s">
        <v>102</v>
      </c>
      <c r="D126" s="8" t="s">
        <v>830</v>
      </c>
      <c r="E126" s="8" t="s">
        <v>646</v>
      </c>
      <c r="F126" s="8"/>
      <c r="G126" s="11">
        <f>SUM(G127)</f>
        <v>0</v>
      </c>
      <c r="H126" s="11">
        <f>SUM(H127)</f>
        <v>0</v>
      </c>
      <c r="I126" s="11">
        <f>SUM(I127)</f>
        <v>0</v>
      </c>
      <c r="J126" s="11">
        <f>SUM(J127)</f>
        <v>0</v>
      </c>
      <c r="K126" s="11">
        <f>SUM(K127)</f>
        <v>0</v>
      </c>
      <c r="L126" s="63">
        <f t="shared" si="6"/>
        <v>0</v>
      </c>
    </row>
    <row r="127" spans="1:12" ht="16.5" hidden="1">
      <c r="A127" s="40" t="s">
        <v>534</v>
      </c>
      <c r="B127" s="19">
        <v>841</v>
      </c>
      <c r="C127" s="8" t="s">
        <v>102</v>
      </c>
      <c r="D127" s="8" t="s">
        <v>830</v>
      </c>
      <c r="E127" s="8" t="s">
        <v>646</v>
      </c>
      <c r="F127" s="8" t="s">
        <v>219</v>
      </c>
      <c r="G127" s="11">
        <f>'прил.3'!G937</f>
        <v>0</v>
      </c>
      <c r="H127" s="11">
        <f>'прил.3'!H937</f>
        <v>0</v>
      </c>
      <c r="I127" s="11">
        <f>'прил.3'!I937</f>
        <v>0</v>
      </c>
      <c r="J127" s="11">
        <f>'прил.3'!J937</f>
        <v>0</v>
      </c>
      <c r="K127" s="11">
        <f>'прил.3'!K937</f>
        <v>0</v>
      </c>
      <c r="L127" s="63">
        <f t="shared" si="6"/>
        <v>0</v>
      </c>
    </row>
    <row r="128" spans="1:12" ht="33" hidden="1">
      <c r="A128" s="40" t="s">
        <v>20</v>
      </c>
      <c r="B128" s="45"/>
      <c r="C128" s="8" t="s">
        <v>102</v>
      </c>
      <c r="D128" s="8" t="s">
        <v>830</v>
      </c>
      <c r="E128" s="8" t="s">
        <v>600</v>
      </c>
      <c r="F128" s="8"/>
      <c r="G128" s="11">
        <f>SUM(G129)</f>
        <v>0</v>
      </c>
      <c r="H128" s="11">
        <f>SUM(H129)</f>
        <v>0</v>
      </c>
      <c r="I128" s="11">
        <f>SUM(I129)</f>
        <v>0</v>
      </c>
      <c r="J128" s="11">
        <f>SUM(J129)</f>
        <v>0</v>
      </c>
      <c r="K128" s="11">
        <f>SUM(K129)</f>
        <v>0</v>
      </c>
      <c r="L128" s="63">
        <f t="shared" si="6"/>
        <v>0</v>
      </c>
    </row>
    <row r="129" spans="1:12" ht="16.5" hidden="1">
      <c r="A129" s="38" t="s">
        <v>607</v>
      </c>
      <c r="B129" s="38"/>
      <c r="C129" s="8" t="s">
        <v>102</v>
      </c>
      <c r="D129" s="8" t="s">
        <v>830</v>
      </c>
      <c r="E129" s="8" t="s">
        <v>600</v>
      </c>
      <c r="F129" s="8" t="s">
        <v>392</v>
      </c>
      <c r="G129" s="11">
        <f>'прил.3'!G72+'прил.3'!G939</f>
        <v>0</v>
      </c>
      <c r="H129" s="11">
        <f>'прил.3'!H72+'прил.3'!H939</f>
        <v>0</v>
      </c>
      <c r="I129" s="11">
        <f>'прил.3'!I72+'прил.3'!I939</f>
        <v>0</v>
      </c>
      <c r="J129" s="11">
        <f>'прил.3'!J72+'прил.3'!J939</f>
        <v>0</v>
      </c>
      <c r="K129" s="11">
        <f>'прил.3'!K72+'прил.3'!K939</f>
        <v>0</v>
      </c>
      <c r="L129" s="63">
        <f t="shared" si="6"/>
        <v>0</v>
      </c>
    </row>
    <row r="130" spans="1:12" ht="16.5">
      <c r="A130" s="39" t="s">
        <v>202</v>
      </c>
      <c r="B130" s="39"/>
      <c r="C130" s="8" t="s">
        <v>103</v>
      </c>
      <c r="D130" s="8"/>
      <c r="E130" s="8"/>
      <c r="F130" s="8"/>
      <c r="G130" s="11">
        <f>G150+G154</f>
        <v>95816.79999999999</v>
      </c>
      <c r="H130" s="11">
        <f>H150+H154</f>
        <v>0</v>
      </c>
      <c r="I130" s="11">
        <f>I150+I154+I141</f>
        <v>10245.900000000001</v>
      </c>
      <c r="J130" s="11">
        <f>J150+J154+J141</f>
        <v>29964.1</v>
      </c>
      <c r="K130" s="11">
        <f>K150+K154</f>
        <v>0</v>
      </c>
      <c r="L130" s="63">
        <f t="shared" si="6"/>
        <v>136026.8</v>
      </c>
    </row>
    <row r="131" spans="1:12" ht="17.25" customHeight="1" hidden="1">
      <c r="A131" s="39" t="s">
        <v>204</v>
      </c>
      <c r="B131" s="39"/>
      <c r="C131" s="8" t="s">
        <v>103</v>
      </c>
      <c r="D131" s="8" t="s">
        <v>205</v>
      </c>
      <c r="E131" s="8"/>
      <c r="F131" s="8"/>
      <c r="G131" s="11"/>
      <c r="H131" s="11"/>
      <c r="I131" s="11"/>
      <c r="J131" s="11"/>
      <c r="K131" s="11"/>
      <c r="L131" s="63">
        <f t="shared" si="6"/>
        <v>0</v>
      </c>
    </row>
    <row r="132" spans="1:12" ht="17.25" customHeight="1" hidden="1">
      <c r="A132" s="39" t="s">
        <v>379</v>
      </c>
      <c r="B132" s="39"/>
      <c r="C132" s="8" t="s">
        <v>103</v>
      </c>
      <c r="D132" s="8" t="s">
        <v>205</v>
      </c>
      <c r="E132" s="8" t="s">
        <v>483</v>
      </c>
      <c r="F132" s="8"/>
      <c r="G132" s="11"/>
      <c r="H132" s="11"/>
      <c r="I132" s="11"/>
      <c r="J132" s="11"/>
      <c r="K132" s="11"/>
      <c r="L132" s="63">
        <f t="shared" si="6"/>
        <v>0</v>
      </c>
    </row>
    <row r="133" spans="1:12" ht="17.25" customHeight="1" hidden="1">
      <c r="A133" s="39" t="s">
        <v>140</v>
      </c>
      <c r="B133" s="39"/>
      <c r="C133" s="8" t="s">
        <v>103</v>
      </c>
      <c r="D133" s="8" t="s">
        <v>205</v>
      </c>
      <c r="E133" s="8" t="s">
        <v>483</v>
      </c>
      <c r="F133" s="8" t="s">
        <v>470</v>
      </c>
      <c r="G133" s="11"/>
      <c r="H133" s="11"/>
      <c r="I133" s="11"/>
      <c r="J133" s="11"/>
      <c r="K133" s="11"/>
      <c r="L133" s="63">
        <f t="shared" si="6"/>
        <v>0</v>
      </c>
    </row>
    <row r="134" spans="1:12" ht="86.25" customHeight="1" hidden="1">
      <c r="A134" s="39" t="s">
        <v>139</v>
      </c>
      <c r="B134" s="39"/>
      <c r="C134" s="8" t="s">
        <v>103</v>
      </c>
      <c r="D134" s="8" t="s">
        <v>205</v>
      </c>
      <c r="E134" s="8" t="s">
        <v>194</v>
      </c>
      <c r="F134" s="8"/>
      <c r="G134" s="11"/>
      <c r="H134" s="11"/>
      <c r="I134" s="11"/>
      <c r="J134" s="11"/>
      <c r="K134" s="11"/>
      <c r="L134" s="63">
        <f t="shared" si="6"/>
        <v>0</v>
      </c>
    </row>
    <row r="135" spans="1:12" ht="17.25" customHeight="1" hidden="1">
      <c r="A135" s="39" t="s">
        <v>140</v>
      </c>
      <c r="B135" s="39"/>
      <c r="C135" s="8" t="s">
        <v>103</v>
      </c>
      <c r="D135" s="8" t="s">
        <v>205</v>
      </c>
      <c r="E135" s="8" t="s">
        <v>194</v>
      </c>
      <c r="F135" s="8" t="s">
        <v>470</v>
      </c>
      <c r="G135" s="11"/>
      <c r="H135" s="11"/>
      <c r="I135" s="11"/>
      <c r="J135" s="11"/>
      <c r="K135" s="11"/>
      <c r="L135" s="63">
        <f t="shared" si="6"/>
        <v>0</v>
      </c>
    </row>
    <row r="136" spans="1:12" ht="99" customHeight="1" hidden="1">
      <c r="A136" s="39" t="s">
        <v>834</v>
      </c>
      <c r="B136" s="39"/>
      <c r="C136" s="8" t="s">
        <v>103</v>
      </c>
      <c r="D136" s="8" t="s">
        <v>205</v>
      </c>
      <c r="E136" s="14" t="s">
        <v>387</v>
      </c>
      <c r="F136" s="8"/>
      <c r="G136" s="11"/>
      <c r="H136" s="11"/>
      <c r="I136" s="11"/>
      <c r="J136" s="11"/>
      <c r="K136" s="11"/>
      <c r="L136" s="63">
        <f t="shared" si="6"/>
        <v>0</v>
      </c>
    </row>
    <row r="137" spans="1:12" ht="17.25" customHeight="1" hidden="1">
      <c r="A137" s="39" t="s">
        <v>140</v>
      </c>
      <c r="B137" s="39"/>
      <c r="C137" s="8" t="s">
        <v>103</v>
      </c>
      <c r="D137" s="8" t="s">
        <v>205</v>
      </c>
      <c r="E137" s="14" t="s">
        <v>387</v>
      </c>
      <c r="F137" s="8" t="s">
        <v>470</v>
      </c>
      <c r="G137" s="11"/>
      <c r="H137" s="11"/>
      <c r="I137" s="11"/>
      <c r="J137" s="11"/>
      <c r="K137" s="11"/>
      <c r="L137" s="63">
        <f t="shared" si="6"/>
        <v>0</v>
      </c>
    </row>
    <row r="138" spans="1:12" ht="17.25" customHeight="1" hidden="1">
      <c r="A138" s="39" t="s">
        <v>204</v>
      </c>
      <c r="B138" s="39"/>
      <c r="C138" s="8" t="s">
        <v>103</v>
      </c>
      <c r="D138" s="8" t="s">
        <v>205</v>
      </c>
      <c r="E138" s="14"/>
      <c r="F138" s="8"/>
      <c r="G138" s="11"/>
      <c r="H138" s="11"/>
      <c r="I138" s="11"/>
      <c r="J138" s="11"/>
      <c r="K138" s="11"/>
      <c r="L138" s="63">
        <f t="shared" si="6"/>
        <v>0</v>
      </c>
    </row>
    <row r="139" spans="1:12" ht="31.5" customHeight="1" hidden="1">
      <c r="A139" s="38" t="s">
        <v>771</v>
      </c>
      <c r="B139" s="39"/>
      <c r="C139" s="8" t="s">
        <v>103</v>
      </c>
      <c r="D139" s="8" t="s">
        <v>205</v>
      </c>
      <c r="E139" s="14" t="s">
        <v>767</v>
      </c>
      <c r="F139" s="8"/>
      <c r="G139" s="11"/>
      <c r="H139" s="11"/>
      <c r="I139" s="11"/>
      <c r="J139" s="11"/>
      <c r="K139" s="11"/>
      <c r="L139" s="63">
        <f t="shared" si="6"/>
        <v>0</v>
      </c>
    </row>
    <row r="140" spans="1:12" ht="17.25" customHeight="1" hidden="1">
      <c r="A140" s="38" t="s">
        <v>768</v>
      </c>
      <c r="B140" s="39"/>
      <c r="C140" s="8" t="s">
        <v>103</v>
      </c>
      <c r="D140" s="8" t="s">
        <v>205</v>
      </c>
      <c r="E140" s="14" t="s">
        <v>767</v>
      </c>
      <c r="F140" s="8" t="s">
        <v>147</v>
      </c>
      <c r="G140" s="11"/>
      <c r="H140" s="11"/>
      <c r="I140" s="11"/>
      <c r="J140" s="11"/>
      <c r="K140" s="11"/>
      <c r="L140" s="63">
        <f t="shared" si="6"/>
        <v>0</v>
      </c>
    </row>
    <row r="141" spans="1:14" ht="17.25" customHeight="1">
      <c r="A141" s="37" t="s">
        <v>48</v>
      </c>
      <c r="B141" s="39"/>
      <c r="C141" s="8" t="s">
        <v>103</v>
      </c>
      <c r="D141" s="8" t="s">
        <v>100</v>
      </c>
      <c r="E141" s="14"/>
      <c r="F141" s="8"/>
      <c r="G141" s="11"/>
      <c r="H141" s="11"/>
      <c r="I141" s="11">
        <f aca="true" t="shared" si="9" ref="I141:J143">I142</f>
        <v>10245.900000000001</v>
      </c>
      <c r="J141" s="11">
        <f>J142+J147</f>
        <v>27786.1</v>
      </c>
      <c r="K141" s="11"/>
      <c r="L141" s="63">
        <f t="shared" si="6"/>
        <v>38032</v>
      </c>
      <c r="N141" s="20"/>
    </row>
    <row r="142" spans="1:12" ht="17.25" customHeight="1">
      <c r="A142" s="37" t="s">
        <v>50</v>
      </c>
      <c r="B142" s="39"/>
      <c r="C142" s="8" t="s">
        <v>103</v>
      </c>
      <c r="D142" s="8" t="s">
        <v>100</v>
      </c>
      <c r="E142" s="14" t="s">
        <v>49</v>
      </c>
      <c r="F142" s="8"/>
      <c r="G142" s="11"/>
      <c r="H142" s="11"/>
      <c r="I142" s="11">
        <f t="shared" si="9"/>
        <v>10245.900000000001</v>
      </c>
      <c r="J142" s="11">
        <f>J143+J145</f>
        <v>26446.899999999998</v>
      </c>
      <c r="K142" s="11"/>
      <c r="L142" s="63">
        <f t="shared" si="6"/>
        <v>36692.8</v>
      </c>
    </row>
    <row r="143" spans="1:12" ht="36.75" customHeight="1">
      <c r="A143" s="37" t="s">
        <v>52</v>
      </c>
      <c r="B143" s="39"/>
      <c r="C143" s="8" t="s">
        <v>103</v>
      </c>
      <c r="D143" s="8" t="s">
        <v>100</v>
      </c>
      <c r="E143" s="14" t="s">
        <v>51</v>
      </c>
      <c r="F143" s="8"/>
      <c r="G143" s="11"/>
      <c r="H143" s="11"/>
      <c r="I143" s="11">
        <f t="shared" si="9"/>
        <v>10245.900000000001</v>
      </c>
      <c r="J143" s="11">
        <f t="shared" si="9"/>
        <v>1000</v>
      </c>
      <c r="K143" s="11"/>
      <c r="L143" s="63">
        <f t="shared" si="6"/>
        <v>11245.900000000001</v>
      </c>
    </row>
    <row r="144" spans="1:12" ht="17.25" customHeight="1">
      <c r="A144" s="97" t="s">
        <v>150</v>
      </c>
      <c r="B144" s="122"/>
      <c r="C144" s="95" t="s">
        <v>103</v>
      </c>
      <c r="D144" s="95" t="s">
        <v>100</v>
      </c>
      <c r="E144" s="144" t="s">
        <v>51</v>
      </c>
      <c r="F144" s="95" t="s">
        <v>831</v>
      </c>
      <c r="G144" s="26"/>
      <c r="H144" s="26"/>
      <c r="I144" s="26">
        <f>'прил.3'!I77+'прил.3'!I248+'прил.3'!I266+'прил.3'!I421+'прил.3'!I573+'прил.3'!I655+'прил.3'!I722+'прил.3'!I845+'прил.3'!I552</f>
        <v>10245.900000000001</v>
      </c>
      <c r="J144" s="26">
        <f>'прил.3'!J77+'прил.3'!J248+'прил.3'!J266+'прил.3'!J421+'прил.3'!J573+'прил.3'!J655+'прил.3'!J722+'прил.3'!J845+'прил.3'!J552</f>
        <v>1000</v>
      </c>
      <c r="K144" s="26"/>
      <c r="L144" s="133">
        <f t="shared" si="6"/>
        <v>11245.900000000001</v>
      </c>
    </row>
    <row r="145" spans="1:12" ht="37.5" customHeight="1">
      <c r="A145" s="38" t="s">
        <v>33</v>
      </c>
      <c r="B145" s="39"/>
      <c r="C145" s="8" t="s">
        <v>103</v>
      </c>
      <c r="D145" s="8" t="s">
        <v>100</v>
      </c>
      <c r="E145" s="8" t="s">
        <v>32</v>
      </c>
      <c r="F145" s="8"/>
      <c r="G145" s="11"/>
      <c r="H145" s="11"/>
      <c r="I145" s="11"/>
      <c r="J145" s="11">
        <f>SUM(J146)</f>
        <v>25446.899999999998</v>
      </c>
      <c r="K145" s="11"/>
      <c r="L145" s="63">
        <f t="shared" si="6"/>
        <v>25446.899999999998</v>
      </c>
    </row>
    <row r="146" spans="1:12" ht="17.25" customHeight="1">
      <c r="A146" s="38" t="s">
        <v>150</v>
      </c>
      <c r="B146" s="39"/>
      <c r="C146" s="8" t="s">
        <v>103</v>
      </c>
      <c r="D146" s="8" t="s">
        <v>100</v>
      </c>
      <c r="E146" s="8" t="s">
        <v>32</v>
      </c>
      <c r="F146" s="8" t="s">
        <v>831</v>
      </c>
      <c r="G146" s="11"/>
      <c r="H146" s="11"/>
      <c r="I146" s="11"/>
      <c r="J146" s="11">
        <f>'прил.3'!J79+'прил.3'!J268+'прил.3'!J423+'прил.3'!J575+'прил.3'!J657+'прил.3'!J727+'прил.3'!J850+'прил.3'!J559</f>
        <v>25446.899999999998</v>
      </c>
      <c r="K146" s="11"/>
      <c r="L146" s="63">
        <f t="shared" si="6"/>
        <v>25446.899999999998</v>
      </c>
    </row>
    <row r="147" spans="1:12" ht="17.25" customHeight="1">
      <c r="A147" s="38" t="s">
        <v>523</v>
      </c>
      <c r="B147" s="39"/>
      <c r="C147" s="8" t="s">
        <v>103</v>
      </c>
      <c r="D147" s="8" t="s">
        <v>100</v>
      </c>
      <c r="E147" s="8" t="s">
        <v>631</v>
      </c>
      <c r="F147" s="8"/>
      <c r="G147" s="11"/>
      <c r="H147" s="11"/>
      <c r="I147" s="11"/>
      <c r="J147" s="11">
        <f>SUM(J148)</f>
        <v>1339.2000000000003</v>
      </c>
      <c r="K147" s="11"/>
      <c r="L147" s="63">
        <f t="shared" si="6"/>
        <v>1339.2000000000003</v>
      </c>
    </row>
    <row r="148" spans="1:12" ht="52.5" customHeight="1">
      <c r="A148" s="38" t="s">
        <v>34</v>
      </c>
      <c r="B148" s="39"/>
      <c r="C148" s="8" t="s">
        <v>103</v>
      </c>
      <c r="D148" s="8" t="s">
        <v>100</v>
      </c>
      <c r="E148" s="8" t="s">
        <v>39</v>
      </c>
      <c r="F148" s="8"/>
      <c r="G148" s="11"/>
      <c r="H148" s="11"/>
      <c r="I148" s="11"/>
      <c r="J148" s="11">
        <f>SUM(J149)</f>
        <v>1339.2000000000003</v>
      </c>
      <c r="K148" s="11"/>
      <c r="L148" s="63">
        <f t="shared" si="6"/>
        <v>1339.2000000000003</v>
      </c>
    </row>
    <row r="149" spans="1:13" ht="17.25" customHeight="1">
      <c r="A149" s="38" t="s">
        <v>150</v>
      </c>
      <c r="B149" s="39"/>
      <c r="C149" s="8" t="s">
        <v>103</v>
      </c>
      <c r="D149" s="8" t="s">
        <v>100</v>
      </c>
      <c r="E149" s="8" t="s">
        <v>39</v>
      </c>
      <c r="F149" s="8" t="s">
        <v>831</v>
      </c>
      <c r="G149" s="11"/>
      <c r="H149" s="11"/>
      <c r="I149" s="11"/>
      <c r="J149" s="11">
        <f>'прил.3'!J82+'прил.3'!J271+'прил.3'!J426+'прил.3'!J562+'прил.3'!J660+'прил.3'!J730+'прил.3'!J853+'прил.3'!J578</f>
        <v>1339.2000000000003</v>
      </c>
      <c r="K149" s="11"/>
      <c r="L149" s="63">
        <f t="shared" si="6"/>
        <v>1339.2000000000003</v>
      </c>
      <c r="M149" s="20">
        <f>1339.2-J149</f>
        <v>0</v>
      </c>
    </row>
    <row r="150" spans="1:12" ht="16.5">
      <c r="A150" s="39" t="s">
        <v>206</v>
      </c>
      <c r="B150" s="39"/>
      <c r="C150" s="8" t="s">
        <v>103</v>
      </c>
      <c r="D150" s="8" t="s">
        <v>714</v>
      </c>
      <c r="E150" s="8"/>
      <c r="F150" s="8"/>
      <c r="G150" s="11">
        <f aca="true" t="shared" si="10" ref="G150:K152">SUM(G151)</f>
        <v>24684.6</v>
      </c>
      <c r="H150" s="11">
        <f t="shared" si="10"/>
        <v>0</v>
      </c>
      <c r="I150" s="11"/>
      <c r="J150" s="11">
        <f t="shared" si="10"/>
        <v>0</v>
      </c>
      <c r="K150" s="11">
        <f t="shared" si="10"/>
        <v>0</v>
      </c>
      <c r="L150" s="63">
        <f aca="true" t="shared" si="11" ref="L150:L213">G150+H150+I150+J150+K150</f>
        <v>24684.6</v>
      </c>
    </row>
    <row r="151" spans="1:12" s="76" customFormat="1" ht="16.5">
      <c r="A151" s="39" t="s">
        <v>364</v>
      </c>
      <c r="B151" s="39"/>
      <c r="C151" s="8" t="s">
        <v>103</v>
      </c>
      <c r="D151" s="8" t="s">
        <v>714</v>
      </c>
      <c r="E151" s="8" t="s">
        <v>363</v>
      </c>
      <c r="F151" s="8"/>
      <c r="G151" s="11">
        <f t="shared" si="10"/>
        <v>24684.6</v>
      </c>
      <c r="H151" s="11">
        <f t="shared" si="10"/>
        <v>0</v>
      </c>
      <c r="I151" s="11"/>
      <c r="J151" s="11">
        <f t="shared" si="10"/>
        <v>0</v>
      </c>
      <c r="K151" s="11">
        <f t="shared" si="10"/>
        <v>0</v>
      </c>
      <c r="L151" s="63">
        <f t="shared" si="11"/>
        <v>24684.6</v>
      </c>
    </row>
    <row r="152" spans="1:12" s="80" customFormat="1" ht="18" customHeight="1">
      <c r="A152" s="39" t="s">
        <v>641</v>
      </c>
      <c r="B152" s="39"/>
      <c r="C152" s="8" t="s">
        <v>103</v>
      </c>
      <c r="D152" s="8" t="s">
        <v>714</v>
      </c>
      <c r="E152" s="8" t="s">
        <v>365</v>
      </c>
      <c r="F152" s="8"/>
      <c r="G152" s="11">
        <f t="shared" si="10"/>
        <v>24684.6</v>
      </c>
      <c r="H152" s="11">
        <f t="shared" si="10"/>
        <v>0</v>
      </c>
      <c r="I152" s="11"/>
      <c r="J152" s="11">
        <f t="shared" si="10"/>
        <v>0</v>
      </c>
      <c r="K152" s="11">
        <f t="shared" si="10"/>
        <v>0</v>
      </c>
      <c r="L152" s="63">
        <f t="shared" si="11"/>
        <v>24684.6</v>
      </c>
    </row>
    <row r="153" spans="1:12" s="77" customFormat="1" ht="18.75" customHeight="1">
      <c r="A153" s="38" t="s">
        <v>150</v>
      </c>
      <c r="B153" s="49"/>
      <c r="C153" s="8" t="s">
        <v>103</v>
      </c>
      <c r="D153" s="8" t="s">
        <v>714</v>
      </c>
      <c r="E153" s="8" t="s">
        <v>365</v>
      </c>
      <c r="F153" s="8" t="s">
        <v>831</v>
      </c>
      <c r="G153" s="11">
        <f>'прил.3'!G86</f>
        <v>24684.6</v>
      </c>
      <c r="H153" s="11">
        <f>'прил.3'!H86</f>
        <v>0</v>
      </c>
      <c r="I153" s="11"/>
      <c r="J153" s="11">
        <f>'прил.3'!J86</f>
        <v>0</v>
      </c>
      <c r="K153" s="11">
        <f>'прил.3'!K86</f>
        <v>0</v>
      </c>
      <c r="L153" s="63">
        <f t="shared" si="11"/>
        <v>24684.6</v>
      </c>
    </row>
    <row r="154" spans="1:12" ht="18" customHeight="1">
      <c r="A154" s="39" t="s">
        <v>207</v>
      </c>
      <c r="B154" s="39"/>
      <c r="C154" s="8" t="s">
        <v>103</v>
      </c>
      <c r="D154" s="8" t="s">
        <v>748</v>
      </c>
      <c r="E154" s="8"/>
      <c r="F154" s="8"/>
      <c r="G154" s="11">
        <f>G155+G159+G164</f>
        <v>71132.2</v>
      </c>
      <c r="H154" s="11">
        <f>H155+H159+H164</f>
        <v>0</v>
      </c>
      <c r="I154" s="11"/>
      <c r="J154" s="11">
        <f>J155+J159+J164</f>
        <v>2178</v>
      </c>
      <c r="K154" s="11">
        <f>K155+K159+K164</f>
        <v>0</v>
      </c>
      <c r="L154" s="63">
        <f t="shared" si="11"/>
        <v>73310.2</v>
      </c>
    </row>
    <row r="155" spans="1:12" ht="16.5">
      <c r="A155" s="39" t="s">
        <v>214</v>
      </c>
      <c r="B155" s="39"/>
      <c r="C155" s="8" t="s">
        <v>103</v>
      </c>
      <c r="D155" s="8" t="s">
        <v>748</v>
      </c>
      <c r="E155" s="8" t="s">
        <v>178</v>
      </c>
      <c r="F155" s="8"/>
      <c r="G155" s="11">
        <f>SUM(G156)</f>
        <v>68574.7</v>
      </c>
      <c r="H155" s="11">
        <f>SUM(H156)</f>
        <v>0</v>
      </c>
      <c r="I155" s="11"/>
      <c r="J155" s="11">
        <f>SUM(J156)</f>
        <v>0</v>
      </c>
      <c r="K155" s="11">
        <f>SUM(K156)</f>
        <v>0</v>
      </c>
      <c r="L155" s="63">
        <f t="shared" si="11"/>
        <v>68574.7</v>
      </c>
    </row>
    <row r="156" spans="1:12" ht="16.5">
      <c r="A156" s="38" t="s">
        <v>182</v>
      </c>
      <c r="B156" s="51"/>
      <c r="C156" s="8" t="s">
        <v>103</v>
      </c>
      <c r="D156" s="8" t="s">
        <v>748</v>
      </c>
      <c r="E156" s="8" t="s">
        <v>180</v>
      </c>
      <c r="F156" s="8"/>
      <c r="G156" s="11">
        <f>SUM(G157)</f>
        <v>68574.7</v>
      </c>
      <c r="H156" s="11">
        <f>SUM(H157)</f>
        <v>0</v>
      </c>
      <c r="I156" s="11"/>
      <c r="J156" s="11">
        <f>SUM(J157)</f>
        <v>0</v>
      </c>
      <c r="K156" s="11">
        <f>SUM(K157)</f>
        <v>0</v>
      </c>
      <c r="L156" s="63">
        <f t="shared" si="11"/>
        <v>68574.7</v>
      </c>
    </row>
    <row r="157" spans="1:12" ht="16.5">
      <c r="A157" s="38" t="s">
        <v>607</v>
      </c>
      <c r="B157" s="38"/>
      <c r="C157" s="8" t="s">
        <v>103</v>
      </c>
      <c r="D157" s="8" t="s">
        <v>748</v>
      </c>
      <c r="E157" s="8" t="s">
        <v>180</v>
      </c>
      <c r="F157" s="8" t="s">
        <v>392</v>
      </c>
      <c r="G157" s="11">
        <f>'прил.3'!G857+'прил.3'!G912+'прил.3'!G252</f>
        <v>68574.7</v>
      </c>
      <c r="H157" s="11">
        <f>'прил.3'!H857+'прил.3'!H912+'прил.3'!H252</f>
        <v>0</v>
      </c>
      <c r="I157" s="11"/>
      <c r="J157" s="11">
        <f>'прил.3'!J857+'прил.3'!J912+'прил.3'!J252</f>
        <v>0</v>
      </c>
      <c r="K157" s="11">
        <f>'прил.3'!K857+'прил.3'!K912+'прил.3'!K252</f>
        <v>0</v>
      </c>
      <c r="L157" s="63">
        <f t="shared" si="11"/>
        <v>68574.7</v>
      </c>
    </row>
    <row r="158" spans="1:12" ht="36.75" customHeight="1" hidden="1">
      <c r="A158" s="40" t="s">
        <v>189</v>
      </c>
      <c r="B158" s="40"/>
      <c r="C158" s="8" t="s">
        <v>103</v>
      </c>
      <c r="D158" s="8" t="s">
        <v>748</v>
      </c>
      <c r="E158" s="8" t="s">
        <v>190</v>
      </c>
      <c r="F158" s="8" t="s">
        <v>147</v>
      </c>
      <c r="G158" s="11"/>
      <c r="H158" s="11"/>
      <c r="I158" s="11"/>
      <c r="J158" s="11"/>
      <c r="K158" s="11"/>
      <c r="L158" s="63">
        <f t="shared" si="11"/>
        <v>0</v>
      </c>
    </row>
    <row r="159" spans="1:12" ht="18" customHeight="1">
      <c r="A159" s="39" t="s">
        <v>432</v>
      </c>
      <c r="B159" s="39"/>
      <c r="C159" s="8" t="s">
        <v>103</v>
      </c>
      <c r="D159" s="8" t="s">
        <v>748</v>
      </c>
      <c r="E159" s="8" t="s">
        <v>675</v>
      </c>
      <c r="F159" s="8"/>
      <c r="G159" s="11">
        <f>SUM(G160,G162)</f>
        <v>655</v>
      </c>
      <c r="H159" s="11">
        <f>SUM(H160,H162)</f>
        <v>0</v>
      </c>
      <c r="I159" s="11"/>
      <c r="J159" s="11">
        <f>SUM(J160,J162)</f>
        <v>2178</v>
      </c>
      <c r="K159" s="11">
        <f>SUM(K160,K162)</f>
        <v>0</v>
      </c>
      <c r="L159" s="63">
        <f t="shared" si="11"/>
        <v>2833</v>
      </c>
    </row>
    <row r="160" spans="1:12" ht="16.5">
      <c r="A160" s="40" t="s">
        <v>677</v>
      </c>
      <c r="B160" s="40"/>
      <c r="C160" s="8" t="s">
        <v>103</v>
      </c>
      <c r="D160" s="8" t="s">
        <v>748</v>
      </c>
      <c r="E160" s="8" t="s">
        <v>678</v>
      </c>
      <c r="F160" s="8"/>
      <c r="G160" s="11">
        <f>SUM(G161)</f>
        <v>655</v>
      </c>
      <c r="H160" s="11">
        <f>SUM(H161)</f>
        <v>0</v>
      </c>
      <c r="I160" s="11"/>
      <c r="J160" s="11">
        <f>SUM(J161)</f>
        <v>2178</v>
      </c>
      <c r="K160" s="11">
        <f>SUM(K161)</f>
        <v>0</v>
      </c>
      <c r="L160" s="63">
        <f t="shared" si="11"/>
        <v>2833</v>
      </c>
    </row>
    <row r="161" spans="1:12" ht="18" customHeight="1">
      <c r="A161" s="38" t="s">
        <v>607</v>
      </c>
      <c r="B161" s="38"/>
      <c r="C161" s="8" t="s">
        <v>103</v>
      </c>
      <c r="D161" s="8" t="s">
        <v>748</v>
      </c>
      <c r="E161" s="8" t="s">
        <v>678</v>
      </c>
      <c r="F161" s="8" t="s">
        <v>392</v>
      </c>
      <c r="G161" s="11">
        <f>'прил.3'!G860+'прил.3'!G255</f>
        <v>655</v>
      </c>
      <c r="H161" s="11">
        <f>'прил.3'!H860+'прил.3'!H255</f>
        <v>0</v>
      </c>
      <c r="I161" s="11"/>
      <c r="J161" s="11">
        <f>'прил.3'!J860+'прил.3'!J255+'прил.3'!J181</f>
        <v>2178</v>
      </c>
      <c r="K161" s="11">
        <f>'прил.3'!K860+'прил.3'!K255</f>
        <v>0</v>
      </c>
      <c r="L161" s="63">
        <f t="shared" si="11"/>
        <v>2833</v>
      </c>
    </row>
    <row r="162" spans="1:12" ht="34.5" customHeight="1" hidden="1">
      <c r="A162" s="38" t="s">
        <v>510</v>
      </c>
      <c r="B162" s="19">
        <v>811</v>
      </c>
      <c r="C162" s="8" t="s">
        <v>103</v>
      </c>
      <c r="D162" s="8" t="s">
        <v>748</v>
      </c>
      <c r="E162" s="8" t="s">
        <v>484</v>
      </c>
      <c r="F162" s="8"/>
      <c r="G162" s="11">
        <f>SUM(G163)</f>
        <v>0</v>
      </c>
      <c r="H162" s="11">
        <f>SUM(H163)</f>
        <v>0</v>
      </c>
      <c r="I162" s="11"/>
      <c r="J162" s="11">
        <f>SUM(J163)</f>
        <v>0</v>
      </c>
      <c r="K162" s="11">
        <f>SUM(K163)</f>
        <v>0</v>
      </c>
      <c r="L162" s="63">
        <f t="shared" si="11"/>
        <v>0</v>
      </c>
    </row>
    <row r="163" spans="1:12" ht="18" customHeight="1" hidden="1">
      <c r="A163" s="40" t="s">
        <v>376</v>
      </c>
      <c r="B163" s="19">
        <v>811</v>
      </c>
      <c r="C163" s="8" t="s">
        <v>103</v>
      </c>
      <c r="D163" s="8" t="s">
        <v>748</v>
      </c>
      <c r="E163" s="8" t="s">
        <v>484</v>
      </c>
      <c r="F163" s="8" t="s">
        <v>147</v>
      </c>
      <c r="G163" s="11">
        <f>'прил.3'!G862</f>
        <v>0</v>
      </c>
      <c r="H163" s="11">
        <f>'прил.3'!H862</f>
        <v>0</v>
      </c>
      <c r="I163" s="11"/>
      <c r="J163" s="11">
        <f>'прил.3'!J862</f>
        <v>0</v>
      </c>
      <c r="K163" s="11">
        <f>'прил.3'!K862</f>
        <v>0</v>
      </c>
      <c r="L163" s="63">
        <f t="shared" si="11"/>
        <v>0</v>
      </c>
    </row>
    <row r="164" spans="1:12" ht="18" customHeight="1">
      <c r="A164" s="39" t="s">
        <v>633</v>
      </c>
      <c r="B164" s="19"/>
      <c r="C164" s="8" t="s">
        <v>103</v>
      </c>
      <c r="D164" s="8" t="s">
        <v>748</v>
      </c>
      <c r="E164" s="8" t="s">
        <v>602</v>
      </c>
      <c r="F164" s="8"/>
      <c r="G164" s="11">
        <f>SUM(G165)</f>
        <v>1902.5</v>
      </c>
      <c r="H164" s="11">
        <f>SUM(H165)</f>
        <v>0</v>
      </c>
      <c r="I164" s="11"/>
      <c r="J164" s="11">
        <f>SUM(J165)</f>
        <v>0</v>
      </c>
      <c r="K164" s="11">
        <f>SUM(K165)</f>
        <v>0</v>
      </c>
      <c r="L164" s="63">
        <f t="shared" si="11"/>
        <v>1902.5</v>
      </c>
    </row>
    <row r="165" spans="1:12" ht="36" customHeight="1">
      <c r="A165" s="38" t="s">
        <v>31</v>
      </c>
      <c r="B165" s="19"/>
      <c r="C165" s="8" t="s">
        <v>103</v>
      </c>
      <c r="D165" s="8" t="s">
        <v>748</v>
      </c>
      <c r="E165" s="8" t="s">
        <v>343</v>
      </c>
      <c r="F165" s="8"/>
      <c r="G165" s="11">
        <f>SUM(G166)</f>
        <v>1902.5</v>
      </c>
      <c r="H165" s="11">
        <f>SUM(H166)</f>
        <v>0</v>
      </c>
      <c r="I165" s="11"/>
      <c r="J165" s="11">
        <f>SUM(J166)</f>
        <v>0</v>
      </c>
      <c r="K165" s="11">
        <f>SUM(K166)</f>
        <v>0</v>
      </c>
      <c r="L165" s="63">
        <f t="shared" si="11"/>
        <v>1902.5</v>
      </c>
    </row>
    <row r="166" spans="1:12" ht="16.5">
      <c r="A166" s="39" t="s">
        <v>606</v>
      </c>
      <c r="B166" s="19"/>
      <c r="C166" s="8" t="s">
        <v>103</v>
      </c>
      <c r="D166" s="8" t="s">
        <v>748</v>
      </c>
      <c r="E166" s="8" t="s">
        <v>343</v>
      </c>
      <c r="F166" s="8" t="s">
        <v>470</v>
      </c>
      <c r="G166" s="11">
        <f>'прил.3'!G90</f>
        <v>1902.5</v>
      </c>
      <c r="H166" s="11">
        <f>'прил.3'!H90</f>
        <v>0</v>
      </c>
      <c r="I166" s="11"/>
      <c r="J166" s="11">
        <f>'прил.3'!J90</f>
        <v>0</v>
      </c>
      <c r="K166" s="11">
        <f>'прил.3'!K90</f>
        <v>0</v>
      </c>
      <c r="L166" s="63">
        <f t="shared" si="11"/>
        <v>1902.5</v>
      </c>
    </row>
    <row r="167" spans="1:12" ht="39" customHeight="1" hidden="1">
      <c r="A167" s="37" t="s">
        <v>92</v>
      </c>
      <c r="B167" s="19"/>
      <c r="C167" s="8" t="s">
        <v>103</v>
      </c>
      <c r="D167" s="8" t="s">
        <v>748</v>
      </c>
      <c r="E167" s="19" t="s">
        <v>93</v>
      </c>
      <c r="F167" s="8"/>
      <c r="G167" s="11"/>
      <c r="H167" s="11"/>
      <c r="I167" s="11"/>
      <c r="J167" s="11"/>
      <c r="K167" s="11"/>
      <c r="L167" s="63">
        <f t="shared" si="11"/>
        <v>0</v>
      </c>
    </row>
    <row r="168" spans="1:12" ht="16.5" hidden="1">
      <c r="A168" s="39" t="s">
        <v>606</v>
      </c>
      <c r="B168" s="19"/>
      <c r="C168" s="8" t="s">
        <v>103</v>
      </c>
      <c r="D168" s="8" t="s">
        <v>748</v>
      </c>
      <c r="E168" s="19" t="s">
        <v>93</v>
      </c>
      <c r="F168" s="8" t="s">
        <v>470</v>
      </c>
      <c r="G168" s="11"/>
      <c r="H168" s="11"/>
      <c r="I168" s="11"/>
      <c r="J168" s="11"/>
      <c r="K168" s="11"/>
      <c r="L168" s="63">
        <f t="shared" si="11"/>
        <v>0</v>
      </c>
    </row>
    <row r="169" spans="1:12" s="76" customFormat="1" ht="16.5">
      <c r="A169" s="39" t="s">
        <v>209</v>
      </c>
      <c r="B169" s="39"/>
      <c r="C169" s="8" t="s">
        <v>203</v>
      </c>
      <c r="D169" s="8"/>
      <c r="E169" s="8"/>
      <c r="F169" s="8"/>
      <c r="G169" s="11">
        <f>G170+G206+G228+G275</f>
        <v>793988.4</v>
      </c>
      <c r="H169" s="11">
        <f>H170+H206+H228+H275</f>
        <v>0</v>
      </c>
      <c r="I169" s="11">
        <f>I170+I206+I228+I275</f>
        <v>-10245.9</v>
      </c>
      <c r="J169" s="11">
        <f>J170+J206+J228+J275</f>
        <v>70059.8</v>
      </c>
      <c r="K169" s="11">
        <f>K170+K206+K228+K275</f>
        <v>206000</v>
      </c>
      <c r="L169" s="63">
        <f t="shared" si="11"/>
        <v>1059802.3</v>
      </c>
    </row>
    <row r="170" spans="1:12" s="77" customFormat="1" ht="16.5">
      <c r="A170" s="39" t="s">
        <v>210</v>
      </c>
      <c r="B170" s="39"/>
      <c r="C170" s="8" t="s">
        <v>203</v>
      </c>
      <c r="D170" s="8" t="s">
        <v>100</v>
      </c>
      <c r="E170" s="8"/>
      <c r="F170" s="8"/>
      <c r="G170" s="11">
        <f>G171+G179+G192</f>
        <v>61072.8</v>
      </c>
      <c r="H170" s="11">
        <f>H171+H179+H192</f>
        <v>0</v>
      </c>
      <c r="I170" s="11"/>
      <c r="J170" s="11">
        <f>J171+J179+J192+J188</f>
        <v>5079</v>
      </c>
      <c r="K170" s="11">
        <f>K171+K179+K192</f>
        <v>206000</v>
      </c>
      <c r="L170" s="63">
        <f t="shared" si="11"/>
        <v>272151.8</v>
      </c>
    </row>
    <row r="171" spans="1:12" ht="36" customHeight="1">
      <c r="A171" s="39" t="s">
        <v>652</v>
      </c>
      <c r="B171" s="46"/>
      <c r="C171" s="8" t="s">
        <v>116</v>
      </c>
      <c r="D171" s="8" t="s">
        <v>100</v>
      </c>
      <c r="E171" s="8" t="s">
        <v>288</v>
      </c>
      <c r="F171" s="8"/>
      <c r="G171" s="11">
        <f>SUM(G176)</f>
        <v>17986.4</v>
      </c>
      <c r="H171" s="11">
        <f>SUM(H176)</f>
        <v>0</v>
      </c>
      <c r="I171" s="11"/>
      <c r="J171" s="11">
        <f>SUM(J176)</f>
        <v>0</v>
      </c>
      <c r="K171" s="11">
        <f>SUM(K174,K176)</f>
        <v>216665.88</v>
      </c>
      <c r="L171" s="63">
        <f t="shared" si="11"/>
        <v>234652.28</v>
      </c>
    </row>
    <row r="172" spans="1:12" ht="66" hidden="1">
      <c r="A172" s="39" t="s">
        <v>274</v>
      </c>
      <c r="B172" s="39"/>
      <c r="C172" s="8" t="s">
        <v>653</v>
      </c>
      <c r="D172" s="8" t="s">
        <v>100</v>
      </c>
      <c r="E172" s="8" t="s">
        <v>820</v>
      </c>
      <c r="F172" s="8"/>
      <c r="G172" s="11"/>
      <c r="H172" s="11"/>
      <c r="I172" s="11"/>
      <c r="J172" s="11"/>
      <c r="K172" s="11"/>
      <c r="L172" s="63">
        <f t="shared" si="11"/>
        <v>0</v>
      </c>
    </row>
    <row r="173" spans="1:12" ht="16.5" hidden="1">
      <c r="A173" s="40" t="s">
        <v>824</v>
      </c>
      <c r="B173" s="43"/>
      <c r="C173" s="8" t="s">
        <v>653</v>
      </c>
      <c r="D173" s="8" t="s">
        <v>100</v>
      </c>
      <c r="E173" s="53" t="s">
        <v>820</v>
      </c>
      <c r="F173" s="8" t="s">
        <v>470</v>
      </c>
      <c r="G173" s="11"/>
      <c r="H173" s="11"/>
      <c r="I173" s="11"/>
      <c r="J173" s="11"/>
      <c r="K173" s="11"/>
      <c r="L173" s="63">
        <f t="shared" si="11"/>
        <v>0</v>
      </c>
    </row>
    <row r="174" spans="1:12" ht="69" customHeight="1">
      <c r="A174" s="39" t="s">
        <v>3</v>
      </c>
      <c r="B174" s="43"/>
      <c r="C174" s="8" t="s">
        <v>116</v>
      </c>
      <c r="D174" s="8" t="s">
        <v>100</v>
      </c>
      <c r="E174" s="8" t="s">
        <v>289</v>
      </c>
      <c r="F174" s="8"/>
      <c r="G174" s="11"/>
      <c r="H174" s="11"/>
      <c r="I174" s="11"/>
      <c r="J174" s="11"/>
      <c r="K174" s="11">
        <f>SUM(K175)</f>
        <v>206000</v>
      </c>
      <c r="L174" s="63">
        <f t="shared" si="11"/>
        <v>206000</v>
      </c>
    </row>
    <row r="175" spans="1:12" ht="16.5">
      <c r="A175" s="40" t="s">
        <v>824</v>
      </c>
      <c r="B175" s="43"/>
      <c r="C175" s="8" t="s">
        <v>116</v>
      </c>
      <c r="D175" s="8" t="s">
        <v>100</v>
      </c>
      <c r="E175" s="8" t="s">
        <v>289</v>
      </c>
      <c r="F175" s="8" t="s">
        <v>470</v>
      </c>
      <c r="G175" s="11"/>
      <c r="H175" s="11"/>
      <c r="I175" s="11"/>
      <c r="J175" s="11"/>
      <c r="K175" s="11">
        <f>SUM('прил.3'!K188)</f>
        <v>206000</v>
      </c>
      <c r="L175" s="63">
        <f t="shared" si="11"/>
        <v>206000</v>
      </c>
    </row>
    <row r="176" spans="1:12" ht="50.25" customHeight="1">
      <c r="A176" s="39" t="s">
        <v>485</v>
      </c>
      <c r="B176" s="46"/>
      <c r="C176" s="8" t="s">
        <v>116</v>
      </c>
      <c r="D176" s="8" t="s">
        <v>100</v>
      </c>
      <c r="E176" s="8" t="s">
        <v>486</v>
      </c>
      <c r="F176" s="8"/>
      <c r="G176" s="11">
        <f>SUM(G177)</f>
        <v>17986.4</v>
      </c>
      <c r="H176" s="11">
        <f>SUM(H177)</f>
        <v>0</v>
      </c>
      <c r="I176" s="11"/>
      <c r="J176" s="11">
        <f>SUM(J177)</f>
        <v>0</v>
      </c>
      <c r="K176" s="11">
        <f>SUM(K177)</f>
        <v>10665.88</v>
      </c>
      <c r="L176" s="63">
        <f t="shared" si="11"/>
        <v>28652.28</v>
      </c>
    </row>
    <row r="177" spans="1:12" ht="35.25" customHeight="1">
      <c r="A177" s="39" t="s">
        <v>421</v>
      </c>
      <c r="B177" s="39"/>
      <c r="C177" s="8" t="s">
        <v>116</v>
      </c>
      <c r="D177" s="8" t="s">
        <v>100</v>
      </c>
      <c r="E177" s="8" t="s">
        <v>290</v>
      </c>
      <c r="F177" s="8"/>
      <c r="G177" s="11">
        <f>SUM(G178)</f>
        <v>17986.4</v>
      </c>
      <c r="H177" s="11">
        <f>SUM(H178)</f>
        <v>0</v>
      </c>
      <c r="I177" s="11"/>
      <c r="J177" s="11">
        <f>SUM(J178)</f>
        <v>0</v>
      </c>
      <c r="K177" s="11">
        <f>SUM(K178)</f>
        <v>10665.88</v>
      </c>
      <c r="L177" s="63">
        <f t="shared" si="11"/>
        <v>28652.28</v>
      </c>
    </row>
    <row r="178" spans="1:12" ht="16.5">
      <c r="A178" s="40" t="s">
        <v>824</v>
      </c>
      <c r="B178" s="40"/>
      <c r="C178" s="8" t="s">
        <v>116</v>
      </c>
      <c r="D178" s="8" t="s">
        <v>100</v>
      </c>
      <c r="E178" s="53" t="s">
        <v>290</v>
      </c>
      <c r="F178" s="8" t="s">
        <v>470</v>
      </c>
      <c r="G178" s="11">
        <f>'прил.3'!G191</f>
        <v>17986.4</v>
      </c>
      <c r="H178" s="11">
        <f>'прил.3'!H191</f>
        <v>0</v>
      </c>
      <c r="I178" s="11"/>
      <c r="J178" s="11">
        <f>'прил.3'!J191</f>
        <v>0</v>
      </c>
      <c r="K178" s="11">
        <f>'прил.3'!K191</f>
        <v>10665.88</v>
      </c>
      <c r="L178" s="63">
        <f t="shared" si="11"/>
        <v>28652.28</v>
      </c>
    </row>
    <row r="179" spans="1:12" ht="16.5" hidden="1">
      <c r="A179" s="40" t="s">
        <v>276</v>
      </c>
      <c r="B179" s="40"/>
      <c r="C179" s="8" t="s">
        <v>203</v>
      </c>
      <c r="D179" s="8" t="s">
        <v>100</v>
      </c>
      <c r="E179" s="53" t="s">
        <v>644</v>
      </c>
      <c r="F179" s="8"/>
      <c r="G179" s="11">
        <f>G180+G185</f>
        <v>0</v>
      </c>
      <c r="H179" s="11">
        <f>H180+H185</f>
        <v>0</v>
      </c>
      <c r="I179" s="11"/>
      <c r="J179" s="11">
        <f>J180+J185</f>
        <v>0</v>
      </c>
      <c r="K179" s="11">
        <f>K180+K185</f>
        <v>0</v>
      </c>
      <c r="L179" s="63">
        <f t="shared" si="11"/>
        <v>0</v>
      </c>
    </row>
    <row r="180" spans="1:12" ht="52.5" customHeight="1" hidden="1">
      <c r="A180" s="40" t="s">
        <v>220</v>
      </c>
      <c r="B180" s="19">
        <v>803</v>
      </c>
      <c r="C180" s="8" t="s">
        <v>203</v>
      </c>
      <c r="D180" s="8" t="s">
        <v>100</v>
      </c>
      <c r="E180" s="8" t="s">
        <v>218</v>
      </c>
      <c r="F180" s="8"/>
      <c r="G180" s="11">
        <f>SUM(G181)</f>
        <v>0</v>
      </c>
      <c r="H180" s="11">
        <f>SUM(H181)</f>
        <v>0</v>
      </c>
      <c r="I180" s="11"/>
      <c r="J180" s="11">
        <f>SUM(J181)</f>
        <v>0</v>
      </c>
      <c r="K180" s="11">
        <f>SUM(K181)</f>
        <v>0</v>
      </c>
      <c r="L180" s="63">
        <f t="shared" si="11"/>
        <v>0</v>
      </c>
    </row>
    <row r="181" spans="1:12" ht="33" hidden="1">
      <c r="A181" s="38" t="s">
        <v>375</v>
      </c>
      <c r="B181" s="19">
        <v>803</v>
      </c>
      <c r="C181" s="8" t="s">
        <v>203</v>
      </c>
      <c r="D181" s="8" t="s">
        <v>100</v>
      </c>
      <c r="E181" s="8" t="s">
        <v>646</v>
      </c>
      <c r="F181" s="8"/>
      <c r="G181" s="11">
        <f>SUM(G182:G184)</f>
        <v>0</v>
      </c>
      <c r="H181" s="11">
        <f>SUM(H182:H184)</f>
        <v>0</v>
      </c>
      <c r="I181" s="11"/>
      <c r="J181" s="11">
        <f>SUM(J182:J184)</f>
        <v>0</v>
      </c>
      <c r="K181" s="11">
        <f>SUM(K182:K184)</f>
        <v>0</v>
      </c>
      <c r="L181" s="63">
        <f t="shared" si="11"/>
        <v>0</v>
      </c>
    </row>
    <row r="182" spans="1:12" ht="68.25" customHeight="1" hidden="1">
      <c r="A182" s="39" t="s">
        <v>222</v>
      </c>
      <c r="B182" s="19">
        <v>803</v>
      </c>
      <c r="C182" s="8" t="s">
        <v>203</v>
      </c>
      <c r="D182" s="8" t="s">
        <v>100</v>
      </c>
      <c r="E182" s="8" t="s">
        <v>646</v>
      </c>
      <c r="F182" s="8" t="s">
        <v>147</v>
      </c>
      <c r="G182" s="11">
        <f>'прил.3'!G195</f>
        <v>0</v>
      </c>
      <c r="H182" s="11">
        <f>'прил.3'!H195</f>
        <v>0</v>
      </c>
      <c r="I182" s="11"/>
      <c r="J182" s="11">
        <f>'прил.3'!J195</f>
        <v>0</v>
      </c>
      <c r="K182" s="11">
        <f>'прил.3'!K195</f>
        <v>0</v>
      </c>
      <c r="L182" s="63">
        <f t="shared" si="11"/>
        <v>0</v>
      </c>
    </row>
    <row r="183" spans="1:12" ht="16.5" hidden="1">
      <c r="A183" s="38" t="s">
        <v>21</v>
      </c>
      <c r="B183" s="19">
        <v>841</v>
      </c>
      <c r="C183" s="8" t="s">
        <v>203</v>
      </c>
      <c r="D183" s="8" t="s">
        <v>100</v>
      </c>
      <c r="E183" s="53" t="s">
        <v>646</v>
      </c>
      <c r="F183" s="8" t="s">
        <v>224</v>
      </c>
      <c r="G183" s="11">
        <f>'прил.3'!G1029</f>
        <v>0</v>
      </c>
      <c r="H183" s="11">
        <f>'прил.3'!H1029</f>
        <v>0</v>
      </c>
      <c r="I183" s="11"/>
      <c r="J183" s="11">
        <f>'прил.3'!J1029</f>
        <v>0</v>
      </c>
      <c r="K183" s="11">
        <f>'прил.3'!K1029</f>
        <v>0</v>
      </c>
      <c r="L183" s="63">
        <f t="shared" si="11"/>
        <v>0</v>
      </c>
    </row>
    <row r="184" spans="1:12" ht="15.75" customHeight="1" hidden="1">
      <c r="A184" s="38" t="s">
        <v>225</v>
      </c>
      <c r="B184" s="19">
        <v>841</v>
      </c>
      <c r="C184" s="8" t="s">
        <v>203</v>
      </c>
      <c r="D184" s="8" t="s">
        <v>100</v>
      </c>
      <c r="E184" s="53" t="s">
        <v>646</v>
      </c>
      <c r="F184" s="8" t="s">
        <v>226</v>
      </c>
      <c r="G184" s="11">
        <f>'прил.3'!G1030</f>
        <v>0</v>
      </c>
      <c r="H184" s="11">
        <f>'прил.3'!H1030</f>
        <v>0</v>
      </c>
      <c r="I184" s="11"/>
      <c r="J184" s="11">
        <f>'прил.3'!J1030</f>
        <v>0</v>
      </c>
      <c r="K184" s="11">
        <f>'прил.3'!K1030</f>
        <v>0</v>
      </c>
      <c r="L184" s="63">
        <f t="shared" si="11"/>
        <v>0</v>
      </c>
    </row>
    <row r="185" spans="1:12" ht="15.75" customHeight="1" hidden="1">
      <c r="A185" s="38" t="s">
        <v>276</v>
      </c>
      <c r="B185" s="19">
        <v>841</v>
      </c>
      <c r="C185" s="8" t="s">
        <v>203</v>
      </c>
      <c r="D185" s="8" t="s">
        <v>100</v>
      </c>
      <c r="E185" s="53" t="s">
        <v>115</v>
      </c>
      <c r="F185" s="8"/>
      <c r="G185" s="11">
        <f>G186</f>
        <v>0</v>
      </c>
      <c r="H185" s="11">
        <f>H186</f>
        <v>0</v>
      </c>
      <c r="I185" s="11"/>
      <c r="J185" s="11">
        <f>J186</f>
        <v>0</v>
      </c>
      <c r="K185" s="11">
        <f>K186</f>
        <v>0</v>
      </c>
      <c r="L185" s="63">
        <f t="shared" si="11"/>
        <v>0</v>
      </c>
    </row>
    <row r="186" spans="1:12" ht="15.75" customHeight="1" hidden="1">
      <c r="A186" s="38" t="s">
        <v>117</v>
      </c>
      <c r="B186" s="19">
        <v>841</v>
      </c>
      <c r="C186" s="8" t="s">
        <v>203</v>
      </c>
      <c r="D186" s="8" t="s">
        <v>100</v>
      </c>
      <c r="E186" s="53" t="s">
        <v>118</v>
      </c>
      <c r="F186" s="8"/>
      <c r="G186" s="11">
        <f>G187</f>
        <v>0</v>
      </c>
      <c r="H186" s="11">
        <f>H187</f>
        <v>0</v>
      </c>
      <c r="I186" s="11"/>
      <c r="J186" s="11">
        <f>J187</f>
        <v>0</v>
      </c>
      <c r="K186" s="11">
        <f>K187</f>
        <v>0</v>
      </c>
      <c r="L186" s="63">
        <f t="shared" si="11"/>
        <v>0</v>
      </c>
    </row>
    <row r="187" spans="1:12" ht="15.75" customHeight="1" hidden="1">
      <c r="A187" s="40" t="s">
        <v>376</v>
      </c>
      <c r="B187" s="19">
        <v>841</v>
      </c>
      <c r="C187" s="8" t="s">
        <v>203</v>
      </c>
      <c r="D187" s="8" t="s">
        <v>100</v>
      </c>
      <c r="E187" s="53" t="s">
        <v>118</v>
      </c>
      <c r="F187" s="8" t="s">
        <v>147</v>
      </c>
      <c r="G187" s="11">
        <f>'прил.3'!G1033</f>
        <v>0</v>
      </c>
      <c r="H187" s="11">
        <f>'прил.3'!H1033</f>
        <v>0</v>
      </c>
      <c r="I187" s="11"/>
      <c r="J187" s="11">
        <f>'прил.3'!J1033</f>
        <v>0</v>
      </c>
      <c r="K187" s="11">
        <f>'прил.3'!K1033</f>
        <v>0</v>
      </c>
      <c r="L187" s="63">
        <f t="shared" si="11"/>
        <v>0</v>
      </c>
    </row>
    <row r="188" spans="1:12" ht="34.5" customHeight="1">
      <c r="A188" s="38" t="s">
        <v>370</v>
      </c>
      <c r="B188" s="19"/>
      <c r="C188" s="8" t="s">
        <v>203</v>
      </c>
      <c r="D188" s="8" t="s">
        <v>100</v>
      </c>
      <c r="E188" s="8" t="s">
        <v>644</v>
      </c>
      <c r="F188" s="8"/>
      <c r="G188" s="11"/>
      <c r="H188" s="11"/>
      <c r="I188" s="11"/>
      <c r="J188" s="11">
        <f>J189</f>
        <v>1000</v>
      </c>
      <c r="K188" s="11"/>
      <c r="L188" s="63">
        <f t="shared" si="11"/>
        <v>1000</v>
      </c>
    </row>
    <row r="189" spans="1:12" ht="15.75" customHeight="1">
      <c r="A189" s="38" t="s">
        <v>43</v>
      </c>
      <c r="B189" s="19"/>
      <c r="C189" s="8" t="s">
        <v>203</v>
      </c>
      <c r="D189" s="8" t="s">
        <v>100</v>
      </c>
      <c r="E189" s="8" t="s">
        <v>115</v>
      </c>
      <c r="F189" s="8"/>
      <c r="G189" s="11"/>
      <c r="H189" s="11"/>
      <c r="I189" s="11"/>
      <c r="J189" s="11">
        <f>J190</f>
        <v>1000</v>
      </c>
      <c r="K189" s="11"/>
      <c r="L189" s="63">
        <f t="shared" si="11"/>
        <v>1000</v>
      </c>
    </row>
    <row r="190" spans="1:12" ht="15.75" customHeight="1" hidden="1">
      <c r="A190" s="40" t="s">
        <v>583</v>
      </c>
      <c r="B190" s="19"/>
      <c r="C190" s="8" t="s">
        <v>203</v>
      </c>
      <c r="D190" s="8" t="s">
        <v>100</v>
      </c>
      <c r="E190" s="8" t="s">
        <v>11</v>
      </c>
      <c r="F190" s="8"/>
      <c r="G190" s="11"/>
      <c r="H190" s="11"/>
      <c r="I190" s="11"/>
      <c r="J190" s="11">
        <f>J191</f>
        <v>1000</v>
      </c>
      <c r="K190" s="11"/>
      <c r="L190" s="63">
        <f t="shared" si="11"/>
        <v>1000</v>
      </c>
    </row>
    <row r="191" spans="1:12" ht="15.75" customHeight="1">
      <c r="A191" s="38" t="s">
        <v>490</v>
      </c>
      <c r="B191" s="19"/>
      <c r="C191" s="8" t="s">
        <v>203</v>
      </c>
      <c r="D191" s="8" t="s">
        <v>100</v>
      </c>
      <c r="E191" s="8" t="s">
        <v>119</v>
      </c>
      <c r="F191" s="8" t="s">
        <v>147</v>
      </c>
      <c r="G191" s="11"/>
      <c r="H191" s="11"/>
      <c r="I191" s="11"/>
      <c r="J191" s="11">
        <f>'прил.3'!J1041</f>
        <v>1000</v>
      </c>
      <c r="K191" s="11"/>
      <c r="L191" s="63">
        <f t="shared" si="11"/>
        <v>1000</v>
      </c>
    </row>
    <row r="192" spans="1:12" ht="16.5">
      <c r="A192" s="39" t="s">
        <v>407</v>
      </c>
      <c r="B192" s="39"/>
      <c r="C192" s="8" t="s">
        <v>203</v>
      </c>
      <c r="D192" s="8" t="s">
        <v>100</v>
      </c>
      <c r="E192" s="53" t="s">
        <v>648</v>
      </c>
      <c r="F192" s="8"/>
      <c r="G192" s="11">
        <f>G196+G198+G193</f>
        <v>43086.4</v>
      </c>
      <c r="H192" s="11">
        <f>H196+H198+H193</f>
        <v>0</v>
      </c>
      <c r="I192" s="11"/>
      <c r="J192" s="11">
        <f>J196+J198+J193</f>
        <v>4079</v>
      </c>
      <c r="K192" s="11">
        <f>K196+K198+K193</f>
        <v>-10665.88</v>
      </c>
      <c r="L192" s="63">
        <f t="shared" si="11"/>
        <v>36499.520000000004</v>
      </c>
    </row>
    <row r="193" spans="1:12" ht="16.5">
      <c r="A193" s="39" t="s">
        <v>275</v>
      </c>
      <c r="B193" s="39"/>
      <c r="C193" s="8" t="s">
        <v>203</v>
      </c>
      <c r="D193" s="8" t="s">
        <v>100</v>
      </c>
      <c r="E193" s="53" t="s">
        <v>647</v>
      </c>
      <c r="F193" s="8"/>
      <c r="G193" s="11">
        <f>G194+G195</f>
        <v>38100</v>
      </c>
      <c r="H193" s="11">
        <f>H194+H195</f>
        <v>0</v>
      </c>
      <c r="I193" s="11"/>
      <c r="J193" s="11">
        <f>J194+J195</f>
        <v>4079</v>
      </c>
      <c r="K193" s="11">
        <f>K194+K195</f>
        <v>-23711.48</v>
      </c>
      <c r="L193" s="63">
        <f t="shared" si="11"/>
        <v>18467.52</v>
      </c>
    </row>
    <row r="194" spans="1:12" ht="16.5">
      <c r="A194" s="40" t="s">
        <v>824</v>
      </c>
      <c r="B194" s="39"/>
      <c r="C194" s="8" t="s">
        <v>203</v>
      </c>
      <c r="D194" s="8" t="s">
        <v>100</v>
      </c>
      <c r="E194" s="53" t="s">
        <v>647</v>
      </c>
      <c r="F194" s="8" t="s">
        <v>470</v>
      </c>
      <c r="G194" s="11">
        <f>'прил.3'!G198</f>
        <v>33100</v>
      </c>
      <c r="H194" s="11">
        <f>'прил.3'!H198</f>
        <v>0</v>
      </c>
      <c r="I194" s="11"/>
      <c r="J194" s="11">
        <f>'прил.3'!J198</f>
        <v>0</v>
      </c>
      <c r="K194" s="11">
        <f>'прил.3'!K198</f>
        <v>-23711.48</v>
      </c>
      <c r="L194" s="63">
        <f t="shared" si="11"/>
        <v>9388.52</v>
      </c>
    </row>
    <row r="195" spans="1:12" ht="16.5">
      <c r="A195" s="38" t="s">
        <v>607</v>
      </c>
      <c r="B195" s="39"/>
      <c r="C195" s="8" t="s">
        <v>203</v>
      </c>
      <c r="D195" s="8" t="s">
        <v>100</v>
      </c>
      <c r="E195" s="53" t="s">
        <v>647</v>
      </c>
      <c r="F195" s="8" t="s">
        <v>392</v>
      </c>
      <c r="G195" s="11">
        <f>'прил.3'!G199</f>
        <v>5000</v>
      </c>
      <c r="H195" s="11">
        <f>'прил.3'!H199</f>
        <v>0</v>
      </c>
      <c r="I195" s="11"/>
      <c r="J195" s="11">
        <f>'прил.3'!J199+'прил.3'!J949</f>
        <v>4079</v>
      </c>
      <c r="K195" s="11">
        <f>'прил.3'!K199</f>
        <v>0</v>
      </c>
      <c r="L195" s="63">
        <f t="shared" si="11"/>
        <v>9079</v>
      </c>
    </row>
    <row r="196" spans="1:12" ht="33" customHeight="1">
      <c r="A196" s="39" t="s">
        <v>445</v>
      </c>
      <c r="B196" s="19">
        <v>803</v>
      </c>
      <c r="C196" s="8" t="s">
        <v>203</v>
      </c>
      <c r="D196" s="8" t="s">
        <v>100</v>
      </c>
      <c r="E196" s="8" t="s">
        <v>649</v>
      </c>
      <c r="F196" s="8"/>
      <c r="G196" s="11">
        <f>SUM(G197)</f>
        <v>4986.4</v>
      </c>
      <c r="H196" s="11">
        <f>SUM(H197)</f>
        <v>0</v>
      </c>
      <c r="I196" s="11"/>
      <c r="J196" s="11">
        <f>SUM(J197)</f>
        <v>0</v>
      </c>
      <c r="K196" s="11">
        <f>SUM(K197)</f>
        <v>0</v>
      </c>
      <c r="L196" s="63">
        <f t="shared" si="11"/>
        <v>4986.4</v>
      </c>
    </row>
    <row r="197" spans="1:12" ht="16.5">
      <c r="A197" s="40" t="s">
        <v>824</v>
      </c>
      <c r="B197" s="19">
        <v>803</v>
      </c>
      <c r="C197" s="8" t="s">
        <v>203</v>
      </c>
      <c r="D197" s="8" t="s">
        <v>100</v>
      </c>
      <c r="E197" s="8" t="s">
        <v>649</v>
      </c>
      <c r="F197" s="8" t="s">
        <v>470</v>
      </c>
      <c r="G197" s="11">
        <f>'прил.3'!G201</f>
        <v>4986.4</v>
      </c>
      <c r="H197" s="11">
        <f>'прил.3'!H201</f>
        <v>0</v>
      </c>
      <c r="I197" s="11"/>
      <c r="J197" s="11">
        <f>'прил.3'!J201</f>
        <v>0</v>
      </c>
      <c r="K197" s="11">
        <f>'прил.3'!K201</f>
        <v>0</v>
      </c>
      <c r="L197" s="63">
        <f t="shared" si="11"/>
        <v>4986.4</v>
      </c>
    </row>
    <row r="198" spans="1:12" ht="35.25" customHeight="1">
      <c r="A198" s="39" t="s">
        <v>65</v>
      </c>
      <c r="B198" s="19">
        <v>803</v>
      </c>
      <c r="C198" s="8" t="s">
        <v>203</v>
      </c>
      <c r="D198" s="8" t="s">
        <v>100</v>
      </c>
      <c r="E198" s="53" t="s">
        <v>650</v>
      </c>
      <c r="F198" s="8"/>
      <c r="G198" s="11">
        <f>SUM(G199)</f>
        <v>0</v>
      </c>
      <c r="H198" s="11">
        <f>SUM(H199)</f>
        <v>0</v>
      </c>
      <c r="I198" s="11"/>
      <c r="J198" s="11">
        <f>SUM(J199)</f>
        <v>0</v>
      </c>
      <c r="K198" s="11">
        <f>SUM(K199)</f>
        <v>13045.6</v>
      </c>
      <c r="L198" s="63">
        <f t="shared" si="11"/>
        <v>13045.6</v>
      </c>
    </row>
    <row r="199" spans="1:12" ht="15.75" customHeight="1">
      <c r="A199" s="40" t="s">
        <v>66</v>
      </c>
      <c r="B199" s="19">
        <v>803</v>
      </c>
      <c r="C199" s="8" t="s">
        <v>203</v>
      </c>
      <c r="D199" s="8" t="s">
        <v>100</v>
      </c>
      <c r="E199" s="53" t="s">
        <v>650</v>
      </c>
      <c r="F199" s="8" t="s">
        <v>453</v>
      </c>
      <c r="G199" s="11">
        <f>'прил.3'!G203</f>
        <v>0</v>
      </c>
      <c r="H199" s="11">
        <f>'прил.3'!H203</f>
        <v>0</v>
      </c>
      <c r="I199" s="11"/>
      <c r="J199" s="11">
        <f>'прил.3'!J203</f>
        <v>0</v>
      </c>
      <c r="K199" s="11">
        <f>'прил.3'!K203</f>
        <v>13045.6</v>
      </c>
      <c r="L199" s="63">
        <f t="shared" si="11"/>
        <v>13045.6</v>
      </c>
    </row>
    <row r="200" spans="1:12" ht="15.75" customHeight="1" hidden="1">
      <c r="A200" s="40" t="s">
        <v>265</v>
      </c>
      <c r="B200" s="19"/>
      <c r="C200" s="8" t="s">
        <v>203</v>
      </c>
      <c r="D200" s="8" t="s">
        <v>100</v>
      </c>
      <c r="E200" s="53" t="s">
        <v>684</v>
      </c>
      <c r="F200" s="8"/>
      <c r="G200" s="11"/>
      <c r="H200" s="11"/>
      <c r="I200" s="11"/>
      <c r="J200" s="11"/>
      <c r="K200" s="11"/>
      <c r="L200" s="63">
        <f t="shared" si="11"/>
        <v>0</v>
      </c>
    </row>
    <row r="201" spans="1:12" ht="32.25" customHeight="1" hidden="1">
      <c r="A201" s="40" t="s">
        <v>417</v>
      </c>
      <c r="B201" s="19"/>
      <c r="C201" s="8" t="s">
        <v>203</v>
      </c>
      <c r="D201" s="8" t="s">
        <v>100</v>
      </c>
      <c r="E201" s="8" t="s">
        <v>338</v>
      </c>
      <c r="F201" s="8"/>
      <c r="G201" s="11"/>
      <c r="H201" s="11"/>
      <c r="I201" s="11"/>
      <c r="J201" s="11"/>
      <c r="K201" s="11"/>
      <c r="L201" s="63">
        <f t="shared" si="11"/>
        <v>0</v>
      </c>
    </row>
    <row r="202" spans="1:12" ht="15.75" customHeight="1" hidden="1">
      <c r="A202" s="40" t="s">
        <v>337</v>
      </c>
      <c r="B202" s="19"/>
      <c r="C202" s="8" t="s">
        <v>203</v>
      </c>
      <c r="D202" s="8" t="s">
        <v>100</v>
      </c>
      <c r="E202" s="53" t="s">
        <v>338</v>
      </c>
      <c r="F202" s="8" t="s">
        <v>147</v>
      </c>
      <c r="G202" s="11"/>
      <c r="H202" s="11"/>
      <c r="I202" s="11"/>
      <c r="J202" s="11"/>
      <c r="K202" s="11"/>
      <c r="L202" s="63">
        <f t="shared" si="11"/>
        <v>0</v>
      </c>
    </row>
    <row r="203" spans="1:12" ht="15.75" customHeight="1" hidden="1">
      <c r="A203" s="34" t="s">
        <v>633</v>
      </c>
      <c r="B203" s="19"/>
      <c r="C203" s="8" t="s">
        <v>203</v>
      </c>
      <c r="D203" s="8" t="s">
        <v>100</v>
      </c>
      <c r="E203" s="8" t="s">
        <v>602</v>
      </c>
      <c r="F203" s="8"/>
      <c r="G203" s="11"/>
      <c r="H203" s="11"/>
      <c r="I203" s="11"/>
      <c r="J203" s="11"/>
      <c r="K203" s="11"/>
      <c r="L203" s="63">
        <f t="shared" si="11"/>
        <v>0</v>
      </c>
    </row>
    <row r="204" spans="1:12" ht="48" customHeight="1" hidden="1">
      <c r="A204" s="39" t="s">
        <v>4</v>
      </c>
      <c r="B204" s="19"/>
      <c r="C204" s="8" t="s">
        <v>203</v>
      </c>
      <c r="D204" s="8" t="s">
        <v>100</v>
      </c>
      <c r="E204" s="8" t="s">
        <v>437</v>
      </c>
      <c r="F204" s="8"/>
      <c r="G204" s="11"/>
      <c r="H204" s="11"/>
      <c r="I204" s="11"/>
      <c r="J204" s="11"/>
      <c r="K204" s="11"/>
      <c r="L204" s="63">
        <f t="shared" si="11"/>
        <v>0</v>
      </c>
    </row>
    <row r="205" spans="1:12" ht="15.75" customHeight="1" hidden="1">
      <c r="A205" s="40" t="s">
        <v>376</v>
      </c>
      <c r="B205" s="19"/>
      <c r="C205" s="8" t="s">
        <v>203</v>
      </c>
      <c r="D205" s="8" t="s">
        <v>100</v>
      </c>
      <c r="E205" s="8" t="s">
        <v>437</v>
      </c>
      <c r="F205" s="8" t="s">
        <v>147</v>
      </c>
      <c r="G205" s="11"/>
      <c r="H205" s="11"/>
      <c r="I205" s="11"/>
      <c r="J205" s="11"/>
      <c r="K205" s="11"/>
      <c r="L205" s="63">
        <f t="shared" si="11"/>
        <v>0</v>
      </c>
    </row>
    <row r="206" spans="1:12" ht="16.5">
      <c r="A206" s="54" t="s">
        <v>279</v>
      </c>
      <c r="B206" s="54"/>
      <c r="C206" s="17" t="s">
        <v>203</v>
      </c>
      <c r="D206" s="17" t="s">
        <v>101</v>
      </c>
      <c r="E206" s="17"/>
      <c r="F206" s="17"/>
      <c r="G206" s="11">
        <f>G207</f>
        <v>3000</v>
      </c>
      <c r="H206" s="11">
        <f>H207</f>
        <v>0</v>
      </c>
      <c r="I206" s="11"/>
      <c r="J206" s="11">
        <f>J207</f>
        <v>34610.2</v>
      </c>
      <c r="K206" s="11">
        <f>K207</f>
        <v>0</v>
      </c>
      <c r="L206" s="63">
        <f t="shared" si="11"/>
        <v>37610.2</v>
      </c>
    </row>
    <row r="207" spans="1:12" ht="33">
      <c r="A207" s="38" t="s">
        <v>370</v>
      </c>
      <c r="B207" s="19">
        <v>841</v>
      </c>
      <c r="C207" s="8" t="s">
        <v>203</v>
      </c>
      <c r="D207" s="8" t="s">
        <v>101</v>
      </c>
      <c r="E207" s="8" t="s">
        <v>644</v>
      </c>
      <c r="F207" s="8"/>
      <c r="G207" s="11">
        <f>G208+G211</f>
        <v>3000</v>
      </c>
      <c r="H207" s="11">
        <f>H208+H211</f>
        <v>0</v>
      </c>
      <c r="I207" s="11"/>
      <c r="J207" s="11">
        <f>J208+J211</f>
        <v>34610.2</v>
      </c>
      <c r="K207" s="11">
        <f>K208+K211</f>
        <v>0</v>
      </c>
      <c r="L207" s="63">
        <f t="shared" si="11"/>
        <v>37610.2</v>
      </c>
    </row>
    <row r="208" spans="1:12" ht="51.75" customHeight="1" hidden="1">
      <c r="A208" s="38" t="s">
        <v>220</v>
      </c>
      <c r="B208" s="19">
        <v>841</v>
      </c>
      <c r="C208" s="8" t="s">
        <v>203</v>
      </c>
      <c r="D208" s="8" t="s">
        <v>101</v>
      </c>
      <c r="E208" s="8" t="s">
        <v>218</v>
      </c>
      <c r="F208" s="8"/>
      <c r="G208" s="11">
        <f>SUM(G209)</f>
        <v>0</v>
      </c>
      <c r="H208" s="11">
        <f>SUM(H209)</f>
        <v>0</v>
      </c>
      <c r="I208" s="11"/>
      <c r="J208" s="11">
        <f>SUM(J209)</f>
        <v>0</v>
      </c>
      <c r="K208" s="11">
        <f>SUM(K209)</f>
        <v>0</v>
      </c>
      <c r="L208" s="63">
        <f t="shared" si="11"/>
        <v>0</v>
      </c>
    </row>
    <row r="209" spans="1:12" ht="33" hidden="1">
      <c r="A209" s="38" t="s">
        <v>645</v>
      </c>
      <c r="B209" s="19">
        <v>841</v>
      </c>
      <c r="C209" s="8" t="s">
        <v>203</v>
      </c>
      <c r="D209" s="8" t="s">
        <v>101</v>
      </c>
      <c r="E209" s="8" t="s">
        <v>646</v>
      </c>
      <c r="F209" s="8"/>
      <c r="G209" s="11">
        <f>SUM(G210)</f>
        <v>0</v>
      </c>
      <c r="H209" s="11">
        <f>SUM(H210)</f>
        <v>0</v>
      </c>
      <c r="I209" s="11"/>
      <c r="J209" s="11">
        <f>SUM(J210)</f>
        <v>0</v>
      </c>
      <c r="K209" s="11">
        <f>SUM(K210)</f>
        <v>0</v>
      </c>
      <c r="L209" s="63">
        <f t="shared" si="11"/>
        <v>0</v>
      </c>
    </row>
    <row r="210" spans="1:12" ht="33" hidden="1">
      <c r="A210" s="40" t="s">
        <v>42</v>
      </c>
      <c r="B210" s="19">
        <v>841</v>
      </c>
      <c r="C210" s="8" t="s">
        <v>203</v>
      </c>
      <c r="D210" s="8" t="s">
        <v>101</v>
      </c>
      <c r="E210" s="8" t="s">
        <v>227</v>
      </c>
      <c r="F210" s="8" t="s">
        <v>228</v>
      </c>
      <c r="G210" s="11">
        <f>'прил.3'!G1046</f>
        <v>0</v>
      </c>
      <c r="H210" s="11">
        <f>'прил.3'!H1046</f>
        <v>0</v>
      </c>
      <c r="I210" s="11"/>
      <c r="J210" s="11">
        <f>'прил.3'!J1046</f>
        <v>0</v>
      </c>
      <c r="K210" s="11">
        <f>'прил.3'!K1046</f>
        <v>0</v>
      </c>
      <c r="L210" s="63">
        <f t="shared" si="11"/>
        <v>0</v>
      </c>
    </row>
    <row r="211" spans="1:12" ht="16.5">
      <c r="A211" s="38" t="s">
        <v>43</v>
      </c>
      <c r="B211" s="19">
        <v>841</v>
      </c>
      <c r="C211" s="8" t="s">
        <v>203</v>
      </c>
      <c r="D211" s="8" t="s">
        <v>101</v>
      </c>
      <c r="E211" s="8" t="s">
        <v>115</v>
      </c>
      <c r="F211" s="8"/>
      <c r="G211" s="11">
        <f>G212+G214+G216+G218</f>
        <v>3000</v>
      </c>
      <c r="H211" s="11">
        <f>H212+H214+H216+H218</f>
        <v>0</v>
      </c>
      <c r="I211" s="11"/>
      <c r="J211" s="11">
        <f>J212+J214+J216+J218+J226</f>
        <v>34610.2</v>
      </c>
      <c r="K211" s="11">
        <f>K212+K214+K216+K218</f>
        <v>0</v>
      </c>
      <c r="L211" s="63">
        <f t="shared" si="11"/>
        <v>37610.2</v>
      </c>
    </row>
    <row r="212" spans="1:12" ht="16.5">
      <c r="A212" s="38" t="s">
        <v>490</v>
      </c>
      <c r="B212" s="19">
        <v>841</v>
      </c>
      <c r="C212" s="8" t="s">
        <v>203</v>
      </c>
      <c r="D212" s="8" t="s">
        <v>101</v>
      </c>
      <c r="E212" s="8" t="s">
        <v>119</v>
      </c>
      <c r="F212" s="8"/>
      <c r="G212" s="11">
        <f>SUM(G213)</f>
        <v>3000</v>
      </c>
      <c r="H212" s="11">
        <f>SUM(H213)</f>
        <v>0</v>
      </c>
      <c r="I212" s="11"/>
      <c r="J212" s="11">
        <f>SUM(J213)</f>
        <v>19480</v>
      </c>
      <c r="K212" s="11">
        <f>SUM(K213)</f>
        <v>0</v>
      </c>
      <c r="L212" s="63">
        <f t="shared" si="11"/>
        <v>22480</v>
      </c>
    </row>
    <row r="213" spans="1:12" ht="16.5">
      <c r="A213" s="40" t="s">
        <v>376</v>
      </c>
      <c r="B213" s="19">
        <v>841</v>
      </c>
      <c r="C213" s="8" t="s">
        <v>203</v>
      </c>
      <c r="D213" s="8" t="s">
        <v>101</v>
      </c>
      <c r="E213" s="8" t="s">
        <v>119</v>
      </c>
      <c r="F213" s="8" t="s">
        <v>147</v>
      </c>
      <c r="G213" s="11">
        <f>'прил.3'!G1049</f>
        <v>3000</v>
      </c>
      <c r="H213" s="11">
        <f>'прил.3'!H1049</f>
        <v>0</v>
      </c>
      <c r="I213" s="11"/>
      <c r="J213" s="11">
        <f>'прил.3'!J1049</f>
        <v>19480</v>
      </c>
      <c r="K213" s="11">
        <f>'прил.3'!K1049</f>
        <v>0</v>
      </c>
      <c r="L213" s="63">
        <f t="shared" si="11"/>
        <v>22480</v>
      </c>
    </row>
    <row r="214" spans="1:12" ht="18" customHeight="1" hidden="1">
      <c r="A214" s="40" t="s">
        <v>45</v>
      </c>
      <c r="B214" s="19">
        <v>841</v>
      </c>
      <c r="C214" s="8" t="s">
        <v>203</v>
      </c>
      <c r="D214" s="8" t="s">
        <v>101</v>
      </c>
      <c r="E214" s="8" t="s">
        <v>121</v>
      </c>
      <c r="F214" s="8"/>
      <c r="G214" s="11">
        <f>SUM(G215)</f>
        <v>0</v>
      </c>
      <c r="H214" s="11">
        <f>SUM(H215)</f>
        <v>0</v>
      </c>
      <c r="I214" s="11">
        <f>SUM(I215)</f>
        <v>0</v>
      </c>
      <c r="J214" s="11">
        <f>SUM(J215)</f>
        <v>0</v>
      </c>
      <c r="K214" s="11">
        <f>SUM(K215)</f>
        <v>0</v>
      </c>
      <c r="L214" s="63">
        <f aca="true" t="shared" si="12" ref="L214:L277">G214+H214+I214+J214+K214</f>
        <v>0</v>
      </c>
    </row>
    <row r="215" spans="1:12" ht="16.5" hidden="1">
      <c r="A215" s="40" t="s">
        <v>376</v>
      </c>
      <c r="B215" s="19">
        <v>841</v>
      </c>
      <c r="C215" s="8" t="s">
        <v>203</v>
      </c>
      <c r="D215" s="8" t="s">
        <v>101</v>
      </c>
      <c r="E215" s="8" t="s">
        <v>121</v>
      </c>
      <c r="F215" s="8" t="s">
        <v>147</v>
      </c>
      <c r="G215" s="11">
        <f>'прил.3'!G1051</f>
        <v>0</v>
      </c>
      <c r="H215" s="11">
        <f>'прил.3'!H1051</f>
        <v>0</v>
      </c>
      <c r="I215" s="11">
        <f>'прил.3'!I1051</f>
        <v>0</v>
      </c>
      <c r="J215" s="11">
        <f>'прил.3'!J1051</f>
        <v>0</v>
      </c>
      <c r="K215" s="11">
        <f>'прил.3'!K1051</f>
        <v>0</v>
      </c>
      <c r="L215" s="63">
        <f t="shared" si="12"/>
        <v>0</v>
      </c>
    </row>
    <row r="216" spans="1:12" ht="33" hidden="1">
      <c r="A216" s="40" t="s">
        <v>46</v>
      </c>
      <c r="B216" s="19">
        <v>841</v>
      </c>
      <c r="C216" s="8" t="s">
        <v>203</v>
      </c>
      <c r="D216" s="8" t="s">
        <v>101</v>
      </c>
      <c r="E216" s="8" t="s">
        <v>461</v>
      </c>
      <c r="F216" s="8"/>
      <c r="G216" s="18">
        <f>SUM(G217)</f>
        <v>0</v>
      </c>
      <c r="H216" s="18">
        <f>SUM(H217)</f>
        <v>0</v>
      </c>
      <c r="I216" s="18">
        <f>SUM(I217)</f>
        <v>0</v>
      </c>
      <c r="J216" s="18">
        <f>SUM(J217)</f>
        <v>0</v>
      </c>
      <c r="K216" s="18">
        <f>SUM(K217)</f>
        <v>0</v>
      </c>
      <c r="L216" s="63">
        <f t="shared" si="12"/>
        <v>0</v>
      </c>
    </row>
    <row r="217" spans="1:12" ht="16.5" hidden="1">
      <c r="A217" s="40" t="s">
        <v>376</v>
      </c>
      <c r="B217" s="19">
        <v>841</v>
      </c>
      <c r="C217" s="8" t="s">
        <v>203</v>
      </c>
      <c r="D217" s="8" t="s">
        <v>101</v>
      </c>
      <c r="E217" s="8" t="s">
        <v>461</v>
      </c>
      <c r="F217" s="8" t="s">
        <v>147</v>
      </c>
      <c r="G217" s="18">
        <f>'прил.3'!G1053</f>
        <v>0</v>
      </c>
      <c r="H217" s="18">
        <f>'прил.3'!H1053</f>
        <v>0</v>
      </c>
      <c r="I217" s="18">
        <f>'прил.3'!I1053</f>
        <v>0</v>
      </c>
      <c r="J217" s="18">
        <f>'прил.3'!J1053</f>
        <v>0</v>
      </c>
      <c r="K217" s="18">
        <f>'прил.3'!K1053</f>
        <v>0</v>
      </c>
      <c r="L217" s="63">
        <f t="shared" si="12"/>
        <v>0</v>
      </c>
    </row>
    <row r="218" spans="1:12" ht="16.5" hidden="1">
      <c r="A218" s="40" t="s">
        <v>47</v>
      </c>
      <c r="B218" s="19">
        <v>841</v>
      </c>
      <c r="C218" s="8" t="s">
        <v>203</v>
      </c>
      <c r="D218" s="8" t="s">
        <v>101</v>
      </c>
      <c r="E218" s="8" t="s">
        <v>462</v>
      </c>
      <c r="F218" s="8"/>
      <c r="G218" s="18">
        <f>SUM(G219)</f>
        <v>0</v>
      </c>
      <c r="H218" s="18">
        <f>SUM(H219)</f>
        <v>0</v>
      </c>
      <c r="I218" s="18">
        <f>SUM(I219)</f>
        <v>0</v>
      </c>
      <c r="J218" s="18">
        <f>SUM(J219)</f>
        <v>0</v>
      </c>
      <c r="K218" s="18">
        <f>SUM(K219)</f>
        <v>0</v>
      </c>
      <c r="L218" s="63">
        <f t="shared" si="12"/>
        <v>0</v>
      </c>
    </row>
    <row r="219" spans="1:12" ht="16.5" hidden="1">
      <c r="A219" s="40" t="s">
        <v>376</v>
      </c>
      <c r="B219" s="19">
        <v>841</v>
      </c>
      <c r="C219" s="8" t="s">
        <v>203</v>
      </c>
      <c r="D219" s="8" t="s">
        <v>101</v>
      </c>
      <c r="E219" s="8" t="s">
        <v>462</v>
      </c>
      <c r="F219" s="8" t="s">
        <v>147</v>
      </c>
      <c r="G219" s="18">
        <f>'прил.3'!G1055</f>
        <v>0</v>
      </c>
      <c r="H219" s="18">
        <f>'прил.3'!H1055</f>
        <v>0</v>
      </c>
      <c r="I219" s="18">
        <f>'прил.3'!I1055</f>
        <v>0</v>
      </c>
      <c r="J219" s="18">
        <f>'прил.3'!J1055</f>
        <v>0</v>
      </c>
      <c r="K219" s="18">
        <f>'прил.3'!K1055</f>
        <v>0</v>
      </c>
      <c r="L219" s="63">
        <f t="shared" si="12"/>
        <v>0</v>
      </c>
    </row>
    <row r="220" spans="1:12" ht="33" hidden="1">
      <c r="A220" s="40" t="s">
        <v>587</v>
      </c>
      <c r="B220" s="19"/>
      <c r="C220" s="8" t="s">
        <v>203</v>
      </c>
      <c r="D220" s="8" t="s">
        <v>101</v>
      </c>
      <c r="E220" s="8" t="s">
        <v>537</v>
      </c>
      <c r="F220" s="8"/>
      <c r="G220" s="18"/>
      <c r="H220" s="18"/>
      <c r="I220" s="18"/>
      <c r="J220" s="18"/>
      <c r="K220" s="18"/>
      <c r="L220" s="63">
        <f t="shared" si="12"/>
        <v>0</v>
      </c>
    </row>
    <row r="221" spans="1:12" ht="16.5" hidden="1">
      <c r="A221" s="40" t="s">
        <v>376</v>
      </c>
      <c r="B221" s="19"/>
      <c r="C221" s="8" t="s">
        <v>203</v>
      </c>
      <c r="D221" s="8" t="s">
        <v>101</v>
      </c>
      <c r="E221" s="8" t="s">
        <v>537</v>
      </c>
      <c r="F221" s="8" t="s">
        <v>147</v>
      </c>
      <c r="G221" s="18"/>
      <c r="H221" s="18"/>
      <c r="I221" s="18"/>
      <c r="J221" s="18"/>
      <c r="K221" s="18"/>
      <c r="L221" s="63">
        <f t="shared" si="12"/>
        <v>0</v>
      </c>
    </row>
    <row r="222" spans="1:12" ht="33" hidden="1">
      <c r="A222" s="40" t="s">
        <v>5</v>
      </c>
      <c r="B222" s="19"/>
      <c r="C222" s="8" t="s">
        <v>203</v>
      </c>
      <c r="D222" s="8" t="s">
        <v>101</v>
      </c>
      <c r="E222" s="8" t="s">
        <v>539</v>
      </c>
      <c r="F222" s="8"/>
      <c r="G222" s="18"/>
      <c r="H222" s="18"/>
      <c r="I222" s="18"/>
      <c r="J222" s="18"/>
      <c r="K222" s="18"/>
      <c r="L222" s="63">
        <f t="shared" si="12"/>
        <v>0</v>
      </c>
    </row>
    <row r="223" spans="1:12" ht="16.5" hidden="1">
      <c r="A223" s="40" t="s">
        <v>376</v>
      </c>
      <c r="B223" s="19"/>
      <c r="C223" s="8" t="s">
        <v>203</v>
      </c>
      <c r="D223" s="8" t="s">
        <v>101</v>
      </c>
      <c r="E223" s="8" t="s">
        <v>539</v>
      </c>
      <c r="F223" s="8" t="s">
        <v>147</v>
      </c>
      <c r="G223" s="18"/>
      <c r="H223" s="18"/>
      <c r="I223" s="18"/>
      <c r="J223" s="18"/>
      <c r="K223" s="18"/>
      <c r="L223" s="63">
        <f t="shared" si="12"/>
        <v>0</v>
      </c>
    </row>
    <row r="224" spans="1:12" s="76" customFormat="1" ht="33" hidden="1">
      <c r="A224" s="40" t="s">
        <v>540</v>
      </c>
      <c r="B224" s="19"/>
      <c r="C224" s="8" t="s">
        <v>203</v>
      </c>
      <c r="D224" s="8" t="s">
        <v>101</v>
      </c>
      <c r="E224" s="8" t="s">
        <v>541</v>
      </c>
      <c r="F224" s="8"/>
      <c r="G224" s="18"/>
      <c r="H224" s="18"/>
      <c r="I224" s="18"/>
      <c r="J224" s="18"/>
      <c r="K224" s="18"/>
      <c r="L224" s="63">
        <f t="shared" si="12"/>
        <v>0</v>
      </c>
    </row>
    <row r="225" spans="1:12" s="77" customFormat="1" ht="16.5" hidden="1">
      <c r="A225" s="40" t="s">
        <v>376</v>
      </c>
      <c r="B225" s="19"/>
      <c r="C225" s="8" t="s">
        <v>203</v>
      </c>
      <c r="D225" s="8" t="s">
        <v>101</v>
      </c>
      <c r="E225" s="8" t="s">
        <v>541</v>
      </c>
      <c r="F225" s="8" t="s">
        <v>147</v>
      </c>
      <c r="G225" s="18"/>
      <c r="H225" s="18"/>
      <c r="I225" s="18"/>
      <c r="J225" s="18"/>
      <c r="K225" s="18"/>
      <c r="L225" s="63">
        <f t="shared" si="12"/>
        <v>0</v>
      </c>
    </row>
    <row r="226" spans="1:12" s="56" customFormat="1" ht="16.5">
      <c r="A226" s="40" t="s">
        <v>502</v>
      </c>
      <c r="B226" s="19"/>
      <c r="C226" s="8" t="s">
        <v>203</v>
      </c>
      <c r="D226" s="8" t="s">
        <v>101</v>
      </c>
      <c r="E226" s="8" t="s">
        <v>501</v>
      </c>
      <c r="F226" s="8"/>
      <c r="G226" s="18"/>
      <c r="H226" s="18"/>
      <c r="I226" s="18"/>
      <c r="J226" s="18">
        <f>SUM(J227)</f>
        <v>15130.2</v>
      </c>
      <c r="K226" s="18"/>
      <c r="L226" s="63">
        <f t="shared" si="12"/>
        <v>15130.2</v>
      </c>
    </row>
    <row r="227" spans="1:12" s="56" customFormat="1" ht="16.5">
      <c r="A227" s="40" t="s">
        <v>376</v>
      </c>
      <c r="B227" s="19"/>
      <c r="C227" s="8" t="s">
        <v>203</v>
      </c>
      <c r="D227" s="8" t="s">
        <v>101</v>
      </c>
      <c r="E227" s="8" t="s">
        <v>501</v>
      </c>
      <c r="F227" s="8" t="s">
        <v>147</v>
      </c>
      <c r="G227" s="18"/>
      <c r="H227" s="18"/>
      <c r="I227" s="18"/>
      <c r="J227" s="18">
        <f>'прил.3'!J1063</f>
        <v>15130.2</v>
      </c>
      <c r="K227" s="18"/>
      <c r="L227" s="63">
        <f t="shared" si="12"/>
        <v>15130.2</v>
      </c>
    </row>
    <row r="228" spans="1:12" ht="16.5">
      <c r="A228" s="55" t="s">
        <v>277</v>
      </c>
      <c r="B228" s="55"/>
      <c r="C228" s="8" t="s">
        <v>203</v>
      </c>
      <c r="D228" s="8" t="s">
        <v>102</v>
      </c>
      <c r="E228" s="8"/>
      <c r="F228" s="8"/>
      <c r="G228" s="11">
        <f>G229+G262</f>
        <v>715308.2</v>
      </c>
      <c r="H228" s="11">
        <f>H229+H262</f>
        <v>0</v>
      </c>
      <c r="I228" s="11">
        <f>I229+I262</f>
        <v>-10245.9</v>
      </c>
      <c r="J228" s="11">
        <f>J229+J262+J259</f>
        <v>29514.299999999996</v>
      </c>
      <c r="K228" s="11">
        <f>K229+K262</f>
        <v>0</v>
      </c>
      <c r="L228" s="63">
        <f t="shared" si="12"/>
        <v>734576.6</v>
      </c>
    </row>
    <row r="229" spans="1:12" ht="33">
      <c r="A229" s="38" t="s">
        <v>122</v>
      </c>
      <c r="B229" s="19">
        <v>841</v>
      </c>
      <c r="C229" s="8" t="s">
        <v>203</v>
      </c>
      <c r="D229" s="8" t="s">
        <v>102</v>
      </c>
      <c r="E229" s="8" t="s">
        <v>644</v>
      </c>
      <c r="F229" s="8"/>
      <c r="G229" s="11">
        <f>SUM(G230,G236)</f>
        <v>241510</v>
      </c>
      <c r="H229" s="11">
        <f>SUM(H230,H236)</f>
        <v>0</v>
      </c>
      <c r="I229" s="11">
        <f>SUM(I230,I236)</f>
        <v>-10245.9</v>
      </c>
      <c r="J229" s="11">
        <f>SUM(J230,J236)</f>
        <v>-427.90000000000146</v>
      </c>
      <c r="K229" s="11">
        <f>SUM(K230,K236)</f>
        <v>0</v>
      </c>
      <c r="L229" s="63">
        <f t="shared" si="12"/>
        <v>230836.2</v>
      </c>
    </row>
    <row r="230" spans="1:12" ht="53.25" customHeight="1" hidden="1">
      <c r="A230" s="38" t="s">
        <v>220</v>
      </c>
      <c r="B230" s="19">
        <v>841</v>
      </c>
      <c r="C230" s="8" t="s">
        <v>203</v>
      </c>
      <c r="D230" s="8" t="s">
        <v>102</v>
      </c>
      <c r="E230" s="8" t="s">
        <v>218</v>
      </c>
      <c r="F230" s="8"/>
      <c r="G230" s="11">
        <f>SUM(G231)</f>
        <v>0</v>
      </c>
      <c r="H230" s="11">
        <f>SUM(H231)</f>
        <v>0</v>
      </c>
      <c r="I230" s="11">
        <f>SUM(I231)</f>
        <v>0</v>
      </c>
      <c r="J230" s="11">
        <f>SUM(J231)</f>
        <v>0</v>
      </c>
      <c r="K230" s="11">
        <f>SUM(K231)</f>
        <v>0</v>
      </c>
      <c r="L230" s="63">
        <f t="shared" si="12"/>
        <v>0</v>
      </c>
    </row>
    <row r="231" spans="1:12" ht="33" hidden="1">
      <c r="A231" s="38" t="s">
        <v>645</v>
      </c>
      <c r="B231" s="19">
        <v>841</v>
      </c>
      <c r="C231" s="8" t="s">
        <v>203</v>
      </c>
      <c r="D231" s="8" t="s">
        <v>102</v>
      </c>
      <c r="E231" s="8" t="s">
        <v>646</v>
      </c>
      <c r="F231" s="8"/>
      <c r="G231" s="11">
        <f>SUM(G232:G235)</f>
        <v>0</v>
      </c>
      <c r="H231" s="11">
        <f>SUM(H232:H235)</f>
        <v>0</v>
      </c>
      <c r="I231" s="11">
        <f>SUM(I232:I235)</f>
        <v>0</v>
      </c>
      <c r="J231" s="11">
        <f>SUM(J232:J235)</f>
        <v>0</v>
      </c>
      <c r="K231" s="11">
        <f>SUM(K232:K235)</f>
        <v>0</v>
      </c>
      <c r="L231" s="63">
        <f t="shared" si="12"/>
        <v>0</v>
      </c>
    </row>
    <row r="232" spans="1:12" ht="33" hidden="1">
      <c r="A232" s="38" t="s">
        <v>54</v>
      </c>
      <c r="B232" s="19">
        <v>841</v>
      </c>
      <c r="C232" s="8" t="s">
        <v>203</v>
      </c>
      <c r="D232" s="8" t="s">
        <v>102</v>
      </c>
      <c r="E232" s="8" t="s">
        <v>646</v>
      </c>
      <c r="F232" s="8" t="s">
        <v>229</v>
      </c>
      <c r="G232" s="11">
        <f>'прил.3'!G1068</f>
        <v>0</v>
      </c>
      <c r="H232" s="11">
        <f>'прил.3'!H1068</f>
        <v>0</v>
      </c>
      <c r="I232" s="11">
        <f>'прил.3'!I1068</f>
        <v>0</v>
      </c>
      <c r="J232" s="11">
        <f>'прил.3'!J1068</f>
        <v>0</v>
      </c>
      <c r="K232" s="11">
        <f>'прил.3'!K1068</f>
        <v>0</v>
      </c>
      <c r="L232" s="63">
        <f t="shared" si="12"/>
        <v>0</v>
      </c>
    </row>
    <row r="233" spans="1:12" ht="33" hidden="1">
      <c r="A233" s="38" t="s">
        <v>22</v>
      </c>
      <c r="B233" s="19">
        <v>841</v>
      </c>
      <c r="C233" s="8" t="s">
        <v>203</v>
      </c>
      <c r="D233" s="8" t="s">
        <v>102</v>
      </c>
      <c r="E233" s="8" t="s">
        <v>646</v>
      </c>
      <c r="F233" s="8" t="s">
        <v>230</v>
      </c>
      <c r="G233" s="11">
        <f>'прил.3'!G1069</f>
        <v>0</v>
      </c>
      <c r="H233" s="11">
        <f>'прил.3'!H1069</f>
        <v>0</v>
      </c>
      <c r="I233" s="11">
        <f>'прил.3'!I1069</f>
        <v>0</v>
      </c>
      <c r="J233" s="11">
        <f>'прил.3'!J1069</f>
        <v>0</v>
      </c>
      <c r="K233" s="11">
        <f>'прил.3'!K1069</f>
        <v>0</v>
      </c>
      <c r="L233" s="63">
        <f t="shared" si="12"/>
        <v>0</v>
      </c>
    </row>
    <row r="234" spans="1:12" ht="33" hidden="1">
      <c r="A234" s="38" t="s">
        <v>55</v>
      </c>
      <c r="B234" s="19">
        <v>841</v>
      </c>
      <c r="C234" s="8" t="s">
        <v>203</v>
      </c>
      <c r="D234" s="8" t="s">
        <v>102</v>
      </c>
      <c r="E234" s="8" t="s">
        <v>646</v>
      </c>
      <c r="F234" s="8" t="s">
        <v>231</v>
      </c>
      <c r="G234" s="11">
        <f>'прил.3'!G1070</f>
        <v>0</v>
      </c>
      <c r="H234" s="11">
        <f>'прил.3'!H1070</f>
        <v>0</v>
      </c>
      <c r="I234" s="11">
        <f>'прил.3'!I1070</f>
        <v>0</v>
      </c>
      <c r="J234" s="11">
        <f>'прил.3'!J1070</f>
        <v>0</v>
      </c>
      <c r="K234" s="11">
        <f>'прил.3'!K1070</f>
        <v>0</v>
      </c>
      <c r="L234" s="63">
        <f t="shared" si="12"/>
        <v>0</v>
      </c>
    </row>
    <row r="235" spans="1:12" ht="42.75" customHeight="1" hidden="1">
      <c r="A235" s="38" t="s">
        <v>56</v>
      </c>
      <c r="B235" s="19">
        <v>841</v>
      </c>
      <c r="C235" s="8" t="s">
        <v>203</v>
      </c>
      <c r="D235" s="8" t="s">
        <v>102</v>
      </c>
      <c r="E235" s="8" t="s">
        <v>646</v>
      </c>
      <c r="F235" s="8" t="s">
        <v>232</v>
      </c>
      <c r="G235" s="18">
        <f>'прил.3'!G1071</f>
        <v>0</v>
      </c>
      <c r="H235" s="18">
        <f>'прил.3'!H1071</f>
        <v>0</v>
      </c>
      <c r="I235" s="18">
        <f>'прил.3'!I1071</f>
        <v>0</v>
      </c>
      <c r="J235" s="18">
        <f>'прил.3'!J1071</f>
        <v>0</v>
      </c>
      <c r="K235" s="18">
        <f>'прил.3'!K1071</f>
        <v>0</v>
      </c>
      <c r="L235" s="63">
        <f t="shared" si="12"/>
        <v>0</v>
      </c>
    </row>
    <row r="236" spans="1:12" s="90" customFormat="1" ht="16.5">
      <c r="A236" s="38" t="s">
        <v>77</v>
      </c>
      <c r="B236" s="19">
        <v>841</v>
      </c>
      <c r="C236" s="8" t="s">
        <v>203</v>
      </c>
      <c r="D236" s="8" t="s">
        <v>102</v>
      </c>
      <c r="E236" s="8" t="s">
        <v>115</v>
      </c>
      <c r="F236" s="8"/>
      <c r="G236" s="18">
        <f>SUM(G237+G239+G241+G243+G245+G247)</f>
        <v>241510</v>
      </c>
      <c r="H236" s="18">
        <f>SUM(H237+H239+H241+H243+H245+H247)</f>
        <v>0</v>
      </c>
      <c r="I236" s="18">
        <f>SUM(I237+I239+I241+I243+I245+I247)</f>
        <v>-10245.9</v>
      </c>
      <c r="J236" s="18">
        <f>SUM(J237+J239+J241+J243+J245+J247+J252+J253+J255+J257)</f>
        <v>-427.90000000000146</v>
      </c>
      <c r="K236" s="18">
        <f>SUM(K237+K239+K241+K243+K245+K247)</f>
        <v>0</v>
      </c>
      <c r="L236" s="63">
        <f t="shared" si="12"/>
        <v>230836.2</v>
      </c>
    </row>
    <row r="237" spans="1:12" s="90" customFormat="1" ht="16.5">
      <c r="A237" s="38" t="s">
        <v>734</v>
      </c>
      <c r="B237" s="19">
        <v>841</v>
      </c>
      <c r="C237" s="8" t="s">
        <v>203</v>
      </c>
      <c r="D237" s="8" t="s">
        <v>102</v>
      </c>
      <c r="E237" s="8" t="s">
        <v>119</v>
      </c>
      <c r="F237" s="8"/>
      <c r="G237" s="18">
        <f>SUM(G238)</f>
        <v>201510</v>
      </c>
      <c r="H237" s="18">
        <f>SUM(H238)</f>
        <v>0</v>
      </c>
      <c r="I237" s="18">
        <f>SUM(I238)</f>
        <v>-10245.9</v>
      </c>
      <c r="J237" s="18">
        <f>SUM(J238)</f>
        <v>-30593.8</v>
      </c>
      <c r="K237" s="18">
        <f>SUM(K238)</f>
        <v>0</v>
      </c>
      <c r="L237" s="63">
        <f t="shared" si="12"/>
        <v>160670.30000000002</v>
      </c>
    </row>
    <row r="238" spans="1:12" ht="16.5">
      <c r="A238" s="40" t="s">
        <v>376</v>
      </c>
      <c r="B238" s="19">
        <v>841</v>
      </c>
      <c r="C238" s="8" t="s">
        <v>203</v>
      </c>
      <c r="D238" s="8" t="s">
        <v>102</v>
      </c>
      <c r="E238" s="8" t="s">
        <v>119</v>
      </c>
      <c r="F238" s="8" t="s">
        <v>147</v>
      </c>
      <c r="G238" s="18">
        <f>'прил.3'!G1074</f>
        <v>201510</v>
      </c>
      <c r="H238" s="18">
        <f>'прил.3'!H1074</f>
        <v>0</v>
      </c>
      <c r="I238" s="18">
        <f>'прил.3'!I1074</f>
        <v>-10245.9</v>
      </c>
      <c r="J238" s="18">
        <f>'прил.3'!J1074</f>
        <v>-30593.8</v>
      </c>
      <c r="K238" s="18">
        <f>'прил.3'!K1074</f>
        <v>0</v>
      </c>
      <c r="L238" s="63">
        <f t="shared" si="12"/>
        <v>160670.30000000002</v>
      </c>
    </row>
    <row r="239" spans="1:12" ht="18.75" customHeight="1" hidden="1">
      <c r="A239" s="38" t="s">
        <v>589</v>
      </c>
      <c r="B239" s="19">
        <v>841</v>
      </c>
      <c r="C239" s="8" t="s">
        <v>203</v>
      </c>
      <c r="D239" s="8" t="s">
        <v>102</v>
      </c>
      <c r="E239" s="8" t="s">
        <v>123</v>
      </c>
      <c r="F239" s="8"/>
      <c r="G239" s="18">
        <f>SUM(G240)</f>
        <v>0</v>
      </c>
      <c r="H239" s="18">
        <f>SUM(H240)</f>
        <v>0</v>
      </c>
      <c r="I239" s="18">
        <f>SUM(I240)</f>
        <v>0</v>
      </c>
      <c r="J239" s="18">
        <f>SUM(J240)</f>
        <v>0</v>
      </c>
      <c r="K239" s="18">
        <f>SUM(K240)</f>
        <v>0</v>
      </c>
      <c r="L239" s="63">
        <f t="shared" si="12"/>
        <v>0</v>
      </c>
    </row>
    <row r="240" spans="1:12" ht="16.5" hidden="1">
      <c r="A240" s="40" t="s">
        <v>376</v>
      </c>
      <c r="B240" s="19">
        <v>841</v>
      </c>
      <c r="C240" s="8" t="s">
        <v>203</v>
      </c>
      <c r="D240" s="8" t="s">
        <v>102</v>
      </c>
      <c r="E240" s="8" t="s">
        <v>123</v>
      </c>
      <c r="F240" s="8" t="s">
        <v>147</v>
      </c>
      <c r="G240" s="18">
        <f>'прил.3'!G1076</f>
        <v>0</v>
      </c>
      <c r="H240" s="18">
        <f>'прил.3'!H1076</f>
        <v>0</v>
      </c>
      <c r="I240" s="18">
        <f>'прил.3'!I1076</f>
        <v>0</v>
      </c>
      <c r="J240" s="18">
        <f>'прил.3'!J1076</f>
        <v>0</v>
      </c>
      <c r="K240" s="18">
        <f>'прил.3'!K1076</f>
        <v>0</v>
      </c>
      <c r="L240" s="63">
        <f t="shared" si="12"/>
        <v>0</v>
      </c>
    </row>
    <row r="241" spans="1:12" ht="16.5" hidden="1">
      <c r="A241" s="40" t="s">
        <v>535</v>
      </c>
      <c r="B241" s="19">
        <v>841</v>
      </c>
      <c r="C241" s="8" t="s">
        <v>203</v>
      </c>
      <c r="D241" s="8" t="s">
        <v>102</v>
      </c>
      <c r="E241" s="8" t="s">
        <v>124</v>
      </c>
      <c r="F241" s="8"/>
      <c r="G241" s="18">
        <f>SUM(G242)</f>
        <v>0</v>
      </c>
      <c r="H241" s="18">
        <f>SUM(H242)</f>
        <v>0</v>
      </c>
      <c r="I241" s="18">
        <f>SUM(I242)</f>
        <v>0</v>
      </c>
      <c r="J241" s="18">
        <f>SUM(J242)</f>
        <v>0</v>
      </c>
      <c r="K241" s="18">
        <f>SUM(K242)</f>
        <v>0</v>
      </c>
      <c r="L241" s="63">
        <f t="shared" si="12"/>
        <v>0</v>
      </c>
    </row>
    <row r="242" spans="1:12" ht="16.5" hidden="1">
      <c r="A242" s="40" t="s">
        <v>376</v>
      </c>
      <c r="B242" s="19">
        <v>841</v>
      </c>
      <c r="C242" s="8" t="s">
        <v>203</v>
      </c>
      <c r="D242" s="8" t="s">
        <v>102</v>
      </c>
      <c r="E242" s="8" t="s">
        <v>124</v>
      </c>
      <c r="F242" s="8" t="s">
        <v>147</v>
      </c>
      <c r="G242" s="18">
        <f>'прил.3'!G1078</f>
        <v>0</v>
      </c>
      <c r="H242" s="18">
        <f>'прил.3'!H1078</f>
        <v>0</v>
      </c>
      <c r="I242" s="18">
        <f>'прил.3'!I1078</f>
        <v>0</v>
      </c>
      <c r="J242" s="18">
        <f>'прил.3'!J1078</f>
        <v>0</v>
      </c>
      <c r="K242" s="18">
        <f>'прил.3'!K1078</f>
        <v>0</v>
      </c>
      <c r="L242" s="63">
        <f t="shared" si="12"/>
        <v>0</v>
      </c>
    </row>
    <row r="243" spans="1:12" ht="16.5" hidden="1">
      <c r="A243" s="40" t="s">
        <v>6</v>
      </c>
      <c r="B243" s="19">
        <v>841</v>
      </c>
      <c r="C243" s="8" t="s">
        <v>203</v>
      </c>
      <c r="D243" s="8" t="s">
        <v>102</v>
      </c>
      <c r="E243" s="8" t="s">
        <v>125</v>
      </c>
      <c r="F243" s="8"/>
      <c r="G243" s="11">
        <f>SUM(G244)</f>
        <v>0</v>
      </c>
      <c r="H243" s="11">
        <f>SUM(H244)</f>
        <v>0</v>
      </c>
      <c r="I243" s="11">
        <f>SUM(I244)</f>
        <v>0</v>
      </c>
      <c r="J243" s="11">
        <f>SUM(J244)</f>
        <v>0</v>
      </c>
      <c r="K243" s="11">
        <f>SUM(K244)</f>
        <v>0</v>
      </c>
      <c r="L243" s="63">
        <f t="shared" si="12"/>
        <v>0</v>
      </c>
    </row>
    <row r="244" spans="1:12" ht="16.5" hidden="1">
      <c r="A244" s="40" t="s">
        <v>654</v>
      </c>
      <c r="B244" s="19">
        <v>841</v>
      </c>
      <c r="C244" s="8" t="s">
        <v>203</v>
      </c>
      <c r="D244" s="8" t="s">
        <v>102</v>
      </c>
      <c r="E244" s="8" t="s">
        <v>125</v>
      </c>
      <c r="F244" s="8" t="s">
        <v>147</v>
      </c>
      <c r="G244" s="11">
        <f>'прил.3'!G1080</f>
        <v>0</v>
      </c>
      <c r="H244" s="11">
        <f>'прил.3'!H1080</f>
        <v>0</v>
      </c>
      <c r="I244" s="11">
        <f>'прил.3'!I1080</f>
        <v>0</v>
      </c>
      <c r="J244" s="11">
        <f>'прил.3'!J1080</f>
        <v>0</v>
      </c>
      <c r="K244" s="11">
        <f>'прил.3'!K1080</f>
        <v>0</v>
      </c>
      <c r="L244" s="63">
        <f t="shared" si="12"/>
        <v>0</v>
      </c>
    </row>
    <row r="245" spans="1:12" ht="17.25" customHeight="1" hidden="1">
      <c r="A245" s="40" t="s">
        <v>580</v>
      </c>
      <c r="B245" s="19"/>
      <c r="C245" s="8" t="s">
        <v>203</v>
      </c>
      <c r="D245" s="8" t="s">
        <v>102</v>
      </c>
      <c r="E245" s="8" t="s">
        <v>542</v>
      </c>
      <c r="F245" s="8"/>
      <c r="G245" s="11">
        <f>G246</f>
        <v>40000</v>
      </c>
      <c r="H245" s="11">
        <f>H246</f>
        <v>0</v>
      </c>
      <c r="I245" s="11"/>
      <c r="J245" s="11">
        <f>J246</f>
        <v>-40000</v>
      </c>
      <c r="K245" s="11">
        <f>K246</f>
        <v>0</v>
      </c>
      <c r="L245" s="63">
        <f t="shared" si="12"/>
        <v>0</v>
      </c>
    </row>
    <row r="246" spans="1:12" ht="16.5" hidden="1">
      <c r="A246" s="40" t="s">
        <v>654</v>
      </c>
      <c r="B246" s="19"/>
      <c r="C246" s="8" t="s">
        <v>203</v>
      </c>
      <c r="D246" s="8" t="s">
        <v>102</v>
      </c>
      <c r="E246" s="8" t="s">
        <v>542</v>
      </c>
      <c r="F246" s="8" t="s">
        <v>147</v>
      </c>
      <c r="G246" s="11">
        <f>'прил.3'!G1082</f>
        <v>40000</v>
      </c>
      <c r="H246" s="11">
        <f>'прил.3'!H1082</f>
        <v>0</v>
      </c>
      <c r="I246" s="11"/>
      <c r="J246" s="11">
        <f>'прил.3'!J1082</f>
        <v>-40000</v>
      </c>
      <c r="K246" s="11">
        <f>'прил.3'!K1082</f>
        <v>0</v>
      </c>
      <c r="L246" s="63">
        <f t="shared" si="12"/>
        <v>0</v>
      </c>
    </row>
    <row r="247" spans="1:12" ht="16.5" hidden="1">
      <c r="A247" s="40" t="s">
        <v>284</v>
      </c>
      <c r="B247" s="19"/>
      <c r="C247" s="8" t="s">
        <v>203</v>
      </c>
      <c r="D247" s="8" t="s">
        <v>102</v>
      </c>
      <c r="E247" s="8" t="s">
        <v>283</v>
      </c>
      <c r="F247" s="8"/>
      <c r="G247" s="11">
        <f>G248</f>
        <v>0</v>
      </c>
      <c r="H247" s="11">
        <f>H248</f>
        <v>0</v>
      </c>
      <c r="I247" s="11"/>
      <c r="J247" s="11">
        <f>J248</f>
        <v>0</v>
      </c>
      <c r="K247" s="11">
        <f>K248</f>
        <v>0</v>
      </c>
      <c r="L247" s="63">
        <f t="shared" si="12"/>
        <v>0</v>
      </c>
    </row>
    <row r="248" spans="1:12" ht="16.5" hidden="1">
      <c r="A248" s="40" t="s">
        <v>654</v>
      </c>
      <c r="B248" s="19"/>
      <c r="C248" s="8" t="s">
        <v>203</v>
      </c>
      <c r="D248" s="8" t="s">
        <v>102</v>
      </c>
      <c r="E248" s="8" t="s">
        <v>283</v>
      </c>
      <c r="F248" s="8" t="s">
        <v>147</v>
      </c>
      <c r="G248" s="11">
        <f>'прил.3'!G1084</f>
        <v>0</v>
      </c>
      <c r="H248" s="11">
        <f>'прил.3'!H1084</f>
        <v>0</v>
      </c>
      <c r="I248" s="11"/>
      <c r="J248" s="11">
        <f>'прил.3'!J1084</f>
        <v>0</v>
      </c>
      <c r="K248" s="11">
        <f>'прил.3'!K1084</f>
        <v>0</v>
      </c>
      <c r="L248" s="63">
        <f t="shared" si="12"/>
        <v>0</v>
      </c>
    </row>
    <row r="249" spans="1:12" ht="33" hidden="1">
      <c r="A249" s="38" t="s">
        <v>772</v>
      </c>
      <c r="B249" s="19"/>
      <c r="C249" s="8" t="s">
        <v>203</v>
      </c>
      <c r="D249" s="8" t="s">
        <v>102</v>
      </c>
      <c r="E249" s="8" t="s">
        <v>767</v>
      </c>
      <c r="F249" s="8"/>
      <c r="G249" s="11"/>
      <c r="H249" s="11"/>
      <c r="I249" s="11"/>
      <c r="J249" s="11"/>
      <c r="K249" s="11"/>
      <c r="L249" s="63">
        <f t="shared" si="12"/>
        <v>0</v>
      </c>
    </row>
    <row r="250" spans="1:12" ht="16.5" hidden="1">
      <c r="A250" s="40" t="s">
        <v>654</v>
      </c>
      <c r="B250" s="19"/>
      <c r="C250" s="8" t="s">
        <v>203</v>
      </c>
      <c r="D250" s="8" t="s">
        <v>102</v>
      </c>
      <c r="E250" s="8" t="s">
        <v>767</v>
      </c>
      <c r="F250" s="8" t="s">
        <v>147</v>
      </c>
      <c r="G250" s="11"/>
      <c r="H250" s="11"/>
      <c r="I250" s="11"/>
      <c r="J250" s="11"/>
      <c r="K250" s="11"/>
      <c r="L250" s="63">
        <f t="shared" si="12"/>
        <v>0</v>
      </c>
    </row>
    <row r="251" spans="1:12" ht="16.5">
      <c r="A251" s="40" t="s">
        <v>371</v>
      </c>
      <c r="B251" s="19"/>
      <c r="C251" s="8" t="s">
        <v>203</v>
      </c>
      <c r="D251" s="8" t="s">
        <v>102</v>
      </c>
      <c r="E251" s="8" t="s">
        <v>283</v>
      </c>
      <c r="F251" s="8"/>
      <c r="G251" s="11"/>
      <c r="H251" s="11"/>
      <c r="I251" s="11"/>
      <c r="J251" s="11">
        <f>SUM(J252)</f>
        <v>15910.9</v>
      </c>
      <c r="K251" s="11"/>
      <c r="L251" s="63">
        <f t="shared" si="12"/>
        <v>15910.9</v>
      </c>
    </row>
    <row r="252" spans="1:12" ht="16.5">
      <c r="A252" s="40" t="s">
        <v>654</v>
      </c>
      <c r="B252" s="19"/>
      <c r="C252" s="8" t="s">
        <v>203</v>
      </c>
      <c r="D252" s="8" t="s">
        <v>102</v>
      </c>
      <c r="E252" s="8" t="s">
        <v>283</v>
      </c>
      <c r="F252" s="8" t="s">
        <v>147</v>
      </c>
      <c r="G252" s="11"/>
      <c r="H252" s="11"/>
      <c r="I252" s="11"/>
      <c r="J252" s="11">
        <f>'прил.3'!J1097</f>
        <v>15910.9</v>
      </c>
      <c r="K252" s="11"/>
      <c r="L252" s="63">
        <f t="shared" si="12"/>
        <v>15910.9</v>
      </c>
    </row>
    <row r="253" spans="1:12" ht="33">
      <c r="A253" s="40" t="s">
        <v>660</v>
      </c>
      <c r="B253" s="19"/>
      <c r="C253" s="8" t="s">
        <v>203</v>
      </c>
      <c r="D253" s="8" t="s">
        <v>102</v>
      </c>
      <c r="E253" s="8" t="s">
        <v>503</v>
      </c>
      <c r="F253" s="8"/>
      <c r="G253" s="11"/>
      <c r="H253" s="11"/>
      <c r="I253" s="11"/>
      <c r="J253" s="11">
        <f>SUM(J254)</f>
        <v>15</v>
      </c>
      <c r="K253" s="11"/>
      <c r="L253" s="63">
        <f t="shared" si="12"/>
        <v>15</v>
      </c>
    </row>
    <row r="254" spans="1:12" ht="16.5">
      <c r="A254" s="40" t="s">
        <v>654</v>
      </c>
      <c r="B254" s="19"/>
      <c r="C254" s="8" t="s">
        <v>203</v>
      </c>
      <c r="D254" s="8" t="s">
        <v>102</v>
      </c>
      <c r="E254" s="8" t="s">
        <v>503</v>
      </c>
      <c r="F254" s="8" t="s">
        <v>147</v>
      </c>
      <c r="G254" s="11"/>
      <c r="H254" s="11"/>
      <c r="I254" s="11"/>
      <c r="J254" s="11">
        <f>'прил.3'!J1099</f>
        <v>15</v>
      </c>
      <c r="K254" s="11"/>
      <c r="L254" s="63">
        <f t="shared" si="12"/>
        <v>15</v>
      </c>
    </row>
    <row r="255" spans="1:12" ht="16.5">
      <c r="A255" s="124" t="s">
        <v>372</v>
      </c>
      <c r="B255" s="94"/>
      <c r="C255" s="95" t="s">
        <v>203</v>
      </c>
      <c r="D255" s="95" t="s">
        <v>102</v>
      </c>
      <c r="E255" s="95" t="s">
        <v>504</v>
      </c>
      <c r="F255" s="95"/>
      <c r="G255" s="26"/>
      <c r="H255" s="26"/>
      <c r="I255" s="26"/>
      <c r="J255" s="26">
        <f>SUM(J256)</f>
        <v>17240</v>
      </c>
      <c r="K255" s="26"/>
      <c r="L255" s="133">
        <f t="shared" si="12"/>
        <v>17240</v>
      </c>
    </row>
    <row r="256" spans="1:12" ht="16.5">
      <c r="A256" s="40" t="s">
        <v>654</v>
      </c>
      <c r="B256" s="19"/>
      <c r="C256" s="8" t="s">
        <v>203</v>
      </c>
      <c r="D256" s="8" t="s">
        <v>102</v>
      </c>
      <c r="E256" s="8" t="s">
        <v>504</v>
      </c>
      <c r="F256" s="8" t="s">
        <v>147</v>
      </c>
      <c r="G256" s="11"/>
      <c r="H256" s="11"/>
      <c r="I256" s="11"/>
      <c r="J256" s="11">
        <f>17240</f>
        <v>17240</v>
      </c>
      <c r="K256" s="11"/>
      <c r="L256" s="63">
        <f t="shared" si="12"/>
        <v>17240</v>
      </c>
    </row>
    <row r="257" spans="1:12" ht="33">
      <c r="A257" s="40" t="s">
        <v>373</v>
      </c>
      <c r="B257" s="19"/>
      <c r="C257" s="8" t="s">
        <v>203</v>
      </c>
      <c r="D257" s="8" t="s">
        <v>102</v>
      </c>
      <c r="E257" s="8" t="s">
        <v>505</v>
      </c>
      <c r="F257" s="8"/>
      <c r="G257" s="11"/>
      <c r="H257" s="11"/>
      <c r="I257" s="11"/>
      <c r="J257" s="11">
        <f>SUM(J258)</f>
        <v>37000</v>
      </c>
      <c r="K257" s="11"/>
      <c r="L257" s="63">
        <f t="shared" si="12"/>
        <v>37000</v>
      </c>
    </row>
    <row r="258" spans="1:12" ht="16.5">
      <c r="A258" s="40" t="s">
        <v>654</v>
      </c>
      <c r="B258" s="19"/>
      <c r="C258" s="8" t="s">
        <v>203</v>
      </c>
      <c r="D258" s="8" t="s">
        <v>102</v>
      </c>
      <c r="E258" s="8" t="s">
        <v>505</v>
      </c>
      <c r="F258" s="8" t="s">
        <v>147</v>
      </c>
      <c r="G258" s="11"/>
      <c r="H258" s="11"/>
      <c r="I258" s="11"/>
      <c r="J258" s="11">
        <f>'прил.3'!J1103</f>
        <v>37000</v>
      </c>
      <c r="K258" s="11"/>
      <c r="L258" s="63">
        <f t="shared" si="12"/>
        <v>37000</v>
      </c>
    </row>
    <row r="259" spans="1:12" ht="16.5">
      <c r="A259" s="39" t="s">
        <v>630</v>
      </c>
      <c r="B259" s="19"/>
      <c r="C259" s="8" t="s">
        <v>203</v>
      </c>
      <c r="D259" s="8" t="s">
        <v>102</v>
      </c>
      <c r="E259" s="8" t="s">
        <v>631</v>
      </c>
      <c r="F259" s="8"/>
      <c r="G259" s="11"/>
      <c r="H259" s="11"/>
      <c r="I259" s="11"/>
      <c r="J259" s="11">
        <f>SUM(J260)</f>
        <v>25502.1</v>
      </c>
      <c r="K259" s="11"/>
      <c r="L259" s="63">
        <f t="shared" si="12"/>
        <v>25502.1</v>
      </c>
    </row>
    <row r="260" spans="1:12" ht="49.5">
      <c r="A260" s="39" t="s">
        <v>415</v>
      </c>
      <c r="B260" s="19"/>
      <c r="C260" s="27" t="s">
        <v>203</v>
      </c>
      <c r="D260" s="8" t="s">
        <v>102</v>
      </c>
      <c r="E260" s="8" t="s">
        <v>414</v>
      </c>
      <c r="F260" s="8"/>
      <c r="G260" s="11"/>
      <c r="H260" s="11"/>
      <c r="I260" s="11"/>
      <c r="J260" s="11">
        <f>SUM(J261)</f>
        <v>25502.1</v>
      </c>
      <c r="K260" s="11"/>
      <c r="L260" s="63">
        <f t="shared" si="12"/>
        <v>25502.1</v>
      </c>
    </row>
    <row r="261" spans="1:12" ht="33">
      <c r="A261" s="39" t="s">
        <v>374</v>
      </c>
      <c r="B261" s="19"/>
      <c r="C261" s="27" t="s">
        <v>203</v>
      </c>
      <c r="D261" s="8" t="s">
        <v>102</v>
      </c>
      <c r="E261" s="8" t="s">
        <v>414</v>
      </c>
      <c r="F261" s="8" t="s">
        <v>229</v>
      </c>
      <c r="G261" s="11"/>
      <c r="H261" s="11"/>
      <c r="I261" s="11"/>
      <c r="J261" s="11">
        <f>'прил.3'!J1106</f>
        <v>25502.1</v>
      </c>
      <c r="K261" s="11"/>
      <c r="L261" s="63">
        <f t="shared" si="12"/>
        <v>25502.1</v>
      </c>
    </row>
    <row r="262" spans="1:12" ht="16.5">
      <c r="A262" s="39" t="s">
        <v>655</v>
      </c>
      <c r="B262" s="19">
        <v>803</v>
      </c>
      <c r="C262" s="8" t="s">
        <v>203</v>
      </c>
      <c r="D262" s="8" t="s">
        <v>102</v>
      </c>
      <c r="E262" s="8" t="s">
        <v>656</v>
      </c>
      <c r="F262" s="8"/>
      <c r="G262" s="11">
        <f>SUM(G263,G266,G269,G271,G273)</f>
        <v>473798.2</v>
      </c>
      <c r="H262" s="11">
        <f>SUM(H263,H266,H269,H271,H273)</f>
        <v>0</v>
      </c>
      <c r="I262" s="11"/>
      <c r="J262" s="11">
        <f>SUM(J263,J266,J269,J271,J273)</f>
        <v>4440.1</v>
      </c>
      <c r="K262" s="11">
        <f>SUM(K263,K266,K269,K271,K273)</f>
        <v>0</v>
      </c>
      <c r="L262" s="63">
        <f t="shared" si="12"/>
        <v>478238.3</v>
      </c>
    </row>
    <row r="263" spans="1:12" ht="16.5">
      <c r="A263" s="39" t="s">
        <v>710</v>
      </c>
      <c r="B263" s="19">
        <v>803</v>
      </c>
      <c r="C263" s="8" t="s">
        <v>203</v>
      </c>
      <c r="D263" s="8" t="s">
        <v>102</v>
      </c>
      <c r="E263" s="8" t="s">
        <v>657</v>
      </c>
      <c r="F263" s="8"/>
      <c r="G263" s="11">
        <f>G264+G265</f>
        <v>47589.7</v>
      </c>
      <c r="H263" s="11">
        <f>H264+H265</f>
        <v>0</v>
      </c>
      <c r="I263" s="11"/>
      <c r="J263" s="11">
        <f>J264+J265</f>
        <v>0</v>
      </c>
      <c r="K263" s="11">
        <f>K264+K265</f>
        <v>0</v>
      </c>
      <c r="L263" s="63">
        <f t="shared" si="12"/>
        <v>47589.7</v>
      </c>
    </row>
    <row r="264" spans="1:12" ht="16.5">
      <c r="A264" s="40" t="s">
        <v>824</v>
      </c>
      <c r="B264" s="19"/>
      <c r="C264" s="8" t="s">
        <v>203</v>
      </c>
      <c r="D264" s="8" t="s">
        <v>102</v>
      </c>
      <c r="E264" s="8" t="s">
        <v>657</v>
      </c>
      <c r="F264" s="8" t="s">
        <v>470</v>
      </c>
      <c r="G264" s="11">
        <f>'прил.3'!G210</f>
        <v>23090.7</v>
      </c>
      <c r="H264" s="11">
        <f>'прил.3'!H210</f>
        <v>0</v>
      </c>
      <c r="I264" s="11"/>
      <c r="J264" s="11">
        <f>'прил.3'!J210</f>
        <v>0</v>
      </c>
      <c r="K264" s="11">
        <f>'прил.3'!K210</f>
        <v>0</v>
      </c>
      <c r="L264" s="63">
        <f t="shared" si="12"/>
        <v>23090.7</v>
      </c>
    </row>
    <row r="265" spans="1:12" ht="16.5">
      <c r="A265" s="38" t="s">
        <v>607</v>
      </c>
      <c r="B265" s="19">
        <v>803</v>
      </c>
      <c r="C265" s="8" t="s">
        <v>203</v>
      </c>
      <c r="D265" s="8" t="s">
        <v>102</v>
      </c>
      <c r="E265" s="8" t="s">
        <v>657</v>
      </c>
      <c r="F265" s="8" t="s">
        <v>392</v>
      </c>
      <c r="G265" s="11">
        <f>'прил.3'!G211</f>
        <v>24499</v>
      </c>
      <c r="H265" s="11">
        <f>'прил.3'!H211</f>
        <v>0</v>
      </c>
      <c r="I265" s="11"/>
      <c r="J265" s="11">
        <f>'прил.3'!J211</f>
        <v>0</v>
      </c>
      <c r="K265" s="11">
        <f>'прил.3'!K211</f>
        <v>0</v>
      </c>
      <c r="L265" s="63">
        <f t="shared" si="12"/>
        <v>24499</v>
      </c>
    </row>
    <row r="266" spans="1:12" ht="34.5" customHeight="1">
      <c r="A266" s="40" t="s">
        <v>658</v>
      </c>
      <c r="B266" s="19">
        <v>803</v>
      </c>
      <c r="C266" s="8" t="s">
        <v>203</v>
      </c>
      <c r="D266" s="8" t="s">
        <v>102</v>
      </c>
      <c r="E266" s="8" t="s">
        <v>661</v>
      </c>
      <c r="F266" s="8"/>
      <c r="G266" s="11">
        <f>SUM(G267)</f>
        <v>399541.1</v>
      </c>
      <c r="H266" s="11">
        <f>SUM(H267)</f>
        <v>0</v>
      </c>
      <c r="I266" s="11"/>
      <c r="J266" s="11">
        <f>SUM(J267,J268)</f>
        <v>2951.8</v>
      </c>
      <c r="K266" s="11">
        <f>SUM(K267)</f>
        <v>0</v>
      </c>
      <c r="L266" s="63">
        <f t="shared" si="12"/>
        <v>402492.89999999997</v>
      </c>
    </row>
    <row r="267" spans="1:12" ht="19.5" customHeight="1">
      <c r="A267" s="38" t="s">
        <v>607</v>
      </c>
      <c r="B267" s="19">
        <v>803</v>
      </c>
      <c r="C267" s="8" t="s">
        <v>203</v>
      </c>
      <c r="D267" s="8" t="s">
        <v>102</v>
      </c>
      <c r="E267" s="8" t="s">
        <v>661</v>
      </c>
      <c r="F267" s="8" t="s">
        <v>392</v>
      </c>
      <c r="G267" s="11">
        <f>'прил.3'!G213+'прил.3'!G952</f>
        <v>399541.1</v>
      </c>
      <c r="H267" s="11">
        <f>'прил.3'!H213+'прил.3'!H952</f>
        <v>0</v>
      </c>
      <c r="I267" s="11"/>
      <c r="J267" s="11">
        <f>'прил.3'!J213+'прил.3'!J955</f>
        <v>1536.1000000000004</v>
      </c>
      <c r="K267" s="11">
        <f>'прил.3'!K213+'прил.3'!K952</f>
        <v>0</v>
      </c>
      <c r="L267" s="63">
        <f t="shared" si="12"/>
        <v>401077.19999999995</v>
      </c>
    </row>
    <row r="268" spans="1:12" ht="19.5" customHeight="1">
      <c r="A268" s="40" t="s">
        <v>824</v>
      </c>
      <c r="B268" s="19"/>
      <c r="C268" s="8" t="s">
        <v>203</v>
      </c>
      <c r="D268" s="8" t="s">
        <v>102</v>
      </c>
      <c r="E268" s="8" t="s">
        <v>661</v>
      </c>
      <c r="F268" s="8" t="s">
        <v>470</v>
      </c>
      <c r="G268" s="11"/>
      <c r="H268" s="11"/>
      <c r="I268" s="11"/>
      <c r="J268" s="11">
        <v>1415.7</v>
      </c>
      <c r="K268" s="11"/>
      <c r="L268" s="63">
        <f t="shared" si="12"/>
        <v>1415.7</v>
      </c>
    </row>
    <row r="269" spans="1:12" ht="16.5">
      <c r="A269" s="40" t="s">
        <v>662</v>
      </c>
      <c r="B269" s="19">
        <v>803</v>
      </c>
      <c r="C269" s="8" t="s">
        <v>203</v>
      </c>
      <c r="D269" s="8" t="s">
        <v>102</v>
      </c>
      <c r="E269" s="8" t="s">
        <v>663</v>
      </c>
      <c r="F269" s="8"/>
      <c r="G269" s="11">
        <f>SUM(G270)</f>
        <v>14243</v>
      </c>
      <c r="H269" s="11">
        <f>SUM(H270)</f>
        <v>0</v>
      </c>
      <c r="I269" s="11"/>
      <c r="J269" s="11">
        <f>SUM(J270)</f>
        <v>0</v>
      </c>
      <c r="K269" s="11">
        <f>SUM(K270)</f>
        <v>0</v>
      </c>
      <c r="L269" s="63">
        <f t="shared" si="12"/>
        <v>14243</v>
      </c>
    </row>
    <row r="270" spans="1:12" ht="16.5">
      <c r="A270" s="38" t="s">
        <v>607</v>
      </c>
      <c r="B270" s="19">
        <v>803</v>
      </c>
      <c r="C270" s="8" t="s">
        <v>203</v>
      </c>
      <c r="D270" s="8" t="s">
        <v>102</v>
      </c>
      <c r="E270" s="8" t="s">
        <v>663</v>
      </c>
      <c r="F270" s="8" t="s">
        <v>392</v>
      </c>
      <c r="G270" s="11">
        <f>'прил.3'!G216</f>
        <v>14243</v>
      </c>
      <c r="H270" s="11">
        <f>'прил.3'!H216</f>
        <v>0</v>
      </c>
      <c r="I270" s="11"/>
      <c r="J270" s="11">
        <f>'прил.3'!J216</f>
        <v>0</v>
      </c>
      <c r="K270" s="11">
        <f>'прил.3'!K216</f>
        <v>0</v>
      </c>
      <c r="L270" s="63">
        <f t="shared" si="12"/>
        <v>14243</v>
      </c>
    </row>
    <row r="271" spans="1:12" ht="17.25" customHeight="1">
      <c r="A271" s="40" t="s">
        <v>745</v>
      </c>
      <c r="B271" s="19">
        <v>803</v>
      </c>
      <c r="C271" s="8" t="s">
        <v>203</v>
      </c>
      <c r="D271" s="8" t="s">
        <v>102</v>
      </c>
      <c r="E271" s="8" t="s">
        <v>664</v>
      </c>
      <c r="F271" s="8"/>
      <c r="G271" s="18">
        <f>SUM(G272)</f>
        <v>12424.4</v>
      </c>
      <c r="H271" s="18">
        <f>SUM(H272)</f>
        <v>0</v>
      </c>
      <c r="I271" s="18"/>
      <c r="J271" s="18">
        <f>SUM(J272)</f>
        <v>1488.3</v>
      </c>
      <c r="K271" s="18">
        <f>SUM(K272)</f>
        <v>0</v>
      </c>
      <c r="L271" s="63">
        <f t="shared" si="12"/>
        <v>13912.699999999999</v>
      </c>
    </row>
    <row r="272" spans="1:12" ht="17.25" customHeight="1">
      <c r="A272" s="38" t="s">
        <v>607</v>
      </c>
      <c r="B272" s="19">
        <v>803</v>
      </c>
      <c r="C272" s="8" t="s">
        <v>203</v>
      </c>
      <c r="D272" s="8" t="s">
        <v>102</v>
      </c>
      <c r="E272" s="8" t="s">
        <v>664</v>
      </c>
      <c r="F272" s="8" t="s">
        <v>392</v>
      </c>
      <c r="G272" s="18">
        <f>'прил.3'!G218+'прил.3'!G957</f>
        <v>12424.4</v>
      </c>
      <c r="H272" s="18">
        <f>'прил.3'!H218+'прил.3'!H957</f>
        <v>0</v>
      </c>
      <c r="I272" s="18"/>
      <c r="J272" s="18">
        <f>'прил.3'!J218+'прил.3'!J957</f>
        <v>1488.3</v>
      </c>
      <c r="K272" s="18">
        <f>'прил.3'!K218+'прил.3'!K957</f>
        <v>0</v>
      </c>
      <c r="L272" s="63">
        <f t="shared" si="12"/>
        <v>13912.699999999999</v>
      </c>
    </row>
    <row r="273" spans="1:12" ht="17.25" customHeight="1" hidden="1">
      <c r="A273" s="40" t="s">
        <v>709</v>
      </c>
      <c r="B273" s="19">
        <v>803</v>
      </c>
      <c r="C273" s="8" t="s">
        <v>203</v>
      </c>
      <c r="D273" s="8" t="s">
        <v>102</v>
      </c>
      <c r="E273" s="8" t="s">
        <v>665</v>
      </c>
      <c r="F273" s="8"/>
      <c r="G273" s="11">
        <f>SUM(G274)</f>
        <v>0</v>
      </c>
      <c r="H273" s="11">
        <f>SUM(H274)</f>
        <v>0</v>
      </c>
      <c r="I273" s="11"/>
      <c r="J273" s="11">
        <f>SUM(J274)</f>
        <v>0</v>
      </c>
      <c r="K273" s="11">
        <f>SUM(K274)</f>
        <v>0</v>
      </c>
      <c r="L273" s="63">
        <f t="shared" si="12"/>
        <v>0</v>
      </c>
    </row>
    <row r="274" spans="1:12" ht="17.25" customHeight="1" hidden="1">
      <c r="A274" s="38" t="s">
        <v>607</v>
      </c>
      <c r="B274" s="19">
        <v>803</v>
      </c>
      <c r="C274" s="8" t="s">
        <v>203</v>
      </c>
      <c r="D274" s="8" t="s">
        <v>102</v>
      </c>
      <c r="E274" s="8" t="s">
        <v>665</v>
      </c>
      <c r="F274" s="8" t="s">
        <v>392</v>
      </c>
      <c r="G274" s="11">
        <f>'прил.3'!G220</f>
        <v>0</v>
      </c>
      <c r="H274" s="11">
        <f>'прил.3'!H220</f>
        <v>0</v>
      </c>
      <c r="I274" s="11"/>
      <c r="J274" s="11">
        <f>'прил.3'!J220</f>
        <v>0</v>
      </c>
      <c r="K274" s="11">
        <f>'прил.3'!K220</f>
        <v>0</v>
      </c>
      <c r="L274" s="63">
        <f t="shared" si="12"/>
        <v>0</v>
      </c>
    </row>
    <row r="275" spans="1:12" ht="16.5">
      <c r="A275" s="39" t="s">
        <v>666</v>
      </c>
      <c r="B275" s="19">
        <v>803</v>
      </c>
      <c r="C275" s="8" t="s">
        <v>203</v>
      </c>
      <c r="D275" s="8" t="s">
        <v>203</v>
      </c>
      <c r="E275" s="8"/>
      <c r="F275" s="8"/>
      <c r="G275" s="11">
        <f aca="true" t="shared" si="13" ref="G275:K277">SUM(G276)</f>
        <v>14607.400000000001</v>
      </c>
      <c r="H275" s="11">
        <f t="shared" si="13"/>
        <v>0</v>
      </c>
      <c r="I275" s="11"/>
      <c r="J275" s="11">
        <f t="shared" si="13"/>
        <v>856.3000000000001</v>
      </c>
      <c r="K275" s="11">
        <f t="shared" si="13"/>
        <v>0</v>
      </c>
      <c r="L275" s="63">
        <f t="shared" si="12"/>
        <v>15463.7</v>
      </c>
    </row>
    <row r="276" spans="1:12" ht="51.75" customHeight="1">
      <c r="A276" s="38" t="s">
        <v>176</v>
      </c>
      <c r="B276" s="19">
        <v>803</v>
      </c>
      <c r="C276" s="8" t="s">
        <v>203</v>
      </c>
      <c r="D276" s="8" t="s">
        <v>203</v>
      </c>
      <c r="E276" s="8" t="s">
        <v>178</v>
      </c>
      <c r="F276" s="8"/>
      <c r="G276" s="11">
        <f t="shared" si="13"/>
        <v>14607.400000000001</v>
      </c>
      <c r="H276" s="11">
        <f t="shared" si="13"/>
        <v>0</v>
      </c>
      <c r="I276" s="11"/>
      <c r="J276" s="11">
        <f t="shared" si="13"/>
        <v>856.3000000000001</v>
      </c>
      <c r="K276" s="11">
        <f t="shared" si="13"/>
        <v>0</v>
      </c>
      <c r="L276" s="63">
        <f t="shared" si="12"/>
        <v>15463.7</v>
      </c>
    </row>
    <row r="277" spans="1:12" ht="16.5">
      <c r="A277" s="38" t="s">
        <v>182</v>
      </c>
      <c r="B277" s="19">
        <v>803</v>
      </c>
      <c r="C277" s="8" t="s">
        <v>203</v>
      </c>
      <c r="D277" s="8" t="s">
        <v>203</v>
      </c>
      <c r="E277" s="8" t="s">
        <v>180</v>
      </c>
      <c r="F277" s="8"/>
      <c r="G277" s="11">
        <f t="shared" si="13"/>
        <v>14607.400000000001</v>
      </c>
      <c r="H277" s="11">
        <f t="shared" si="13"/>
        <v>0</v>
      </c>
      <c r="I277" s="11"/>
      <c r="J277" s="11">
        <f t="shared" si="13"/>
        <v>856.3000000000001</v>
      </c>
      <c r="K277" s="11">
        <f t="shared" si="13"/>
        <v>0</v>
      </c>
      <c r="L277" s="63">
        <f t="shared" si="12"/>
        <v>15463.7</v>
      </c>
    </row>
    <row r="278" spans="1:12" ht="16.5">
      <c r="A278" s="38" t="s">
        <v>607</v>
      </c>
      <c r="B278" s="19">
        <v>803</v>
      </c>
      <c r="C278" s="8" t="s">
        <v>203</v>
      </c>
      <c r="D278" s="8" t="s">
        <v>203</v>
      </c>
      <c r="E278" s="8" t="s">
        <v>180</v>
      </c>
      <c r="F278" s="8" t="s">
        <v>392</v>
      </c>
      <c r="G278" s="11">
        <f>'прил.3'!G224</f>
        <v>14607.400000000001</v>
      </c>
      <c r="H278" s="11">
        <f>'прил.3'!H224</f>
        <v>0</v>
      </c>
      <c r="I278" s="11"/>
      <c r="J278" s="11">
        <f>'прил.3'!J224</f>
        <v>856.3000000000001</v>
      </c>
      <c r="K278" s="11">
        <f>'прил.3'!K224</f>
        <v>0</v>
      </c>
      <c r="L278" s="63">
        <f aca="true" t="shared" si="14" ref="L278:L341">G278+H278+I278+J278+K278</f>
        <v>15463.7</v>
      </c>
    </row>
    <row r="279" spans="1:12" ht="16.5" hidden="1">
      <c r="A279" s="37" t="s">
        <v>265</v>
      </c>
      <c r="B279" s="19"/>
      <c r="C279" s="8" t="s">
        <v>203</v>
      </c>
      <c r="D279" s="8" t="s">
        <v>203</v>
      </c>
      <c r="E279" s="8" t="s">
        <v>684</v>
      </c>
      <c r="F279" s="8"/>
      <c r="G279" s="11"/>
      <c r="H279" s="11"/>
      <c r="I279" s="11"/>
      <c r="J279" s="11"/>
      <c r="K279" s="11"/>
      <c r="L279" s="63">
        <f t="shared" si="14"/>
        <v>0</v>
      </c>
    </row>
    <row r="280" spans="1:12" ht="33" hidden="1">
      <c r="A280" s="37" t="s">
        <v>327</v>
      </c>
      <c r="B280" s="19"/>
      <c r="C280" s="8" t="s">
        <v>203</v>
      </c>
      <c r="D280" s="8" t="s">
        <v>203</v>
      </c>
      <c r="E280" s="8" t="s">
        <v>328</v>
      </c>
      <c r="F280" s="8"/>
      <c r="G280" s="11"/>
      <c r="H280" s="11"/>
      <c r="I280" s="11"/>
      <c r="J280" s="11"/>
      <c r="K280" s="11"/>
      <c r="L280" s="63">
        <f t="shared" si="14"/>
        <v>0</v>
      </c>
    </row>
    <row r="281" spans="1:12" ht="16.5" hidden="1">
      <c r="A281" s="37" t="s">
        <v>607</v>
      </c>
      <c r="B281" s="19"/>
      <c r="C281" s="8" t="s">
        <v>653</v>
      </c>
      <c r="D281" s="8" t="s">
        <v>203</v>
      </c>
      <c r="E281" s="8" t="s">
        <v>328</v>
      </c>
      <c r="F281" s="8" t="s">
        <v>392</v>
      </c>
      <c r="G281" s="11"/>
      <c r="H281" s="11"/>
      <c r="I281" s="11"/>
      <c r="J281" s="11"/>
      <c r="K281" s="11"/>
      <c r="L281" s="63">
        <f t="shared" si="14"/>
        <v>0</v>
      </c>
    </row>
    <row r="282" spans="1:12" ht="16.5">
      <c r="A282" s="39" t="s">
        <v>281</v>
      </c>
      <c r="B282" s="39"/>
      <c r="C282" s="8" t="s">
        <v>104</v>
      </c>
      <c r="D282" s="8"/>
      <c r="E282" s="8"/>
      <c r="F282" s="8"/>
      <c r="G282" s="11">
        <f>SUM(G283)</f>
        <v>13760.7</v>
      </c>
      <c r="H282" s="11">
        <f>SUM(H283)</f>
        <v>0</v>
      </c>
      <c r="I282" s="11"/>
      <c r="J282" s="11">
        <f>SUM(J283)</f>
        <v>11150.9</v>
      </c>
      <c r="K282" s="11">
        <f>SUM(K283)</f>
        <v>0</v>
      </c>
      <c r="L282" s="63">
        <f t="shared" si="14"/>
        <v>24911.6</v>
      </c>
    </row>
    <row r="283" spans="1:12" ht="16.5">
      <c r="A283" s="39" t="s">
        <v>282</v>
      </c>
      <c r="B283" s="19">
        <v>841</v>
      </c>
      <c r="C283" s="8" t="s">
        <v>104</v>
      </c>
      <c r="D283" s="8" t="s">
        <v>203</v>
      </c>
      <c r="E283" s="8"/>
      <c r="F283" s="8"/>
      <c r="G283" s="11">
        <f>G284+G287+G296+G300</f>
        <v>13760.7</v>
      </c>
      <c r="H283" s="11">
        <f>H284+H287+H296+H300</f>
        <v>0</v>
      </c>
      <c r="I283" s="11"/>
      <c r="J283" s="11">
        <f>J284+J287+J296+J300+J305</f>
        <v>11150.9</v>
      </c>
      <c r="K283" s="11">
        <f>K284+K287+K296+K300</f>
        <v>0</v>
      </c>
      <c r="L283" s="63">
        <f t="shared" si="14"/>
        <v>24911.6</v>
      </c>
    </row>
    <row r="284" spans="1:12" ht="16.5">
      <c r="A284" s="39" t="s">
        <v>214</v>
      </c>
      <c r="B284" s="39"/>
      <c r="C284" s="8" t="s">
        <v>104</v>
      </c>
      <c r="D284" s="8" t="s">
        <v>203</v>
      </c>
      <c r="E284" s="8" t="s">
        <v>178</v>
      </c>
      <c r="F284" s="8"/>
      <c r="G284" s="11">
        <f>SUM(G285)</f>
        <v>6643.8</v>
      </c>
      <c r="H284" s="11">
        <f>SUM(H285)</f>
        <v>0</v>
      </c>
      <c r="I284" s="11"/>
      <c r="J284" s="11">
        <f>SUM(J285)</f>
        <v>150.9</v>
      </c>
      <c r="K284" s="11">
        <f>SUM(K285)</f>
        <v>0</v>
      </c>
      <c r="L284" s="63">
        <f t="shared" si="14"/>
        <v>6794.7</v>
      </c>
    </row>
    <row r="285" spans="1:12" ht="16.5">
      <c r="A285" s="38" t="s">
        <v>17</v>
      </c>
      <c r="B285" s="51"/>
      <c r="C285" s="8" t="s">
        <v>104</v>
      </c>
      <c r="D285" s="8" t="s">
        <v>203</v>
      </c>
      <c r="E285" s="8" t="s">
        <v>180</v>
      </c>
      <c r="F285" s="8"/>
      <c r="G285" s="11">
        <f>SUM(G286)</f>
        <v>6643.8</v>
      </c>
      <c r="H285" s="11">
        <f>SUM(H286)</f>
        <v>0</v>
      </c>
      <c r="I285" s="11"/>
      <c r="J285" s="11">
        <f>SUM(J286)</f>
        <v>150.9</v>
      </c>
      <c r="K285" s="11">
        <f>SUM(K286)</f>
        <v>0</v>
      </c>
      <c r="L285" s="63">
        <f t="shared" si="14"/>
        <v>6794.7</v>
      </c>
    </row>
    <row r="286" spans="1:12" ht="16.5">
      <c r="A286" s="38" t="s">
        <v>607</v>
      </c>
      <c r="B286" s="38"/>
      <c r="C286" s="8" t="s">
        <v>104</v>
      </c>
      <c r="D286" s="8" t="s">
        <v>203</v>
      </c>
      <c r="E286" s="8" t="s">
        <v>180</v>
      </c>
      <c r="F286" s="8" t="s">
        <v>392</v>
      </c>
      <c r="G286" s="11">
        <f>'прил.3'!G892</f>
        <v>6643.8</v>
      </c>
      <c r="H286" s="11">
        <f>'прил.3'!H892</f>
        <v>0</v>
      </c>
      <c r="I286" s="11"/>
      <c r="J286" s="11">
        <f>'прил.3'!J892</f>
        <v>150.9</v>
      </c>
      <c r="K286" s="11">
        <f>'прил.3'!K892</f>
        <v>0</v>
      </c>
      <c r="L286" s="63">
        <f t="shared" si="14"/>
        <v>6794.7</v>
      </c>
    </row>
    <row r="287" spans="1:12" ht="33">
      <c r="A287" s="38" t="s">
        <v>643</v>
      </c>
      <c r="B287" s="19">
        <v>841</v>
      </c>
      <c r="C287" s="8" t="s">
        <v>104</v>
      </c>
      <c r="D287" s="8" t="s">
        <v>203</v>
      </c>
      <c r="E287" s="8" t="s">
        <v>644</v>
      </c>
      <c r="F287" s="8"/>
      <c r="G287" s="11">
        <f>G288+G293</f>
        <v>0</v>
      </c>
      <c r="H287" s="11">
        <f>H288+H293</f>
        <v>0</v>
      </c>
      <c r="I287" s="11"/>
      <c r="J287" s="11">
        <f>J288+J293</f>
        <v>11000</v>
      </c>
      <c r="K287" s="11">
        <f>K288+K293</f>
        <v>0</v>
      </c>
      <c r="L287" s="63">
        <f t="shared" si="14"/>
        <v>11000</v>
      </c>
    </row>
    <row r="288" spans="1:12" ht="54" customHeight="1" hidden="1">
      <c r="A288" s="38" t="s">
        <v>220</v>
      </c>
      <c r="B288" s="19">
        <v>841</v>
      </c>
      <c r="C288" s="8" t="s">
        <v>104</v>
      </c>
      <c r="D288" s="8" t="s">
        <v>203</v>
      </c>
      <c r="E288" s="8" t="s">
        <v>218</v>
      </c>
      <c r="F288" s="8"/>
      <c r="G288" s="11">
        <f>G289</f>
        <v>0</v>
      </c>
      <c r="H288" s="11">
        <f>H289</f>
        <v>0</v>
      </c>
      <c r="I288" s="11"/>
      <c r="J288" s="11">
        <f>J289</f>
        <v>0</v>
      </c>
      <c r="K288" s="11">
        <f>K289</f>
        <v>0</v>
      </c>
      <c r="L288" s="63">
        <f t="shared" si="14"/>
        <v>0</v>
      </c>
    </row>
    <row r="289" spans="1:12" ht="36.75" customHeight="1" hidden="1">
      <c r="A289" s="38" t="s">
        <v>645</v>
      </c>
      <c r="B289" s="19">
        <v>841</v>
      </c>
      <c r="C289" s="8" t="s">
        <v>104</v>
      </c>
      <c r="D289" s="8" t="s">
        <v>203</v>
      </c>
      <c r="E289" s="8" t="s">
        <v>646</v>
      </c>
      <c r="F289" s="8"/>
      <c r="G289" s="11">
        <f>SUM(G290:G292)</f>
        <v>0</v>
      </c>
      <c r="H289" s="11">
        <f>SUM(H290:H292)</f>
        <v>0</v>
      </c>
      <c r="I289" s="11"/>
      <c r="J289" s="11">
        <f>SUM(J290:J292)</f>
        <v>0</v>
      </c>
      <c r="K289" s="11">
        <f>SUM(K290:K292)</f>
        <v>0</v>
      </c>
      <c r="L289" s="63">
        <f t="shared" si="14"/>
        <v>0</v>
      </c>
    </row>
    <row r="290" spans="1:12" ht="33.75" customHeight="1" hidden="1">
      <c r="A290" s="38" t="s">
        <v>58</v>
      </c>
      <c r="B290" s="19">
        <v>841</v>
      </c>
      <c r="C290" s="8" t="s">
        <v>104</v>
      </c>
      <c r="D290" s="8" t="s">
        <v>203</v>
      </c>
      <c r="E290" s="8" t="s">
        <v>646</v>
      </c>
      <c r="F290" s="8" t="s">
        <v>233</v>
      </c>
      <c r="G290" s="11">
        <f>'прил.3'!G1090</f>
        <v>0</v>
      </c>
      <c r="H290" s="11">
        <f>'прил.3'!H1090</f>
        <v>0</v>
      </c>
      <c r="I290" s="11"/>
      <c r="J290" s="11">
        <f>'прил.3'!J1090</f>
        <v>0</v>
      </c>
      <c r="K290" s="11">
        <f>'прил.3'!K1090</f>
        <v>0</v>
      </c>
      <c r="L290" s="63">
        <f t="shared" si="14"/>
        <v>0</v>
      </c>
    </row>
    <row r="291" spans="1:12" ht="35.25" customHeight="1" hidden="1">
      <c r="A291" s="38" t="s">
        <v>59</v>
      </c>
      <c r="B291" s="19">
        <v>841</v>
      </c>
      <c r="C291" s="8" t="s">
        <v>234</v>
      </c>
      <c r="D291" s="8" t="s">
        <v>203</v>
      </c>
      <c r="E291" s="8" t="s">
        <v>646</v>
      </c>
      <c r="F291" s="8" t="s">
        <v>235</v>
      </c>
      <c r="G291" s="11">
        <f>'прил.3'!G1091</f>
        <v>0</v>
      </c>
      <c r="H291" s="11">
        <f>'прил.3'!H1091</f>
        <v>0</v>
      </c>
      <c r="I291" s="11"/>
      <c r="J291" s="11">
        <f>'прил.3'!J1091</f>
        <v>0</v>
      </c>
      <c r="K291" s="11">
        <f>'прил.3'!K1091</f>
        <v>0</v>
      </c>
      <c r="L291" s="63">
        <f t="shared" si="14"/>
        <v>0</v>
      </c>
    </row>
    <row r="292" spans="1:12" ht="33.75" customHeight="1" hidden="1">
      <c r="A292" s="38" t="s">
        <v>23</v>
      </c>
      <c r="B292" s="19">
        <v>841</v>
      </c>
      <c r="C292" s="8" t="s">
        <v>104</v>
      </c>
      <c r="D292" s="8" t="s">
        <v>203</v>
      </c>
      <c r="E292" s="8" t="s">
        <v>227</v>
      </c>
      <c r="F292" s="8" t="s">
        <v>236</v>
      </c>
      <c r="G292" s="11">
        <f>'прил.3'!G1092</f>
        <v>0</v>
      </c>
      <c r="H292" s="11">
        <f>'прил.3'!H1092</f>
        <v>0</v>
      </c>
      <c r="I292" s="11"/>
      <c r="J292" s="11">
        <f>'прил.3'!J1092</f>
        <v>0</v>
      </c>
      <c r="K292" s="11">
        <f>'прил.3'!K1092</f>
        <v>0</v>
      </c>
      <c r="L292" s="63">
        <f t="shared" si="14"/>
        <v>0</v>
      </c>
    </row>
    <row r="293" spans="1:12" ht="16.5">
      <c r="A293" s="38" t="s">
        <v>43</v>
      </c>
      <c r="B293" s="19">
        <v>841</v>
      </c>
      <c r="C293" s="8" t="s">
        <v>104</v>
      </c>
      <c r="D293" s="8" t="s">
        <v>203</v>
      </c>
      <c r="E293" s="8" t="s">
        <v>115</v>
      </c>
      <c r="F293" s="8"/>
      <c r="G293" s="11">
        <f>SUM(G294)</f>
        <v>0</v>
      </c>
      <c r="H293" s="11">
        <f>SUM(H294)</f>
        <v>0</v>
      </c>
      <c r="I293" s="11"/>
      <c r="J293" s="11">
        <f>SUM(J294)</f>
        <v>11000</v>
      </c>
      <c r="K293" s="11">
        <f>SUM(K294)</f>
        <v>0</v>
      </c>
      <c r="L293" s="63">
        <f t="shared" si="14"/>
        <v>11000</v>
      </c>
    </row>
    <row r="294" spans="1:12" ht="16.5">
      <c r="A294" s="38" t="s">
        <v>44</v>
      </c>
      <c r="B294" s="19">
        <v>841</v>
      </c>
      <c r="C294" s="8" t="s">
        <v>104</v>
      </c>
      <c r="D294" s="8" t="s">
        <v>203</v>
      </c>
      <c r="E294" s="8" t="s">
        <v>119</v>
      </c>
      <c r="F294" s="8"/>
      <c r="G294" s="11">
        <f>SUM(G295)</f>
        <v>0</v>
      </c>
      <c r="H294" s="11">
        <f>SUM(H295)</f>
        <v>0</v>
      </c>
      <c r="I294" s="11"/>
      <c r="J294" s="11">
        <f>SUM(J295)</f>
        <v>11000</v>
      </c>
      <c r="K294" s="11">
        <f>SUM(K295)</f>
        <v>0</v>
      </c>
      <c r="L294" s="63">
        <f t="shared" si="14"/>
        <v>11000</v>
      </c>
    </row>
    <row r="295" spans="1:12" ht="16.5">
      <c r="A295" s="40" t="s">
        <v>376</v>
      </c>
      <c r="B295" s="19">
        <v>841</v>
      </c>
      <c r="C295" s="8" t="s">
        <v>104</v>
      </c>
      <c r="D295" s="8" t="s">
        <v>203</v>
      </c>
      <c r="E295" s="8" t="s">
        <v>119</v>
      </c>
      <c r="F295" s="8" t="s">
        <v>147</v>
      </c>
      <c r="G295" s="11">
        <f>'прил.3'!G1095</f>
        <v>0</v>
      </c>
      <c r="H295" s="11">
        <f>'прил.3'!H1095</f>
        <v>0</v>
      </c>
      <c r="I295" s="11"/>
      <c r="J295" s="11">
        <f>'прил.3'!J1112</f>
        <v>11000</v>
      </c>
      <c r="K295" s="11">
        <f>'прил.3'!K1095</f>
        <v>0</v>
      </c>
      <c r="L295" s="63">
        <f t="shared" si="14"/>
        <v>11000</v>
      </c>
    </row>
    <row r="296" spans="1:12" ht="16.5">
      <c r="A296" s="38" t="s">
        <v>216</v>
      </c>
      <c r="B296" s="19">
        <v>840</v>
      </c>
      <c r="C296" s="8" t="s">
        <v>104</v>
      </c>
      <c r="D296" s="8" t="s">
        <v>203</v>
      </c>
      <c r="E296" s="8" t="s">
        <v>183</v>
      </c>
      <c r="F296" s="8"/>
      <c r="G296" s="63">
        <f>G297</f>
        <v>2037.9</v>
      </c>
      <c r="H296" s="63">
        <f>H297</f>
        <v>0</v>
      </c>
      <c r="I296" s="63"/>
      <c r="J296" s="63">
        <f>J297</f>
        <v>0</v>
      </c>
      <c r="K296" s="63">
        <f>K297</f>
        <v>0</v>
      </c>
      <c r="L296" s="63">
        <f t="shared" si="14"/>
        <v>2037.9</v>
      </c>
    </row>
    <row r="297" spans="1:12" ht="53.25" customHeight="1">
      <c r="A297" s="38" t="s">
        <v>569</v>
      </c>
      <c r="B297" s="19">
        <v>840</v>
      </c>
      <c r="C297" s="8" t="s">
        <v>104</v>
      </c>
      <c r="D297" s="8" t="s">
        <v>203</v>
      </c>
      <c r="E297" s="8" t="s">
        <v>185</v>
      </c>
      <c r="F297" s="8"/>
      <c r="G297" s="63">
        <f>SUM(G298)</f>
        <v>2037.9</v>
      </c>
      <c r="H297" s="63">
        <f>SUM(H298)</f>
        <v>0</v>
      </c>
      <c r="I297" s="63"/>
      <c r="J297" s="63">
        <f>SUM(J298)</f>
        <v>0</v>
      </c>
      <c r="K297" s="63">
        <f>SUM(K298)</f>
        <v>0</v>
      </c>
      <c r="L297" s="63">
        <f t="shared" si="14"/>
        <v>2037.9</v>
      </c>
    </row>
    <row r="298" spans="1:12" ht="36" customHeight="1">
      <c r="A298" s="34" t="s">
        <v>154</v>
      </c>
      <c r="B298" s="19">
        <v>840</v>
      </c>
      <c r="C298" s="8" t="s">
        <v>104</v>
      </c>
      <c r="D298" s="8" t="s">
        <v>203</v>
      </c>
      <c r="E298" s="8" t="s">
        <v>368</v>
      </c>
      <c r="F298" s="8"/>
      <c r="G298" s="63">
        <f>SUM(G299)</f>
        <v>2037.9</v>
      </c>
      <c r="H298" s="63">
        <f>SUM(H299)</f>
        <v>0</v>
      </c>
      <c r="I298" s="63"/>
      <c r="J298" s="63">
        <f>SUM(J299)</f>
        <v>0</v>
      </c>
      <c r="K298" s="63">
        <f>SUM(K299)</f>
        <v>0</v>
      </c>
      <c r="L298" s="63">
        <f t="shared" si="14"/>
        <v>2037.9</v>
      </c>
    </row>
    <row r="299" spans="1:12" ht="16.5">
      <c r="A299" s="41" t="s">
        <v>306</v>
      </c>
      <c r="B299" s="19">
        <v>840</v>
      </c>
      <c r="C299" s="8" t="s">
        <v>104</v>
      </c>
      <c r="D299" s="8" t="s">
        <v>203</v>
      </c>
      <c r="E299" s="8" t="s">
        <v>368</v>
      </c>
      <c r="F299" s="8" t="s">
        <v>389</v>
      </c>
      <c r="G299" s="11">
        <f>'прил.3'!G896</f>
        <v>2037.9</v>
      </c>
      <c r="H299" s="11">
        <f>'прил.3'!H896</f>
        <v>0</v>
      </c>
      <c r="I299" s="11"/>
      <c r="J299" s="11">
        <f>'прил.3'!J896</f>
        <v>0</v>
      </c>
      <c r="K299" s="11">
        <f>'прил.3'!K896</f>
        <v>0</v>
      </c>
      <c r="L299" s="63">
        <f t="shared" si="14"/>
        <v>2037.9</v>
      </c>
    </row>
    <row r="300" spans="1:12" ht="16.5">
      <c r="A300" s="39" t="s">
        <v>633</v>
      </c>
      <c r="B300" s="19">
        <v>840</v>
      </c>
      <c r="C300" s="8" t="s">
        <v>104</v>
      </c>
      <c r="D300" s="8" t="s">
        <v>203</v>
      </c>
      <c r="E300" s="8" t="s">
        <v>602</v>
      </c>
      <c r="F300" s="8"/>
      <c r="G300" s="11">
        <f>SUM(G301)</f>
        <v>5079</v>
      </c>
      <c r="H300" s="11">
        <f>SUM(H301)</f>
        <v>0</v>
      </c>
      <c r="I300" s="11"/>
      <c r="J300" s="11">
        <f>SUM(J301)</f>
        <v>0</v>
      </c>
      <c r="K300" s="11">
        <f>SUM(K301)</f>
        <v>0</v>
      </c>
      <c r="L300" s="63">
        <f t="shared" si="14"/>
        <v>5079</v>
      </c>
    </row>
    <row r="301" spans="1:12" ht="18" customHeight="1">
      <c r="A301" s="39" t="s">
        <v>60</v>
      </c>
      <c r="B301" s="19">
        <v>840</v>
      </c>
      <c r="C301" s="8" t="s">
        <v>104</v>
      </c>
      <c r="D301" s="8" t="s">
        <v>203</v>
      </c>
      <c r="E301" s="8" t="s">
        <v>369</v>
      </c>
      <c r="F301" s="8"/>
      <c r="G301" s="11">
        <f>SUM(G302)</f>
        <v>5079</v>
      </c>
      <c r="H301" s="11">
        <f>SUM(H302)</f>
        <v>0</v>
      </c>
      <c r="I301" s="11"/>
      <c r="J301" s="11">
        <f>SUM(J302)</f>
        <v>0</v>
      </c>
      <c r="K301" s="11">
        <f>SUM(K302)</f>
        <v>0</v>
      </c>
      <c r="L301" s="63">
        <f t="shared" si="14"/>
        <v>5079</v>
      </c>
    </row>
    <row r="302" spans="1:12" ht="16.5">
      <c r="A302" s="38" t="s">
        <v>740</v>
      </c>
      <c r="B302" s="19">
        <v>840</v>
      </c>
      <c r="C302" s="8" t="s">
        <v>104</v>
      </c>
      <c r="D302" s="8" t="s">
        <v>203</v>
      </c>
      <c r="E302" s="8" t="s">
        <v>369</v>
      </c>
      <c r="F302" s="8" t="s">
        <v>699</v>
      </c>
      <c r="G302" s="11">
        <f>'прил.3'!G899</f>
        <v>5079</v>
      </c>
      <c r="H302" s="11">
        <f>'прил.3'!H899</f>
        <v>0</v>
      </c>
      <c r="I302" s="11"/>
      <c r="J302" s="11">
        <f>'прил.3'!J899</f>
        <v>0</v>
      </c>
      <c r="K302" s="11">
        <f>'прил.3'!K899</f>
        <v>0</v>
      </c>
      <c r="L302" s="63">
        <f t="shared" si="14"/>
        <v>5079</v>
      </c>
    </row>
    <row r="303" spans="1:12" ht="57" customHeight="1" hidden="1">
      <c r="A303" s="39" t="s">
        <v>173</v>
      </c>
      <c r="B303" s="19"/>
      <c r="C303" s="8" t="s">
        <v>104</v>
      </c>
      <c r="D303" s="8" t="s">
        <v>203</v>
      </c>
      <c r="E303" s="8" t="s">
        <v>168</v>
      </c>
      <c r="F303" s="8"/>
      <c r="G303" s="11"/>
      <c r="H303" s="11"/>
      <c r="I303" s="11"/>
      <c r="J303" s="11"/>
      <c r="K303" s="11"/>
      <c r="L303" s="63">
        <f t="shared" si="14"/>
        <v>0</v>
      </c>
    </row>
    <row r="304" spans="1:12" ht="16.5" hidden="1">
      <c r="A304" s="38" t="s">
        <v>740</v>
      </c>
      <c r="B304" s="19"/>
      <c r="C304" s="8" t="s">
        <v>104</v>
      </c>
      <c r="D304" s="8" t="s">
        <v>203</v>
      </c>
      <c r="E304" s="8" t="s">
        <v>168</v>
      </c>
      <c r="F304" s="8" t="s">
        <v>699</v>
      </c>
      <c r="G304" s="11"/>
      <c r="H304" s="11"/>
      <c r="I304" s="11"/>
      <c r="J304" s="11"/>
      <c r="K304" s="11"/>
      <c r="L304" s="63">
        <f t="shared" si="14"/>
        <v>0</v>
      </c>
    </row>
    <row r="305" spans="1:12" ht="33" hidden="1">
      <c r="A305" s="38" t="s">
        <v>370</v>
      </c>
      <c r="B305" s="19"/>
      <c r="C305" s="8" t="s">
        <v>104</v>
      </c>
      <c r="D305" s="8" t="s">
        <v>203</v>
      </c>
      <c r="E305" s="8" t="s">
        <v>644</v>
      </c>
      <c r="F305" s="8"/>
      <c r="G305" s="11"/>
      <c r="H305" s="11"/>
      <c r="I305" s="11"/>
      <c r="J305" s="11">
        <f>SUM(J306)</f>
        <v>0</v>
      </c>
      <c r="K305" s="11"/>
      <c r="L305" s="63">
        <f t="shared" si="14"/>
        <v>0</v>
      </c>
    </row>
    <row r="306" spans="1:12" ht="16.5" hidden="1">
      <c r="A306" s="38" t="s">
        <v>77</v>
      </c>
      <c r="B306" s="19"/>
      <c r="C306" s="8" t="s">
        <v>104</v>
      </c>
      <c r="D306" s="8" t="s">
        <v>203</v>
      </c>
      <c r="E306" s="8" t="s">
        <v>115</v>
      </c>
      <c r="F306" s="8"/>
      <c r="G306" s="11"/>
      <c r="H306" s="11"/>
      <c r="I306" s="11"/>
      <c r="J306" s="11">
        <f>SUM(J307)</f>
        <v>0</v>
      </c>
      <c r="K306" s="11"/>
      <c r="L306" s="63">
        <f t="shared" si="14"/>
        <v>0</v>
      </c>
    </row>
    <row r="307" spans="1:12" ht="16.5" hidden="1">
      <c r="A307" s="38" t="s">
        <v>490</v>
      </c>
      <c r="B307" s="19"/>
      <c r="C307" s="8" t="s">
        <v>104</v>
      </c>
      <c r="D307" s="8" t="s">
        <v>203</v>
      </c>
      <c r="E307" s="8" t="s">
        <v>119</v>
      </c>
      <c r="F307" s="8"/>
      <c r="G307" s="11"/>
      <c r="H307" s="11"/>
      <c r="I307" s="11"/>
      <c r="J307" s="11">
        <f>SUM(J308)</f>
        <v>0</v>
      </c>
      <c r="K307" s="11"/>
      <c r="L307" s="63">
        <f t="shared" si="14"/>
        <v>0</v>
      </c>
    </row>
    <row r="308" spans="1:12" ht="16.5" hidden="1">
      <c r="A308" s="40" t="s">
        <v>376</v>
      </c>
      <c r="B308" s="19"/>
      <c r="C308" s="8" t="s">
        <v>104</v>
      </c>
      <c r="D308" s="8" t="s">
        <v>203</v>
      </c>
      <c r="E308" s="8" t="s">
        <v>119</v>
      </c>
      <c r="F308" s="8" t="s">
        <v>147</v>
      </c>
      <c r="G308" s="11"/>
      <c r="H308" s="11"/>
      <c r="I308" s="11"/>
      <c r="J308" s="11"/>
      <c r="K308" s="11"/>
      <c r="L308" s="63">
        <f t="shared" si="14"/>
        <v>0</v>
      </c>
    </row>
    <row r="309" spans="1:12" ht="16.5">
      <c r="A309" s="39" t="s">
        <v>285</v>
      </c>
      <c r="B309" s="39"/>
      <c r="C309" s="8" t="s">
        <v>746</v>
      </c>
      <c r="D309" s="8"/>
      <c r="E309" s="8"/>
      <c r="F309" s="8"/>
      <c r="G309" s="11">
        <f>G310+G320+G373+G383+G409</f>
        <v>2053893</v>
      </c>
      <c r="H309" s="11">
        <f>H310+H320+H373+H383+H409</f>
        <v>63935</v>
      </c>
      <c r="I309" s="11"/>
      <c r="J309" s="11">
        <f>J310+J320+J373+J383+J409+J369</f>
        <v>35304.399999999994</v>
      </c>
      <c r="K309" s="11">
        <f>K310+K320+K373+K383+K409</f>
        <v>0</v>
      </c>
      <c r="L309" s="63">
        <f t="shared" si="14"/>
        <v>2153132.4</v>
      </c>
    </row>
    <row r="310" spans="1:12" ht="16.5">
      <c r="A310" s="39" t="s">
        <v>679</v>
      </c>
      <c r="B310" s="19">
        <v>805</v>
      </c>
      <c r="C310" s="8" t="s">
        <v>746</v>
      </c>
      <c r="D310" s="8" t="s">
        <v>100</v>
      </c>
      <c r="E310" s="29"/>
      <c r="F310" s="29"/>
      <c r="G310" s="11">
        <f>G311+G316</f>
        <v>764403.9000000001</v>
      </c>
      <c r="H310" s="11">
        <f>H311+H316</f>
        <v>59636.3</v>
      </c>
      <c r="I310" s="11"/>
      <c r="J310" s="11">
        <f>J311+J316</f>
        <v>5031.6</v>
      </c>
      <c r="K310" s="11">
        <f>K311+K316</f>
        <v>0</v>
      </c>
      <c r="L310" s="63">
        <f t="shared" si="14"/>
        <v>829071.8000000002</v>
      </c>
    </row>
    <row r="311" spans="1:12" ht="16.5">
      <c r="A311" s="39" t="s">
        <v>217</v>
      </c>
      <c r="B311" s="19">
        <v>805</v>
      </c>
      <c r="C311" s="8" t="s">
        <v>746</v>
      </c>
      <c r="D311" s="8" t="s">
        <v>100</v>
      </c>
      <c r="E311" s="8" t="s">
        <v>680</v>
      </c>
      <c r="F311" s="29"/>
      <c r="G311" s="11">
        <f>G312+G314</f>
        <v>761044.1000000001</v>
      </c>
      <c r="H311" s="11">
        <f>H312+H314</f>
        <v>59636.3</v>
      </c>
      <c r="I311" s="11"/>
      <c r="J311" s="11">
        <f>J312+J314</f>
        <v>5031.6</v>
      </c>
      <c r="K311" s="11">
        <f>K312+K314</f>
        <v>0</v>
      </c>
      <c r="L311" s="63">
        <f t="shared" si="14"/>
        <v>825712.0000000001</v>
      </c>
    </row>
    <row r="312" spans="1:12" ht="16.5">
      <c r="A312" s="39" t="s">
        <v>24</v>
      </c>
      <c r="B312" s="19">
        <v>805</v>
      </c>
      <c r="C312" s="8" t="s">
        <v>746</v>
      </c>
      <c r="D312" s="8" t="s">
        <v>100</v>
      </c>
      <c r="E312" s="8" t="s">
        <v>722</v>
      </c>
      <c r="F312" s="29"/>
      <c r="G312" s="11">
        <f>SUM(G313)</f>
        <v>33491.8</v>
      </c>
      <c r="H312" s="11">
        <f>SUM(H313)</f>
        <v>0</v>
      </c>
      <c r="I312" s="11"/>
      <c r="J312" s="11">
        <f>SUM(J313)</f>
        <v>381.6</v>
      </c>
      <c r="K312" s="11">
        <f>SUM(K313)</f>
        <v>0</v>
      </c>
      <c r="L312" s="63">
        <f t="shared" si="14"/>
        <v>33873.4</v>
      </c>
    </row>
    <row r="313" spans="1:12" ht="15.75" customHeight="1">
      <c r="A313" s="38" t="s">
        <v>150</v>
      </c>
      <c r="B313" s="19">
        <v>805</v>
      </c>
      <c r="C313" s="8" t="s">
        <v>746</v>
      </c>
      <c r="D313" s="8" t="s">
        <v>100</v>
      </c>
      <c r="E313" s="8" t="s">
        <v>722</v>
      </c>
      <c r="F313" s="8" t="s">
        <v>831</v>
      </c>
      <c r="G313" s="11">
        <f>'прил.3'!G276</f>
        <v>33491.8</v>
      </c>
      <c r="H313" s="11">
        <f>'прил.3'!H276</f>
        <v>0</v>
      </c>
      <c r="I313" s="11"/>
      <c r="J313" s="11">
        <f>'прил.3'!J276</f>
        <v>381.6</v>
      </c>
      <c r="K313" s="11">
        <f>'прил.3'!K276</f>
        <v>0</v>
      </c>
      <c r="L313" s="63">
        <f t="shared" si="14"/>
        <v>33873.4</v>
      </c>
    </row>
    <row r="314" spans="1:17" s="76" customFormat="1" ht="18" customHeight="1">
      <c r="A314" s="39" t="s">
        <v>821</v>
      </c>
      <c r="B314" s="19">
        <v>805</v>
      </c>
      <c r="C314" s="8" t="s">
        <v>746</v>
      </c>
      <c r="D314" s="8" t="s">
        <v>100</v>
      </c>
      <c r="E314" s="8" t="s">
        <v>681</v>
      </c>
      <c r="F314" s="29"/>
      <c r="G314" s="11">
        <f>SUM(G315)</f>
        <v>727552.3</v>
      </c>
      <c r="H314" s="11">
        <f>SUM(H315)</f>
        <v>59636.3</v>
      </c>
      <c r="I314" s="11"/>
      <c r="J314" s="11">
        <f>SUM(J315)</f>
        <v>4650</v>
      </c>
      <c r="K314" s="11">
        <f>SUM(K315)</f>
        <v>0</v>
      </c>
      <c r="L314" s="63">
        <f t="shared" si="14"/>
        <v>791838.6000000001</v>
      </c>
      <c r="M314" s="56"/>
      <c r="N314" s="56"/>
      <c r="O314" s="56"/>
      <c r="P314" s="56"/>
      <c r="Q314" s="56"/>
    </row>
    <row r="315" spans="1:17" s="77" customFormat="1" ht="18" customHeight="1">
      <c r="A315" s="38" t="s">
        <v>150</v>
      </c>
      <c r="B315" s="19">
        <v>805</v>
      </c>
      <c r="C315" s="8" t="s">
        <v>746</v>
      </c>
      <c r="D315" s="8" t="s">
        <v>100</v>
      </c>
      <c r="E315" s="8" t="s">
        <v>681</v>
      </c>
      <c r="F315" s="8" t="s">
        <v>831</v>
      </c>
      <c r="G315" s="11">
        <f>'прил.3'!G962+'прил.3'!G278</f>
        <v>727552.3</v>
      </c>
      <c r="H315" s="11">
        <f>'прил.3'!H962+'прил.3'!H278</f>
        <v>59636.3</v>
      </c>
      <c r="I315" s="11"/>
      <c r="J315" s="11">
        <f>'прил.3'!J962+'прил.3'!J278</f>
        <v>4650</v>
      </c>
      <c r="K315" s="11">
        <f>'прил.3'!K962+'прил.3'!K278</f>
        <v>0</v>
      </c>
      <c r="L315" s="63">
        <f t="shared" si="14"/>
        <v>791838.6000000001</v>
      </c>
      <c r="M315" s="56"/>
      <c r="N315" s="56"/>
      <c r="O315" s="56"/>
      <c r="P315" s="56"/>
      <c r="Q315" s="56"/>
    </row>
    <row r="316" spans="1:12" ht="17.25" customHeight="1">
      <c r="A316" s="38" t="s">
        <v>216</v>
      </c>
      <c r="B316" s="19">
        <v>805</v>
      </c>
      <c r="C316" s="8" t="s">
        <v>746</v>
      </c>
      <c r="D316" s="8" t="s">
        <v>100</v>
      </c>
      <c r="E316" s="8" t="s">
        <v>183</v>
      </c>
      <c r="F316" s="8"/>
      <c r="G316" s="11">
        <f aca="true" t="shared" si="15" ref="G316:K318">SUM(G317)</f>
        <v>3359.8</v>
      </c>
      <c r="H316" s="11">
        <f t="shared" si="15"/>
        <v>0</v>
      </c>
      <c r="I316" s="11"/>
      <c r="J316" s="11">
        <f t="shared" si="15"/>
        <v>0</v>
      </c>
      <c r="K316" s="11">
        <f t="shared" si="15"/>
        <v>0</v>
      </c>
      <c r="L316" s="63">
        <f t="shared" si="14"/>
        <v>3359.8</v>
      </c>
    </row>
    <row r="317" spans="1:12" s="76" customFormat="1" ht="50.25" customHeight="1">
      <c r="A317" s="38" t="s">
        <v>569</v>
      </c>
      <c r="B317" s="19">
        <v>805</v>
      </c>
      <c r="C317" s="8" t="s">
        <v>746</v>
      </c>
      <c r="D317" s="8" t="s">
        <v>100</v>
      </c>
      <c r="E317" s="8" t="s">
        <v>185</v>
      </c>
      <c r="F317" s="8"/>
      <c r="G317" s="11">
        <f t="shared" si="15"/>
        <v>3359.8</v>
      </c>
      <c r="H317" s="11">
        <f t="shared" si="15"/>
        <v>0</v>
      </c>
      <c r="I317" s="11"/>
      <c r="J317" s="11">
        <f t="shared" si="15"/>
        <v>0</v>
      </c>
      <c r="K317" s="11">
        <f t="shared" si="15"/>
        <v>0</v>
      </c>
      <c r="L317" s="63">
        <f t="shared" si="14"/>
        <v>3359.8</v>
      </c>
    </row>
    <row r="318" spans="1:12" s="77" customFormat="1" ht="66" customHeight="1">
      <c r="A318" s="40" t="s">
        <v>159</v>
      </c>
      <c r="B318" s="19">
        <v>805</v>
      </c>
      <c r="C318" s="8" t="s">
        <v>746</v>
      </c>
      <c r="D318" s="8" t="s">
        <v>100</v>
      </c>
      <c r="E318" s="8" t="s">
        <v>512</v>
      </c>
      <c r="F318" s="8"/>
      <c r="G318" s="11">
        <f t="shared" si="15"/>
        <v>3359.8</v>
      </c>
      <c r="H318" s="11">
        <f t="shared" si="15"/>
        <v>0</v>
      </c>
      <c r="I318" s="11"/>
      <c r="J318" s="11">
        <f t="shared" si="15"/>
        <v>0</v>
      </c>
      <c r="K318" s="11">
        <f t="shared" si="15"/>
        <v>0</v>
      </c>
      <c r="L318" s="63">
        <f t="shared" si="14"/>
        <v>3359.8</v>
      </c>
    </row>
    <row r="319" spans="1:12" ht="16.5" customHeight="1">
      <c r="A319" s="38" t="s">
        <v>150</v>
      </c>
      <c r="B319" s="19">
        <v>805</v>
      </c>
      <c r="C319" s="8" t="s">
        <v>746</v>
      </c>
      <c r="D319" s="8" t="s">
        <v>100</v>
      </c>
      <c r="E319" s="8" t="s">
        <v>512</v>
      </c>
      <c r="F319" s="8" t="s">
        <v>831</v>
      </c>
      <c r="G319" s="11">
        <f>'прил.3'!G282</f>
        <v>3359.8</v>
      </c>
      <c r="H319" s="11">
        <f>'прил.3'!H282</f>
        <v>0</v>
      </c>
      <c r="I319" s="11"/>
      <c r="J319" s="11">
        <f>'прил.3'!J282</f>
        <v>0</v>
      </c>
      <c r="K319" s="11">
        <f>'прил.3'!K282</f>
        <v>0</v>
      </c>
      <c r="L319" s="63">
        <f t="shared" si="14"/>
        <v>3359.8</v>
      </c>
    </row>
    <row r="320" spans="1:12" s="76" customFormat="1" ht="17.25" customHeight="1">
      <c r="A320" s="39" t="s">
        <v>268</v>
      </c>
      <c r="B320" s="19">
        <v>805</v>
      </c>
      <c r="C320" s="8" t="s">
        <v>746</v>
      </c>
      <c r="D320" s="8" t="s">
        <v>101</v>
      </c>
      <c r="E320" s="8"/>
      <c r="F320" s="8"/>
      <c r="G320" s="11">
        <f>G324+G329+G334+G337+G340+G346+G349</f>
        <v>1015504</v>
      </c>
      <c r="H320" s="11">
        <f>H324+H329+H334+H337+H340+H346+H349</f>
        <v>4298.7</v>
      </c>
      <c r="I320" s="11"/>
      <c r="J320" s="11">
        <f>J324+J329+J334+J337+J340+J346+J349+J366</f>
        <v>57240.5</v>
      </c>
      <c r="K320" s="11">
        <f>K324+K329+K334+K337+K340+K346+K349</f>
        <v>0</v>
      </c>
      <c r="L320" s="63">
        <f t="shared" si="14"/>
        <v>1077043.2</v>
      </c>
    </row>
    <row r="321" spans="1:12" s="56" customFormat="1" ht="17.25" customHeight="1" hidden="1">
      <c r="A321" s="40" t="s">
        <v>220</v>
      </c>
      <c r="B321" s="19"/>
      <c r="C321" s="8" t="s">
        <v>746</v>
      </c>
      <c r="D321" s="8" t="s">
        <v>101</v>
      </c>
      <c r="E321" s="8" t="s">
        <v>218</v>
      </c>
      <c r="F321" s="8"/>
      <c r="G321" s="11"/>
      <c r="H321" s="11"/>
      <c r="I321" s="11"/>
      <c r="J321" s="11"/>
      <c r="K321" s="11"/>
      <c r="L321" s="63">
        <f t="shared" si="14"/>
        <v>0</v>
      </c>
    </row>
    <row r="322" spans="1:12" s="56" customFormat="1" ht="17.25" customHeight="1" hidden="1">
      <c r="A322" s="38" t="s">
        <v>375</v>
      </c>
      <c r="B322" s="19"/>
      <c r="C322" s="8" t="s">
        <v>746</v>
      </c>
      <c r="D322" s="8" t="s">
        <v>101</v>
      </c>
      <c r="E322" s="8" t="s">
        <v>646</v>
      </c>
      <c r="F322" s="8"/>
      <c r="G322" s="11"/>
      <c r="H322" s="11"/>
      <c r="I322" s="11"/>
      <c r="J322" s="11"/>
      <c r="K322" s="11"/>
      <c r="L322" s="63">
        <f t="shared" si="14"/>
        <v>0</v>
      </c>
    </row>
    <row r="323" spans="1:12" s="56" customFormat="1" ht="35.25" customHeight="1" hidden="1">
      <c r="A323" s="39" t="s">
        <v>410</v>
      </c>
      <c r="B323" s="19"/>
      <c r="C323" s="8" t="s">
        <v>746</v>
      </c>
      <c r="D323" s="8" t="s">
        <v>101</v>
      </c>
      <c r="E323" s="8" t="s">
        <v>646</v>
      </c>
      <c r="F323" s="8" t="s">
        <v>595</v>
      </c>
      <c r="G323" s="11"/>
      <c r="H323" s="11"/>
      <c r="I323" s="11"/>
      <c r="J323" s="11"/>
      <c r="K323" s="11"/>
      <c r="L323" s="63">
        <f t="shared" si="14"/>
        <v>0</v>
      </c>
    </row>
    <row r="324" spans="1:12" s="77" customFormat="1" ht="17.25" customHeight="1">
      <c r="A324" s="39" t="s">
        <v>531</v>
      </c>
      <c r="B324" s="19">
        <v>805</v>
      </c>
      <c r="C324" s="8" t="s">
        <v>746</v>
      </c>
      <c r="D324" s="8" t="s">
        <v>101</v>
      </c>
      <c r="E324" s="8" t="s">
        <v>682</v>
      </c>
      <c r="F324" s="8"/>
      <c r="G324" s="11">
        <f>G325+G327</f>
        <v>144632</v>
      </c>
      <c r="H324" s="11">
        <f>H325+H327</f>
        <v>0</v>
      </c>
      <c r="I324" s="11"/>
      <c r="J324" s="11">
        <f>J325+J327</f>
        <v>46193.5</v>
      </c>
      <c r="K324" s="11">
        <f>K325+K327</f>
        <v>0</v>
      </c>
      <c r="L324" s="63">
        <f t="shared" si="14"/>
        <v>190825.5</v>
      </c>
    </row>
    <row r="325" spans="1:12" ht="18" customHeight="1">
      <c r="A325" s="39" t="s">
        <v>721</v>
      </c>
      <c r="B325" s="19">
        <v>805</v>
      </c>
      <c r="C325" s="8" t="s">
        <v>746</v>
      </c>
      <c r="D325" s="8" t="s">
        <v>101</v>
      </c>
      <c r="E325" s="8" t="s">
        <v>723</v>
      </c>
      <c r="F325" s="29"/>
      <c r="G325" s="11">
        <f>SUM(G326)</f>
        <v>32845.9</v>
      </c>
      <c r="H325" s="11">
        <f>SUM(H326)</f>
        <v>0</v>
      </c>
      <c r="I325" s="11"/>
      <c r="J325" s="11">
        <f>SUM(J326)</f>
        <v>0</v>
      </c>
      <c r="K325" s="11">
        <f>SUM(K326)</f>
        <v>0</v>
      </c>
      <c r="L325" s="63">
        <f t="shared" si="14"/>
        <v>32845.9</v>
      </c>
    </row>
    <row r="326" spans="1:12" ht="16.5">
      <c r="A326" s="38" t="s">
        <v>150</v>
      </c>
      <c r="B326" s="19">
        <v>805</v>
      </c>
      <c r="C326" s="8" t="s">
        <v>746</v>
      </c>
      <c r="D326" s="8" t="s">
        <v>101</v>
      </c>
      <c r="E326" s="8" t="s">
        <v>723</v>
      </c>
      <c r="F326" s="8" t="s">
        <v>831</v>
      </c>
      <c r="G326" s="11">
        <f>'прил.3'!G286</f>
        <v>32845.9</v>
      </c>
      <c r="H326" s="11">
        <f>'прил.3'!H286</f>
        <v>0</v>
      </c>
      <c r="I326" s="11"/>
      <c r="J326" s="11">
        <f>'прил.3'!J286</f>
        <v>0</v>
      </c>
      <c r="K326" s="11">
        <f>'прил.3'!K286</f>
        <v>0</v>
      </c>
      <c r="L326" s="63">
        <f t="shared" si="14"/>
        <v>32845.9</v>
      </c>
    </row>
    <row r="327" spans="1:12" ht="20.25" customHeight="1">
      <c r="A327" s="39" t="s">
        <v>641</v>
      </c>
      <c r="B327" s="19">
        <v>805</v>
      </c>
      <c r="C327" s="8" t="s">
        <v>746</v>
      </c>
      <c r="D327" s="8" t="s">
        <v>101</v>
      </c>
      <c r="E327" s="8" t="s">
        <v>683</v>
      </c>
      <c r="F327" s="8"/>
      <c r="G327" s="11">
        <f>SUM(G328)</f>
        <v>111786.1</v>
      </c>
      <c r="H327" s="11">
        <f>SUM(H328)</f>
        <v>0</v>
      </c>
      <c r="I327" s="11"/>
      <c r="J327" s="11">
        <f>SUM(J328)</f>
        <v>46193.5</v>
      </c>
      <c r="K327" s="11">
        <f>SUM(K328)</f>
        <v>0</v>
      </c>
      <c r="L327" s="63">
        <f t="shared" si="14"/>
        <v>157979.6</v>
      </c>
    </row>
    <row r="328" spans="1:12" ht="16.5" customHeight="1">
      <c r="A328" s="38" t="s">
        <v>150</v>
      </c>
      <c r="B328" s="19">
        <v>805</v>
      </c>
      <c r="C328" s="8" t="s">
        <v>746</v>
      </c>
      <c r="D328" s="8" t="s">
        <v>101</v>
      </c>
      <c r="E328" s="8" t="s">
        <v>683</v>
      </c>
      <c r="F328" s="8" t="s">
        <v>831</v>
      </c>
      <c r="G328" s="11">
        <f>'прил.3'!G969+'прил.3'!G288</f>
        <v>111786.1</v>
      </c>
      <c r="H328" s="11">
        <f>'прил.3'!H969+'прил.3'!H288</f>
        <v>0</v>
      </c>
      <c r="I328" s="11"/>
      <c r="J328" s="11">
        <f>'прил.3'!J969+'прил.3'!J288</f>
        <v>46193.5</v>
      </c>
      <c r="K328" s="11">
        <f>'прил.3'!K969+'прил.3'!K288</f>
        <v>0</v>
      </c>
      <c r="L328" s="63">
        <f t="shared" si="14"/>
        <v>157979.6</v>
      </c>
    </row>
    <row r="329" spans="1:12" ht="19.5" customHeight="1">
      <c r="A329" s="39" t="s">
        <v>701</v>
      </c>
      <c r="B329" s="19">
        <v>805</v>
      </c>
      <c r="C329" s="8" t="s">
        <v>746</v>
      </c>
      <c r="D329" s="8" t="s">
        <v>101</v>
      </c>
      <c r="E329" s="8" t="s">
        <v>685</v>
      </c>
      <c r="F329" s="8"/>
      <c r="G329" s="11">
        <f>SUM(G330,G332)</f>
        <v>181446.00000000003</v>
      </c>
      <c r="H329" s="11">
        <f>SUM(H330,H332)</f>
        <v>4298.7</v>
      </c>
      <c r="I329" s="11"/>
      <c r="J329" s="11">
        <f>SUM(J330,J332)</f>
        <v>300</v>
      </c>
      <c r="K329" s="11">
        <f>SUM(K330,K332)</f>
        <v>0</v>
      </c>
      <c r="L329" s="63">
        <f t="shared" si="14"/>
        <v>186044.70000000004</v>
      </c>
    </row>
    <row r="330" spans="1:12" ht="16.5" customHeight="1">
      <c r="A330" s="122" t="s">
        <v>721</v>
      </c>
      <c r="B330" s="94">
        <v>805</v>
      </c>
      <c r="C330" s="95" t="s">
        <v>746</v>
      </c>
      <c r="D330" s="95" t="s">
        <v>101</v>
      </c>
      <c r="E330" s="95" t="s">
        <v>724</v>
      </c>
      <c r="F330" s="95"/>
      <c r="G330" s="26">
        <f>SUM(G331)</f>
        <v>5268.1</v>
      </c>
      <c r="H330" s="26">
        <f>SUM(H331)</f>
        <v>0</v>
      </c>
      <c r="I330" s="26"/>
      <c r="J330" s="26">
        <f>SUM(J331)</f>
        <v>0</v>
      </c>
      <c r="K330" s="26">
        <f>SUM(K331)</f>
        <v>0</v>
      </c>
      <c r="L330" s="133">
        <f t="shared" si="14"/>
        <v>5268.1</v>
      </c>
    </row>
    <row r="331" spans="1:12" ht="17.25" customHeight="1">
      <c r="A331" s="38" t="s">
        <v>150</v>
      </c>
      <c r="B331" s="19" t="s">
        <v>481</v>
      </c>
      <c r="C331" s="8" t="s">
        <v>746</v>
      </c>
      <c r="D331" s="8" t="s">
        <v>101</v>
      </c>
      <c r="E331" s="8" t="s">
        <v>724</v>
      </c>
      <c r="F331" s="8" t="s">
        <v>831</v>
      </c>
      <c r="G331" s="11">
        <f>'прил.3'!G291+'прил.3'!G583+'прил.3'!G665</f>
        <v>5268.1</v>
      </c>
      <c r="H331" s="11">
        <f>'прил.3'!H291+'прил.3'!H583+'прил.3'!H665</f>
        <v>0</v>
      </c>
      <c r="I331" s="11"/>
      <c r="J331" s="11">
        <f>'прил.3'!J291+'прил.3'!J583+'прил.3'!J665</f>
        <v>0</v>
      </c>
      <c r="K331" s="11">
        <f>'прил.3'!K291+'прил.3'!K583+'прил.3'!K665</f>
        <v>0</v>
      </c>
      <c r="L331" s="63">
        <f t="shared" si="14"/>
        <v>5268.1</v>
      </c>
    </row>
    <row r="332" spans="1:12" ht="16.5" customHeight="1">
      <c r="A332" s="39" t="s">
        <v>641</v>
      </c>
      <c r="B332" s="19">
        <v>805</v>
      </c>
      <c r="C332" s="8" t="s">
        <v>746</v>
      </c>
      <c r="D332" s="8" t="s">
        <v>101</v>
      </c>
      <c r="E332" s="8" t="s">
        <v>686</v>
      </c>
      <c r="F332" s="8"/>
      <c r="G332" s="11">
        <f>SUM(G333)</f>
        <v>176177.90000000002</v>
      </c>
      <c r="H332" s="11">
        <f>SUM(H333)</f>
        <v>4298.7</v>
      </c>
      <c r="I332" s="11"/>
      <c r="J332" s="11">
        <f>SUM(J333)</f>
        <v>300</v>
      </c>
      <c r="K332" s="11">
        <f>SUM(K333)</f>
        <v>0</v>
      </c>
      <c r="L332" s="63">
        <f t="shared" si="14"/>
        <v>180776.60000000003</v>
      </c>
    </row>
    <row r="333" spans="1:12" ht="17.25" customHeight="1">
      <c r="A333" s="38" t="s">
        <v>150</v>
      </c>
      <c r="B333" s="19" t="s">
        <v>480</v>
      </c>
      <c r="C333" s="8" t="s">
        <v>746</v>
      </c>
      <c r="D333" s="8" t="s">
        <v>101</v>
      </c>
      <c r="E333" s="8" t="s">
        <v>686</v>
      </c>
      <c r="F333" s="8" t="s">
        <v>831</v>
      </c>
      <c r="G333" s="11">
        <f>'прил.3'!G293+'прил.3'!G972+'прил.3'!G585+'прил.3'!G667</f>
        <v>176177.90000000002</v>
      </c>
      <c r="H333" s="11">
        <f>'прил.3'!H293+'прил.3'!H972+'прил.3'!H585+'прил.3'!H667</f>
        <v>4298.7</v>
      </c>
      <c r="I333" s="11"/>
      <c r="J333" s="11">
        <f>'прил.3'!J293+'прил.3'!J972+'прил.3'!J585+'прил.3'!J667</f>
        <v>300</v>
      </c>
      <c r="K333" s="11">
        <f>'прил.3'!K293+'прил.3'!K972+'прил.3'!K585+'прил.3'!K667</f>
        <v>0</v>
      </c>
      <c r="L333" s="63">
        <f t="shared" si="14"/>
        <v>180776.60000000003</v>
      </c>
    </row>
    <row r="334" spans="1:12" ht="17.25" customHeight="1">
      <c r="A334" s="39" t="s">
        <v>704</v>
      </c>
      <c r="B334" s="19">
        <v>805</v>
      </c>
      <c r="C334" s="8" t="s">
        <v>746</v>
      </c>
      <c r="D334" s="8" t="s">
        <v>101</v>
      </c>
      <c r="E334" s="8" t="s">
        <v>687</v>
      </c>
      <c r="F334" s="8"/>
      <c r="G334" s="28">
        <f>SUM(G335)</f>
        <v>31.6</v>
      </c>
      <c r="H334" s="28">
        <f>SUM(H335)</f>
        <v>0</v>
      </c>
      <c r="I334" s="28"/>
      <c r="J334" s="28">
        <f>SUM(J335)</f>
        <v>6602.7</v>
      </c>
      <c r="K334" s="28">
        <f>SUM(K335)</f>
        <v>0</v>
      </c>
      <c r="L334" s="63">
        <f t="shared" si="14"/>
        <v>6634.3</v>
      </c>
    </row>
    <row r="335" spans="1:12" ht="18" customHeight="1">
      <c r="A335" s="39" t="s">
        <v>641</v>
      </c>
      <c r="B335" s="19">
        <v>805</v>
      </c>
      <c r="C335" s="8" t="s">
        <v>746</v>
      </c>
      <c r="D335" s="8" t="s">
        <v>101</v>
      </c>
      <c r="E335" s="8" t="s">
        <v>688</v>
      </c>
      <c r="F335" s="8"/>
      <c r="G335" s="28">
        <f>SUM(G336)</f>
        <v>31.6</v>
      </c>
      <c r="H335" s="28">
        <f>SUM(H336)</f>
        <v>0</v>
      </c>
      <c r="I335" s="28"/>
      <c r="J335" s="28">
        <f>SUM(J336)</f>
        <v>6602.7</v>
      </c>
      <c r="K335" s="28">
        <f>SUM(K336)</f>
        <v>0</v>
      </c>
      <c r="L335" s="63">
        <f t="shared" si="14"/>
        <v>6634.3</v>
      </c>
    </row>
    <row r="336" spans="1:12" ht="19.5" customHeight="1">
      <c r="A336" s="38" t="s">
        <v>150</v>
      </c>
      <c r="B336" s="19">
        <v>805</v>
      </c>
      <c r="C336" s="8" t="s">
        <v>746</v>
      </c>
      <c r="D336" s="8" t="s">
        <v>101</v>
      </c>
      <c r="E336" s="8" t="s">
        <v>688</v>
      </c>
      <c r="F336" s="8" t="s">
        <v>831</v>
      </c>
      <c r="G336" s="11">
        <f>'прил.3'!G296</f>
        <v>31.6</v>
      </c>
      <c r="H336" s="11">
        <f>'прил.3'!H296</f>
        <v>0</v>
      </c>
      <c r="I336" s="11"/>
      <c r="J336" s="11">
        <f>'прил.3'!J296</f>
        <v>6602.7</v>
      </c>
      <c r="K336" s="11">
        <f>'прил.3'!K296</f>
        <v>0</v>
      </c>
      <c r="L336" s="63">
        <f t="shared" si="14"/>
        <v>6634.3</v>
      </c>
    </row>
    <row r="337" spans="1:12" ht="18.75" customHeight="1">
      <c r="A337" s="39" t="s">
        <v>61</v>
      </c>
      <c r="B337" s="19">
        <v>805</v>
      </c>
      <c r="C337" s="8" t="s">
        <v>746</v>
      </c>
      <c r="D337" s="8" t="s">
        <v>101</v>
      </c>
      <c r="E337" s="8" t="s">
        <v>689</v>
      </c>
      <c r="F337" s="8"/>
      <c r="G337" s="11">
        <f>SUM(G338)</f>
        <v>31.6</v>
      </c>
      <c r="H337" s="11">
        <f>SUM(H338)</f>
        <v>0</v>
      </c>
      <c r="I337" s="11"/>
      <c r="J337" s="11">
        <f>SUM(J338)</f>
        <v>4144.3</v>
      </c>
      <c r="K337" s="11">
        <f>SUM(K338)</f>
        <v>0</v>
      </c>
      <c r="L337" s="63">
        <f t="shared" si="14"/>
        <v>4175.900000000001</v>
      </c>
    </row>
    <row r="338" spans="1:12" ht="18.75" customHeight="1">
      <c r="A338" s="39" t="s">
        <v>641</v>
      </c>
      <c r="B338" s="19">
        <v>805</v>
      </c>
      <c r="C338" s="8" t="s">
        <v>746</v>
      </c>
      <c r="D338" s="8" t="s">
        <v>101</v>
      </c>
      <c r="E338" s="8" t="s">
        <v>690</v>
      </c>
      <c r="F338" s="8"/>
      <c r="G338" s="11">
        <f>SUM(G339)</f>
        <v>31.6</v>
      </c>
      <c r="H338" s="11">
        <f>SUM(H339)</f>
        <v>0</v>
      </c>
      <c r="I338" s="11"/>
      <c r="J338" s="11">
        <f>SUM(J339)</f>
        <v>4144.3</v>
      </c>
      <c r="K338" s="11">
        <f>SUM(K339)</f>
        <v>0</v>
      </c>
      <c r="L338" s="63">
        <f t="shared" si="14"/>
        <v>4175.900000000001</v>
      </c>
    </row>
    <row r="339" spans="1:12" ht="15.75" customHeight="1">
      <c r="A339" s="38" t="s">
        <v>150</v>
      </c>
      <c r="B339" s="19">
        <v>805</v>
      </c>
      <c r="C339" s="8" t="s">
        <v>746</v>
      </c>
      <c r="D339" s="8" t="s">
        <v>101</v>
      </c>
      <c r="E339" s="8" t="s">
        <v>690</v>
      </c>
      <c r="F339" s="8" t="s">
        <v>831</v>
      </c>
      <c r="G339" s="11">
        <f>'прил.3'!G299</f>
        <v>31.6</v>
      </c>
      <c r="H339" s="11">
        <f>'прил.3'!H299</f>
        <v>0</v>
      </c>
      <c r="I339" s="11"/>
      <c r="J339" s="11">
        <f>'прил.3'!J299</f>
        <v>4144.3</v>
      </c>
      <c r="K339" s="11">
        <f>'прил.3'!K299</f>
        <v>0</v>
      </c>
      <c r="L339" s="63">
        <f t="shared" si="14"/>
        <v>4175.900000000001</v>
      </c>
    </row>
    <row r="340" spans="1:12" ht="15.75" customHeight="1" hidden="1">
      <c r="A340" s="38" t="s">
        <v>696</v>
      </c>
      <c r="B340" s="19"/>
      <c r="C340" s="8"/>
      <c r="D340" s="8"/>
      <c r="E340" s="8" t="s">
        <v>691</v>
      </c>
      <c r="F340" s="8"/>
      <c r="G340" s="11"/>
      <c r="H340" s="11"/>
      <c r="I340" s="11"/>
      <c r="J340" s="11"/>
      <c r="K340" s="11"/>
      <c r="L340" s="63">
        <f t="shared" si="14"/>
        <v>0</v>
      </c>
    </row>
    <row r="341" spans="1:12" ht="17.25" customHeight="1" hidden="1">
      <c r="A341" s="40" t="s">
        <v>697</v>
      </c>
      <c r="B341" s="19">
        <v>805</v>
      </c>
      <c r="C341" s="8" t="s">
        <v>746</v>
      </c>
      <c r="D341" s="8" t="s">
        <v>101</v>
      </c>
      <c r="E341" s="8" t="s">
        <v>692</v>
      </c>
      <c r="F341" s="8"/>
      <c r="G341" s="11"/>
      <c r="H341" s="11"/>
      <c r="I341" s="11"/>
      <c r="J341" s="11"/>
      <c r="K341" s="11"/>
      <c r="L341" s="63">
        <f t="shared" si="14"/>
        <v>0</v>
      </c>
    </row>
    <row r="342" spans="1:12" ht="33" hidden="1">
      <c r="A342" s="39" t="s">
        <v>429</v>
      </c>
      <c r="B342" s="19">
        <v>805</v>
      </c>
      <c r="C342" s="8" t="s">
        <v>746</v>
      </c>
      <c r="D342" s="8" t="s">
        <v>101</v>
      </c>
      <c r="E342" s="8" t="s">
        <v>693</v>
      </c>
      <c r="F342" s="8"/>
      <c r="G342" s="11"/>
      <c r="H342" s="11"/>
      <c r="I342" s="11"/>
      <c r="J342" s="11"/>
      <c r="K342" s="11"/>
      <c r="L342" s="63">
        <f aca="true" t="shared" si="16" ref="L342:L405">G342+H342+I342+J342+K342</f>
        <v>0</v>
      </c>
    </row>
    <row r="343" spans="1:12" ht="16.5" hidden="1">
      <c r="A343" s="38" t="s">
        <v>150</v>
      </c>
      <c r="B343" s="19">
        <v>805</v>
      </c>
      <c r="C343" s="8" t="s">
        <v>746</v>
      </c>
      <c r="D343" s="8" t="s">
        <v>101</v>
      </c>
      <c r="E343" s="8" t="s">
        <v>693</v>
      </c>
      <c r="F343" s="8" t="s">
        <v>695</v>
      </c>
      <c r="G343" s="11"/>
      <c r="H343" s="11"/>
      <c r="I343" s="11"/>
      <c r="J343" s="11"/>
      <c r="K343" s="11"/>
      <c r="L343" s="63">
        <f t="shared" si="16"/>
        <v>0</v>
      </c>
    </row>
    <row r="344" spans="1:12" ht="34.5" customHeight="1" hidden="1">
      <c r="A344" s="39" t="s">
        <v>430</v>
      </c>
      <c r="B344" s="19">
        <v>805</v>
      </c>
      <c r="C344" s="8" t="s">
        <v>746</v>
      </c>
      <c r="D344" s="8" t="s">
        <v>101</v>
      </c>
      <c r="E344" s="8" t="s">
        <v>694</v>
      </c>
      <c r="F344" s="8"/>
      <c r="G344" s="11"/>
      <c r="H344" s="11"/>
      <c r="I344" s="11"/>
      <c r="J344" s="11"/>
      <c r="K344" s="11"/>
      <c r="L344" s="63">
        <f t="shared" si="16"/>
        <v>0</v>
      </c>
    </row>
    <row r="345" spans="1:12" ht="18" customHeight="1" hidden="1">
      <c r="A345" s="38" t="s">
        <v>150</v>
      </c>
      <c r="B345" s="19">
        <v>805</v>
      </c>
      <c r="C345" s="8" t="s">
        <v>746</v>
      </c>
      <c r="D345" s="8" t="s">
        <v>101</v>
      </c>
      <c r="E345" s="8" t="s">
        <v>694</v>
      </c>
      <c r="F345" s="8" t="s">
        <v>831</v>
      </c>
      <c r="G345" s="11"/>
      <c r="H345" s="11"/>
      <c r="I345" s="11"/>
      <c r="J345" s="11"/>
      <c r="K345" s="11"/>
      <c r="L345" s="63">
        <f t="shared" si="16"/>
        <v>0</v>
      </c>
    </row>
    <row r="346" spans="1:12" ht="18.75" customHeight="1" hidden="1">
      <c r="A346" s="40" t="s">
        <v>265</v>
      </c>
      <c r="B346" s="19">
        <v>805</v>
      </c>
      <c r="C346" s="8" t="s">
        <v>746</v>
      </c>
      <c r="D346" s="8" t="s">
        <v>101</v>
      </c>
      <c r="E346" s="8" t="s">
        <v>684</v>
      </c>
      <c r="F346" s="8"/>
      <c r="G346" s="11">
        <f>SUM(G347)</f>
        <v>0</v>
      </c>
      <c r="H346" s="11">
        <f>SUM(H347)</f>
        <v>0</v>
      </c>
      <c r="I346" s="11"/>
      <c r="J346" s="11">
        <f>SUM(J347)</f>
        <v>0</v>
      </c>
      <c r="K346" s="11">
        <f>SUM(K347)</f>
        <v>0</v>
      </c>
      <c r="L346" s="63">
        <f t="shared" si="16"/>
        <v>0</v>
      </c>
    </row>
    <row r="347" spans="1:12" ht="36" customHeight="1" hidden="1">
      <c r="A347" s="40" t="s">
        <v>513</v>
      </c>
      <c r="B347" s="19">
        <v>805</v>
      </c>
      <c r="C347" s="8" t="s">
        <v>797</v>
      </c>
      <c r="D347" s="8" t="s">
        <v>101</v>
      </c>
      <c r="E347" s="8" t="s">
        <v>698</v>
      </c>
      <c r="F347" s="8"/>
      <c r="G347" s="11">
        <f>SUM(G348)</f>
        <v>0</v>
      </c>
      <c r="H347" s="11">
        <f>SUM(H348)</f>
        <v>0</v>
      </c>
      <c r="I347" s="11"/>
      <c r="J347" s="11">
        <f>SUM(J348)</f>
        <v>0</v>
      </c>
      <c r="K347" s="11">
        <f>SUM(K348)</f>
        <v>0</v>
      </c>
      <c r="L347" s="63">
        <f t="shared" si="16"/>
        <v>0</v>
      </c>
    </row>
    <row r="348" spans="1:12" ht="16.5" hidden="1">
      <c r="A348" s="38" t="s">
        <v>150</v>
      </c>
      <c r="B348" s="19">
        <v>805</v>
      </c>
      <c r="C348" s="8" t="s">
        <v>797</v>
      </c>
      <c r="D348" s="8" t="s">
        <v>101</v>
      </c>
      <c r="E348" s="8" t="s">
        <v>698</v>
      </c>
      <c r="F348" s="8" t="s">
        <v>831</v>
      </c>
      <c r="G348" s="11">
        <f>'прил.3'!G308</f>
        <v>0</v>
      </c>
      <c r="H348" s="11">
        <f>'прил.3'!H308</f>
        <v>0</v>
      </c>
      <c r="I348" s="11"/>
      <c r="J348" s="11">
        <f>'прил.3'!J308</f>
        <v>0</v>
      </c>
      <c r="K348" s="11">
        <f>'прил.3'!K308</f>
        <v>0</v>
      </c>
      <c r="L348" s="63">
        <f t="shared" si="16"/>
        <v>0</v>
      </c>
    </row>
    <row r="349" spans="1:12" ht="16.5">
      <c r="A349" s="38" t="s">
        <v>216</v>
      </c>
      <c r="B349" s="19">
        <v>805</v>
      </c>
      <c r="C349" s="8" t="s">
        <v>746</v>
      </c>
      <c r="D349" s="8" t="s">
        <v>101</v>
      </c>
      <c r="E349" s="8" t="s">
        <v>183</v>
      </c>
      <c r="F349" s="8"/>
      <c r="G349" s="11">
        <f>SUM(G350,G357)</f>
        <v>689362.8</v>
      </c>
      <c r="H349" s="11">
        <f>SUM(H350,H357)</f>
        <v>0</v>
      </c>
      <c r="I349" s="11"/>
      <c r="J349" s="11">
        <f>SUM(J350,J357)</f>
        <v>-3033.4</v>
      </c>
      <c r="K349" s="11">
        <f>SUM(K350,K357)</f>
        <v>0</v>
      </c>
      <c r="L349" s="63">
        <f t="shared" si="16"/>
        <v>686329.4</v>
      </c>
    </row>
    <row r="350" spans="1:12" ht="54.75" customHeight="1" hidden="1">
      <c r="A350" s="70" t="s">
        <v>67</v>
      </c>
      <c r="B350" s="19">
        <v>805</v>
      </c>
      <c r="C350" s="8" t="s">
        <v>746</v>
      </c>
      <c r="D350" s="8" t="s">
        <v>101</v>
      </c>
      <c r="E350" s="8" t="s">
        <v>515</v>
      </c>
      <c r="F350" s="8"/>
      <c r="G350" s="11">
        <f>SUM(G353,G351)</f>
        <v>0</v>
      </c>
      <c r="H350" s="11">
        <f>SUM(H353,H351)</f>
        <v>0</v>
      </c>
      <c r="I350" s="11">
        <f>SUM(I353,I351)</f>
        <v>0</v>
      </c>
      <c r="J350" s="11">
        <f>SUM(J353,J351)</f>
        <v>0</v>
      </c>
      <c r="K350" s="11">
        <f>SUM(K353,K351)</f>
        <v>0</v>
      </c>
      <c r="L350" s="63">
        <f t="shared" si="16"/>
        <v>0</v>
      </c>
    </row>
    <row r="351" spans="1:12" ht="21" customHeight="1" hidden="1">
      <c r="A351" s="38" t="s">
        <v>245</v>
      </c>
      <c r="B351" s="19">
        <v>809</v>
      </c>
      <c r="C351" s="8" t="s">
        <v>746</v>
      </c>
      <c r="D351" s="8" t="s">
        <v>101</v>
      </c>
      <c r="E351" s="27" t="s">
        <v>403</v>
      </c>
      <c r="F351" s="27"/>
      <c r="G351" s="11">
        <f>SUM(G352)</f>
        <v>0</v>
      </c>
      <c r="H351" s="11">
        <f>SUM(H352)</f>
        <v>0</v>
      </c>
      <c r="I351" s="11">
        <f>SUM(I352)</f>
        <v>0</v>
      </c>
      <c r="J351" s="11">
        <f>SUM(J352)</f>
        <v>0</v>
      </c>
      <c r="K351" s="11">
        <f>SUM(K352)</f>
        <v>0</v>
      </c>
      <c r="L351" s="63">
        <f t="shared" si="16"/>
        <v>0</v>
      </c>
    </row>
    <row r="352" spans="1:12" ht="19.5" customHeight="1" hidden="1">
      <c r="A352" s="38" t="s">
        <v>737</v>
      </c>
      <c r="B352" s="64">
        <v>809</v>
      </c>
      <c r="C352" s="27" t="s">
        <v>746</v>
      </c>
      <c r="D352" s="27" t="s">
        <v>101</v>
      </c>
      <c r="E352" s="27" t="s">
        <v>403</v>
      </c>
      <c r="F352" s="27" t="s">
        <v>266</v>
      </c>
      <c r="G352" s="11">
        <f>'прил.3'!G671</f>
        <v>0</v>
      </c>
      <c r="H352" s="11">
        <f>'прил.3'!H671</f>
        <v>0</v>
      </c>
      <c r="I352" s="11">
        <f>'прил.3'!I671</f>
        <v>0</v>
      </c>
      <c r="J352" s="11">
        <f>'прил.3'!J671</f>
        <v>0</v>
      </c>
      <c r="K352" s="11">
        <f>'прил.3'!K671</f>
        <v>0</v>
      </c>
      <c r="L352" s="63">
        <f t="shared" si="16"/>
        <v>0</v>
      </c>
    </row>
    <row r="353" spans="1:12" ht="34.5" customHeight="1" hidden="1">
      <c r="A353" s="70" t="s">
        <v>2</v>
      </c>
      <c r="B353" s="19">
        <v>805</v>
      </c>
      <c r="C353" s="8" t="s">
        <v>746</v>
      </c>
      <c r="D353" s="8" t="s">
        <v>101</v>
      </c>
      <c r="E353" s="8" t="s">
        <v>516</v>
      </c>
      <c r="F353" s="8"/>
      <c r="G353" s="11">
        <f>SUM(G354)</f>
        <v>0</v>
      </c>
      <c r="H353" s="11">
        <f>SUM(H354)</f>
        <v>0</v>
      </c>
      <c r="I353" s="11">
        <f>SUM(I354)</f>
        <v>0</v>
      </c>
      <c r="J353" s="11">
        <f>SUM(J354)</f>
        <v>0</v>
      </c>
      <c r="K353" s="11">
        <f>SUM(K354)</f>
        <v>0</v>
      </c>
      <c r="L353" s="63">
        <f t="shared" si="16"/>
        <v>0</v>
      </c>
    </row>
    <row r="354" spans="1:12" ht="17.25" customHeight="1" hidden="1">
      <c r="A354" s="38" t="s">
        <v>150</v>
      </c>
      <c r="B354" s="19">
        <v>805</v>
      </c>
      <c r="C354" s="8" t="s">
        <v>746</v>
      </c>
      <c r="D354" s="8" t="s">
        <v>101</v>
      </c>
      <c r="E354" s="8" t="s">
        <v>516</v>
      </c>
      <c r="F354" s="8" t="s">
        <v>831</v>
      </c>
      <c r="G354" s="11">
        <f>'прил.3'!G312</f>
        <v>0</v>
      </c>
      <c r="H354" s="11">
        <f>'прил.3'!H312</f>
        <v>0</v>
      </c>
      <c r="I354" s="11">
        <f>'прил.3'!I312</f>
        <v>0</v>
      </c>
      <c r="J354" s="11">
        <f>'прил.3'!J312</f>
        <v>0</v>
      </c>
      <c r="K354" s="11">
        <f>'прил.3'!K312</f>
        <v>0</v>
      </c>
      <c r="L354" s="63">
        <f t="shared" si="16"/>
        <v>0</v>
      </c>
    </row>
    <row r="355" spans="1:12" ht="35.25" customHeight="1" hidden="1">
      <c r="A355" s="37" t="s">
        <v>335</v>
      </c>
      <c r="B355" s="19"/>
      <c r="C355" s="8" t="s">
        <v>746</v>
      </c>
      <c r="D355" s="8" t="s">
        <v>101</v>
      </c>
      <c r="E355" s="8" t="s">
        <v>336</v>
      </c>
      <c r="F355" s="8"/>
      <c r="G355" s="11"/>
      <c r="H355" s="11"/>
      <c r="I355" s="11"/>
      <c r="J355" s="11"/>
      <c r="K355" s="11"/>
      <c r="L355" s="63">
        <f t="shared" si="16"/>
        <v>0</v>
      </c>
    </row>
    <row r="356" spans="1:12" ht="17.25" customHeight="1" hidden="1">
      <c r="A356" s="38" t="s">
        <v>313</v>
      </c>
      <c r="B356" s="19"/>
      <c r="C356" s="8" t="s">
        <v>746</v>
      </c>
      <c r="D356" s="8" t="s">
        <v>101</v>
      </c>
      <c r="E356" s="8" t="s">
        <v>334</v>
      </c>
      <c r="F356" s="8" t="s">
        <v>831</v>
      </c>
      <c r="G356" s="11"/>
      <c r="H356" s="11"/>
      <c r="I356" s="11"/>
      <c r="J356" s="11"/>
      <c r="K356" s="11"/>
      <c r="L356" s="63">
        <f t="shared" si="16"/>
        <v>0</v>
      </c>
    </row>
    <row r="357" spans="1:12" ht="48.75" customHeight="1">
      <c r="A357" s="38" t="s">
        <v>569</v>
      </c>
      <c r="B357" s="19">
        <v>805</v>
      </c>
      <c r="C357" s="8" t="s">
        <v>746</v>
      </c>
      <c r="D357" s="8" t="s">
        <v>101</v>
      </c>
      <c r="E357" s="8" t="s">
        <v>185</v>
      </c>
      <c r="F357" s="8"/>
      <c r="G357" s="11">
        <f>G358+G360+G362+G364</f>
        <v>689362.8</v>
      </c>
      <c r="H357" s="11">
        <f>H358+H360+H362+H364</f>
        <v>0</v>
      </c>
      <c r="I357" s="11"/>
      <c r="J357" s="11">
        <f>J358+J360+J362+J364</f>
        <v>-3033.4</v>
      </c>
      <c r="K357" s="11">
        <f>K358+K360+K362+K364</f>
        <v>0</v>
      </c>
      <c r="L357" s="63">
        <f t="shared" si="16"/>
        <v>686329.4</v>
      </c>
    </row>
    <row r="358" spans="1:12" ht="117" customHeight="1">
      <c r="A358" s="40" t="s">
        <v>488</v>
      </c>
      <c r="B358" s="19">
        <v>805</v>
      </c>
      <c r="C358" s="8" t="s">
        <v>746</v>
      </c>
      <c r="D358" s="8" t="s">
        <v>101</v>
      </c>
      <c r="E358" s="8" t="s">
        <v>517</v>
      </c>
      <c r="F358" s="8"/>
      <c r="G358" s="11">
        <f>SUM(G359)</f>
        <v>127141.6</v>
      </c>
      <c r="H358" s="11">
        <f>SUM(H359)</f>
        <v>0</v>
      </c>
      <c r="I358" s="11"/>
      <c r="J358" s="11">
        <f>SUM(J359)</f>
        <v>0</v>
      </c>
      <c r="K358" s="11">
        <f>SUM(K359)</f>
        <v>0</v>
      </c>
      <c r="L358" s="63">
        <f t="shared" si="16"/>
        <v>127141.6</v>
      </c>
    </row>
    <row r="359" spans="1:12" ht="17.25" customHeight="1">
      <c r="A359" s="38" t="s">
        <v>150</v>
      </c>
      <c r="B359" s="19">
        <v>805</v>
      </c>
      <c r="C359" s="8" t="s">
        <v>746</v>
      </c>
      <c r="D359" s="8" t="s">
        <v>101</v>
      </c>
      <c r="E359" s="8" t="s">
        <v>517</v>
      </c>
      <c r="F359" s="8" t="s">
        <v>831</v>
      </c>
      <c r="G359" s="11">
        <f>'прил.3'!G315</f>
        <v>127141.6</v>
      </c>
      <c r="H359" s="11">
        <f>'прил.3'!H315</f>
        <v>0</v>
      </c>
      <c r="I359" s="11"/>
      <c r="J359" s="11">
        <f>'прил.3'!J315</f>
        <v>0</v>
      </c>
      <c r="K359" s="11">
        <f>'прил.3'!K315</f>
        <v>0</v>
      </c>
      <c r="L359" s="63">
        <f t="shared" si="16"/>
        <v>127141.6</v>
      </c>
    </row>
    <row r="360" spans="1:12" ht="16.5" customHeight="1">
      <c r="A360" s="40" t="s">
        <v>25</v>
      </c>
      <c r="B360" s="19">
        <v>805</v>
      </c>
      <c r="C360" s="8" t="s">
        <v>746</v>
      </c>
      <c r="D360" s="8" t="s">
        <v>101</v>
      </c>
      <c r="E360" s="8" t="s">
        <v>519</v>
      </c>
      <c r="F360" s="8"/>
      <c r="G360" s="11">
        <f>SUM(G361)</f>
        <v>496761.7</v>
      </c>
      <c r="H360" s="11">
        <f>SUM(H361)</f>
        <v>0</v>
      </c>
      <c r="I360" s="11"/>
      <c r="J360" s="11">
        <f>SUM(J361)</f>
        <v>-3033.4</v>
      </c>
      <c r="K360" s="11">
        <f>SUM(K361)</f>
        <v>0</v>
      </c>
      <c r="L360" s="63">
        <f t="shared" si="16"/>
        <v>493728.3</v>
      </c>
    </row>
    <row r="361" spans="1:12" ht="16.5">
      <c r="A361" s="38" t="s">
        <v>150</v>
      </c>
      <c r="B361" s="19">
        <v>805</v>
      </c>
      <c r="C361" s="8" t="s">
        <v>797</v>
      </c>
      <c r="D361" s="8" t="s">
        <v>101</v>
      </c>
      <c r="E361" s="8" t="s">
        <v>519</v>
      </c>
      <c r="F361" s="8" t="s">
        <v>831</v>
      </c>
      <c r="G361" s="11">
        <f>'прил.3'!G317</f>
        <v>496761.7</v>
      </c>
      <c r="H361" s="11">
        <f>'прил.3'!H317</f>
        <v>0</v>
      </c>
      <c r="I361" s="11"/>
      <c r="J361" s="11">
        <f>'прил.3'!J317</f>
        <v>-3033.4</v>
      </c>
      <c r="K361" s="11">
        <f>'прил.3'!K317</f>
        <v>0</v>
      </c>
      <c r="L361" s="63">
        <f t="shared" si="16"/>
        <v>493728.3</v>
      </c>
    </row>
    <row r="362" spans="1:12" ht="86.25" customHeight="1">
      <c r="A362" s="40" t="s">
        <v>68</v>
      </c>
      <c r="B362" s="19">
        <v>805</v>
      </c>
      <c r="C362" s="8" t="s">
        <v>746</v>
      </c>
      <c r="D362" s="8" t="s">
        <v>101</v>
      </c>
      <c r="E362" s="8" t="s">
        <v>520</v>
      </c>
      <c r="F362" s="8"/>
      <c r="G362" s="11">
        <f>SUM(G363)</f>
        <v>65099.8</v>
      </c>
      <c r="H362" s="11">
        <f>SUM(H363)</f>
        <v>0</v>
      </c>
      <c r="I362" s="11"/>
      <c r="J362" s="11">
        <f>SUM(J363)</f>
        <v>0</v>
      </c>
      <c r="K362" s="11">
        <f>SUM(K363)</f>
        <v>0</v>
      </c>
      <c r="L362" s="63">
        <f t="shared" si="16"/>
        <v>65099.8</v>
      </c>
    </row>
    <row r="363" spans="1:12" ht="16.5">
      <c r="A363" s="38" t="s">
        <v>150</v>
      </c>
      <c r="B363" s="19">
        <v>805</v>
      </c>
      <c r="C363" s="8" t="s">
        <v>746</v>
      </c>
      <c r="D363" s="8" t="s">
        <v>101</v>
      </c>
      <c r="E363" s="8" t="s">
        <v>520</v>
      </c>
      <c r="F363" s="8" t="s">
        <v>831</v>
      </c>
      <c r="G363" s="11">
        <f>'прил.3'!G319</f>
        <v>65099.8</v>
      </c>
      <c r="H363" s="11">
        <f>'прил.3'!H319</f>
        <v>0</v>
      </c>
      <c r="I363" s="11"/>
      <c r="J363" s="11">
        <f>'прил.3'!J319</f>
        <v>0</v>
      </c>
      <c r="K363" s="11">
        <f>'прил.3'!K319</f>
        <v>0</v>
      </c>
      <c r="L363" s="63">
        <f t="shared" si="16"/>
        <v>65099.8</v>
      </c>
    </row>
    <row r="364" spans="1:12" ht="49.5">
      <c r="A364" s="40" t="s">
        <v>598</v>
      </c>
      <c r="B364" s="19">
        <v>805</v>
      </c>
      <c r="C364" s="8" t="s">
        <v>746</v>
      </c>
      <c r="D364" s="8" t="s">
        <v>101</v>
      </c>
      <c r="E364" s="8" t="s">
        <v>521</v>
      </c>
      <c r="F364" s="8"/>
      <c r="G364" s="11">
        <f>SUM(G365)</f>
        <v>359.7</v>
      </c>
      <c r="H364" s="11">
        <f>SUM(H365)</f>
        <v>0</v>
      </c>
      <c r="I364" s="11"/>
      <c r="J364" s="11">
        <f>SUM(J365)</f>
        <v>0</v>
      </c>
      <c r="K364" s="11">
        <f>SUM(K365)</f>
        <v>0</v>
      </c>
      <c r="L364" s="63">
        <f t="shared" si="16"/>
        <v>359.7</v>
      </c>
    </row>
    <row r="365" spans="1:12" ht="19.5" customHeight="1">
      <c r="A365" s="38" t="s">
        <v>150</v>
      </c>
      <c r="B365" s="19">
        <v>805</v>
      </c>
      <c r="C365" s="8" t="s">
        <v>746</v>
      </c>
      <c r="D365" s="8" t="s">
        <v>120</v>
      </c>
      <c r="E365" s="8" t="s">
        <v>521</v>
      </c>
      <c r="F365" s="8" t="s">
        <v>831</v>
      </c>
      <c r="G365" s="11">
        <f>'прил.3'!G321</f>
        <v>359.7</v>
      </c>
      <c r="H365" s="11">
        <f>'прил.3'!H321</f>
        <v>0</v>
      </c>
      <c r="I365" s="11"/>
      <c r="J365" s="11">
        <f>'прил.3'!J321</f>
        <v>0</v>
      </c>
      <c r="K365" s="11">
        <f>'прил.3'!K321</f>
        <v>0</v>
      </c>
      <c r="L365" s="63">
        <f t="shared" si="16"/>
        <v>359.7</v>
      </c>
    </row>
    <row r="366" spans="1:12" ht="17.25" customHeight="1">
      <c r="A366" s="38" t="s">
        <v>523</v>
      </c>
      <c r="B366" s="19"/>
      <c r="C366" s="8" t="s">
        <v>746</v>
      </c>
      <c r="D366" s="8" t="s">
        <v>101</v>
      </c>
      <c r="E366" s="8" t="s">
        <v>631</v>
      </c>
      <c r="F366" s="8"/>
      <c r="G366" s="11"/>
      <c r="H366" s="11"/>
      <c r="I366" s="11"/>
      <c r="J366" s="11">
        <f>J367</f>
        <v>3033.4</v>
      </c>
      <c r="K366" s="11"/>
      <c r="L366" s="63">
        <f t="shared" si="16"/>
        <v>3033.4</v>
      </c>
    </row>
    <row r="367" spans="1:12" ht="50.25" customHeight="1">
      <c r="A367" s="38" t="s">
        <v>38</v>
      </c>
      <c r="B367" s="19"/>
      <c r="C367" s="8" t="s">
        <v>746</v>
      </c>
      <c r="D367" s="8" t="s">
        <v>101</v>
      </c>
      <c r="E367" s="8" t="s">
        <v>37</v>
      </c>
      <c r="F367" s="8"/>
      <c r="G367" s="11"/>
      <c r="H367" s="11"/>
      <c r="I367" s="11"/>
      <c r="J367" s="11">
        <f>J368</f>
        <v>3033.4</v>
      </c>
      <c r="K367" s="11"/>
      <c r="L367" s="63">
        <f t="shared" si="16"/>
        <v>3033.4</v>
      </c>
    </row>
    <row r="368" spans="1:12" ht="15.75" customHeight="1">
      <c r="A368" s="38" t="s">
        <v>150</v>
      </c>
      <c r="B368" s="19"/>
      <c r="C368" s="8" t="s">
        <v>746</v>
      </c>
      <c r="D368" s="8" t="s">
        <v>101</v>
      </c>
      <c r="E368" s="8" t="s">
        <v>37</v>
      </c>
      <c r="F368" s="8" t="s">
        <v>831</v>
      </c>
      <c r="G368" s="11"/>
      <c r="H368" s="11"/>
      <c r="I368" s="11"/>
      <c r="J368" s="11">
        <f>'прил.3'!J324</f>
        <v>3033.4</v>
      </c>
      <c r="K368" s="11"/>
      <c r="L368" s="63">
        <f t="shared" si="16"/>
        <v>3033.4</v>
      </c>
    </row>
    <row r="369" spans="1:12" ht="18" customHeight="1">
      <c r="A369" s="38" t="s">
        <v>171</v>
      </c>
      <c r="B369" s="19"/>
      <c r="C369" s="8" t="s">
        <v>746</v>
      </c>
      <c r="D369" s="8" t="s">
        <v>102</v>
      </c>
      <c r="E369" s="8"/>
      <c r="F369" s="8"/>
      <c r="G369" s="11"/>
      <c r="H369" s="11"/>
      <c r="I369" s="11"/>
      <c r="J369" s="11">
        <f>J370</f>
        <v>8906</v>
      </c>
      <c r="K369" s="11"/>
      <c r="L369" s="63">
        <f t="shared" si="16"/>
        <v>8906</v>
      </c>
    </row>
    <row r="370" spans="1:12" ht="17.25" customHeight="1">
      <c r="A370" s="38" t="s">
        <v>172</v>
      </c>
      <c r="B370" s="19"/>
      <c r="C370" s="8" t="s">
        <v>746</v>
      </c>
      <c r="D370" s="8" t="s">
        <v>102</v>
      </c>
      <c r="E370" s="8" t="s">
        <v>169</v>
      </c>
      <c r="F370" s="8"/>
      <c r="G370" s="11"/>
      <c r="H370" s="11"/>
      <c r="I370" s="11"/>
      <c r="J370" s="11">
        <f>J371</f>
        <v>8906</v>
      </c>
      <c r="K370" s="11"/>
      <c r="L370" s="63">
        <f t="shared" si="16"/>
        <v>8906</v>
      </c>
    </row>
    <row r="371" spans="1:12" ht="15.75" customHeight="1">
      <c r="A371" s="39" t="s">
        <v>641</v>
      </c>
      <c r="B371" s="19"/>
      <c r="C371" s="8" t="s">
        <v>746</v>
      </c>
      <c r="D371" s="8" t="s">
        <v>102</v>
      </c>
      <c r="E371" s="8" t="s">
        <v>170</v>
      </c>
      <c r="F371" s="8"/>
      <c r="G371" s="11"/>
      <c r="H371" s="11"/>
      <c r="I371" s="11"/>
      <c r="J371" s="11">
        <f>J372</f>
        <v>8906</v>
      </c>
      <c r="K371" s="11"/>
      <c r="L371" s="63">
        <f t="shared" si="16"/>
        <v>8906</v>
      </c>
    </row>
    <row r="372" spans="1:12" ht="15.75" customHeight="1">
      <c r="A372" s="38" t="s">
        <v>150</v>
      </c>
      <c r="B372" s="19"/>
      <c r="C372" s="8" t="s">
        <v>746</v>
      </c>
      <c r="D372" s="8" t="s">
        <v>102</v>
      </c>
      <c r="E372" s="8" t="s">
        <v>170</v>
      </c>
      <c r="F372" s="8" t="s">
        <v>831</v>
      </c>
      <c r="G372" s="11"/>
      <c r="H372" s="11"/>
      <c r="I372" s="11"/>
      <c r="J372" s="11">
        <f>'прил.3'!J328</f>
        <v>8906</v>
      </c>
      <c r="K372" s="11"/>
      <c r="L372" s="63">
        <f t="shared" si="16"/>
        <v>8906</v>
      </c>
    </row>
    <row r="373" spans="1:12" ht="21" customHeight="1" hidden="1">
      <c r="A373" s="39" t="s">
        <v>832</v>
      </c>
      <c r="B373" s="8" t="s">
        <v>151</v>
      </c>
      <c r="C373" s="8" t="s">
        <v>746</v>
      </c>
      <c r="D373" s="8" t="s">
        <v>203</v>
      </c>
      <c r="E373" s="8"/>
      <c r="F373" s="8"/>
      <c r="G373" s="11">
        <f>SUM(G374,G379)</f>
        <v>0</v>
      </c>
      <c r="H373" s="11">
        <f>SUM(H374,H379)</f>
        <v>0</v>
      </c>
      <c r="I373" s="11"/>
      <c r="J373" s="11">
        <f>SUM(J374,J379)</f>
        <v>0</v>
      </c>
      <c r="K373" s="11">
        <f>SUM(K374,K379)</f>
        <v>0</v>
      </c>
      <c r="L373" s="63">
        <f t="shared" si="16"/>
        <v>0</v>
      </c>
    </row>
    <row r="374" spans="1:12" ht="20.25" customHeight="1" hidden="1">
      <c r="A374" s="39" t="s">
        <v>793</v>
      </c>
      <c r="B374" s="19">
        <v>805</v>
      </c>
      <c r="C374" s="8" t="s">
        <v>746</v>
      </c>
      <c r="D374" s="8" t="s">
        <v>203</v>
      </c>
      <c r="E374" s="8" t="s">
        <v>792</v>
      </c>
      <c r="F374" s="8"/>
      <c r="G374" s="11">
        <f>SUM(G375,G377)</f>
        <v>0</v>
      </c>
      <c r="H374" s="11">
        <f>SUM(H375,H377)</f>
        <v>0</v>
      </c>
      <c r="I374" s="11"/>
      <c r="J374" s="11">
        <f>SUM(J375,J377)</f>
        <v>0</v>
      </c>
      <c r="K374" s="11">
        <f>SUM(K375,K377)</f>
        <v>0</v>
      </c>
      <c r="L374" s="63">
        <f t="shared" si="16"/>
        <v>0</v>
      </c>
    </row>
    <row r="375" spans="1:12" ht="18.75" customHeight="1" hidden="1">
      <c r="A375" s="39" t="s">
        <v>721</v>
      </c>
      <c r="B375" s="19">
        <v>805</v>
      </c>
      <c r="C375" s="8" t="s">
        <v>746</v>
      </c>
      <c r="D375" s="8" t="s">
        <v>203</v>
      </c>
      <c r="E375" s="8" t="s">
        <v>795</v>
      </c>
      <c r="F375" s="8"/>
      <c r="G375" s="11">
        <f>SUM(G376)</f>
        <v>0</v>
      </c>
      <c r="H375" s="11">
        <f>SUM(H376)</f>
        <v>0</v>
      </c>
      <c r="I375" s="11"/>
      <c r="J375" s="11">
        <f>SUM(J376)</f>
        <v>0</v>
      </c>
      <c r="K375" s="11">
        <f>SUM(K376)</f>
        <v>0</v>
      </c>
      <c r="L375" s="63">
        <f t="shared" si="16"/>
        <v>0</v>
      </c>
    </row>
    <row r="376" spans="1:12" ht="18.75" customHeight="1" hidden="1">
      <c r="A376" s="38" t="s">
        <v>150</v>
      </c>
      <c r="B376" s="19">
        <v>805</v>
      </c>
      <c r="C376" s="8" t="s">
        <v>746</v>
      </c>
      <c r="D376" s="8" t="s">
        <v>203</v>
      </c>
      <c r="E376" s="8" t="s">
        <v>795</v>
      </c>
      <c r="F376" s="8" t="s">
        <v>831</v>
      </c>
      <c r="G376" s="11">
        <f>'прил.3'!G331</f>
        <v>0</v>
      </c>
      <c r="H376" s="11">
        <f>'прил.3'!H331</f>
        <v>0</v>
      </c>
      <c r="I376" s="11"/>
      <c r="J376" s="11">
        <f>'прил.3'!J331</f>
        <v>0</v>
      </c>
      <c r="K376" s="11">
        <f>'прил.3'!K331</f>
        <v>0</v>
      </c>
      <c r="L376" s="63">
        <f t="shared" si="16"/>
        <v>0</v>
      </c>
    </row>
    <row r="377" spans="1:12" ht="18.75" customHeight="1" hidden="1">
      <c r="A377" s="39" t="s">
        <v>641</v>
      </c>
      <c r="B377" s="19">
        <v>805</v>
      </c>
      <c r="C377" s="8" t="s">
        <v>746</v>
      </c>
      <c r="D377" s="8" t="s">
        <v>203</v>
      </c>
      <c r="E377" s="8" t="s">
        <v>794</v>
      </c>
      <c r="F377" s="8"/>
      <c r="G377" s="11">
        <f>SUM(G378)</f>
        <v>0</v>
      </c>
      <c r="H377" s="11">
        <f>SUM(H378)</f>
        <v>0</v>
      </c>
      <c r="I377" s="11"/>
      <c r="J377" s="11">
        <f>SUM(J378)</f>
        <v>0</v>
      </c>
      <c r="K377" s="11">
        <f>SUM(K378)</f>
        <v>0</v>
      </c>
      <c r="L377" s="63">
        <f t="shared" si="16"/>
        <v>0</v>
      </c>
    </row>
    <row r="378" spans="1:12" s="76" customFormat="1" ht="17.25" customHeight="1" hidden="1">
      <c r="A378" s="38" t="s">
        <v>150</v>
      </c>
      <c r="B378" s="19">
        <v>805</v>
      </c>
      <c r="C378" s="8" t="s">
        <v>746</v>
      </c>
      <c r="D378" s="8" t="s">
        <v>203</v>
      </c>
      <c r="E378" s="8" t="s">
        <v>794</v>
      </c>
      <c r="F378" s="8" t="s">
        <v>831</v>
      </c>
      <c r="G378" s="11">
        <f>'прил.3'!G334</f>
        <v>0</v>
      </c>
      <c r="H378" s="11">
        <f>'прил.3'!H334</f>
        <v>0</v>
      </c>
      <c r="I378" s="11"/>
      <c r="J378" s="11">
        <f>'прил.3'!J334</f>
        <v>0</v>
      </c>
      <c r="K378" s="11">
        <f>'прил.3'!K334</f>
        <v>0</v>
      </c>
      <c r="L378" s="63">
        <f t="shared" si="16"/>
        <v>0</v>
      </c>
    </row>
    <row r="379" spans="1:12" s="77" customFormat="1" ht="18" customHeight="1" hidden="1">
      <c r="A379" s="38" t="s">
        <v>216</v>
      </c>
      <c r="B379" s="19">
        <v>805</v>
      </c>
      <c r="C379" s="8" t="s">
        <v>746</v>
      </c>
      <c r="D379" s="8" t="s">
        <v>203</v>
      </c>
      <c r="E379" s="8" t="s">
        <v>183</v>
      </c>
      <c r="F379" s="8"/>
      <c r="G379" s="11">
        <f aca="true" t="shared" si="17" ref="G379:K381">SUM(G380)</f>
        <v>0</v>
      </c>
      <c r="H379" s="11">
        <f t="shared" si="17"/>
        <v>0</v>
      </c>
      <c r="I379" s="11"/>
      <c r="J379" s="11">
        <f t="shared" si="17"/>
        <v>0</v>
      </c>
      <c r="K379" s="11">
        <f t="shared" si="17"/>
        <v>0</v>
      </c>
      <c r="L379" s="63">
        <f t="shared" si="16"/>
        <v>0</v>
      </c>
    </row>
    <row r="380" spans="1:12" ht="53.25" customHeight="1" hidden="1">
      <c r="A380" s="38" t="s">
        <v>439</v>
      </c>
      <c r="B380" s="19">
        <v>805</v>
      </c>
      <c r="C380" s="8" t="s">
        <v>746</v>
      </c>
      <c r="D380" s="8" t="s">
        <v>203</v>
      </c>
      <c r="E380" s="8" t="s">
        <v>185</v>
      </c>
      <c r="F380" s="8"/>
      <c r="G380" s="11">
        <f t="shared" si="17"/>
        <v>0</v>
      </c>
      <c r="H380" s="11">
        <f t="shared" si="17"/>
        <v>0</v>
      </c>
      <c r="I380" s="11"/>
      <c r="J380" s="11">
        <f t="shared" si="17"/>
        <v>0</v>
      </c>
      <c r="K380" s="11">
        <f t="shared" si="17"/>
        <v>0</v>
      </c>
      <c r="L380" s="63">
        <f t="shared" si="16"/>
        <v>0</v>
      </c>
    </row>
    <row r="381" spans="1:12" ht="54" customHeight="1" hidden="1">
      <c r="A381" s="40" t="s">
        <v>7</v>
      </c>
      <c r="B381" s="19">
        <v>805</v>
      </c>
      <c r="C381" s="8" t="s">
        <v>746</v>
      </c>
      <c r="D381" s="8" t="s">
        <v>203</v>
      </c>
      <c r="E381" s="8" t="s">
        <v>522</v>
      </c>
      <c r="F381" s="8"/>
      <c r="G381" s="11">
        <f t="shared" si="17"/>
        <v>0</v>
      </c>
      <c r="H381" s="11">
        <f t="shared" si="17"/>
        <v>0</v>
      </c>
      <c r="I381" s="11"/>
      <c r="J381" s="11">
        <f t="shared" si="17"/>
        <v>0</v>
      </c>
      <c r="K381" s="11">
        <f t="shared" si="17"/>
        <v>0</v>
      </c>
      <c r="L381" s="63">
        <f t="shared" si="16"/>
        <v>0</v>
      </c>
    </row>
    <row r="382" spans="1:12" ht="19.5" customHeight="1" hidden="1">
      <c r="A382" s="38" t="s">
        <v>150</v>
      </c>
      <c r="B382" s="19">
        <v>805</v>
      </c>
      <c r="C382" s="8" t="s">
        <v>746</v>
      </c>
      <c r="D382" s="8" t="s">
        <v>203</v>
      </c>
      <c r="E382" s="8" t="s">
        <v>522</v>
      </c>
      <c r="F382" s="8" t="s">
        <v>831</v>
      </c>
      <c r="G382" s="11">
        <f>'прил.3'!G338</f>
        <v>0</v>
      </c>
      <c r="H382" s="11">
        <f>'прил.3'!H338</f>
        <v>0</v>
      </c>
      <c r="I382" s="11"/>
      <c r="J382" s="11">
        <f>'прил.3'!J338</f>
        <v>0</v>
      </c>
      <c r="K382" s="11">
        <f>'прил.3'!K338</f>
        <v>0</v>
      </c>
      <c r="L382" s="63">
        <f t="shared" si="16"/>
        <v>0</v>
      </c>
    </row>
    <row r="383" spans="1:12" ht="18.75" customHeight="1">
      <c r="A383" s="39" t="s">
        <v>433</v>
      </c>
      <c r="B383" s="19">
        <v>805</v>
      </c>
      <c r="C383" s="8" t="s">
        <v>746</v>
      </c>
      <c r="D383" s="8" t="s">
        <v>746</v>
      </c>
      <c r="E383" s="8"/>
      <c r="F383" s="8"/>
      <c r="G383" s="11">
        <f>G384+G391+G397+G406+G387+G389</f>
        <v>39102.899999999994</v>
      </c>
      <c r="H383" s="11">
        <f>H384+H391+H397+H406+H387+H389</f>
        <v>0</v>
      </c>
      <c r="I383" s="11"/>
      <c r="J383" s="11">
        <f>J384+J391+J397+J406+J387+J389</f>
        <v>20692.3</v>
      </c>
      <c r="K383" s="11">
        <f>K384+K391+K397+K406+K387+K389</f>
        <v>0</v>
      </c>
      <c r="L383" s="63">
        <f t="shared" si="16"/>
        <v>59795.2</v>
      </c>
    </row>
    <row r="384" spans="1:12" ht="19.5" customHeight="1">
      <c r="A384" s="39" t="s">
        <v>132</v>
      </c>
      <c r="B384" s="19">
        <v>801</v>
      </c>
      <c r="C384" s="8" t="s">
        <v>746</v>
      </c>
      <c r="D384" s="8" t="s">
        <v>746</v>
      </c>
      <c r="E384" s="8" t="s">
        <v>612</v>
      </c>
      <c r="F384" s="8"/>
      <c r="G384" s="11">
        <f>G385</f>
        <v>762.6</v>
      </c>
      <c r="H384" s="11">
        <f>H385</f>
        <v>0</v>
      </c>
      <c r="I384" s="11"/>
      <c r="J384" s="11">
        <f>J385</f>
        <v>0</v>
      </c>
      <c r="K384" s="11">
        <f>K385</f>
        <v>0</v>
      </c>
      <c r="L384" s="63">
        <f t="shared" si="16"/>
        <v>762.6</v>
      </c>
    </row>
    <row r="385" spans="1:12" ht="17.25" customHeight="1">
      <c r="A385" s="39" t="s">
        <v>26</v>
      </c>
      <c r="B385" s="19">
        <v>801</v>
      </c>
      <c r="C385" s="8" t="s">
        <v>746</v>
      </c>
      <c r="D385" s="8" t="s">
        <v>746</v>
      </c>
      <c r="E385" s="8" t="s">
        <v>610</v>
      </c>
      <c r="F385" s="8"/>
      <c r="G385" s="11">
        <f>SUM(G386:G386)</f>
        <v>762.6</v>
      </c>
      <c r="H385" s="11">
        <f>SUM(H386:H386)</f>
        <v>0</v>
      </c>
      <c r="I385" s="11"/>
      <c r="J385" s="11">
        <f>SUM(J386:J386)</f>
        <v>0</v>
      </c>
      <c r="K385" s="11">
        <f>SUM(K386:K386)</f>
        <v>0</v>
      </c>
      <c r="L385" s="63">
        <f t="shared" si="16"/>
        <v>762.6</v>
      </c>
    </row>
    <row r="386" spans="1:12" ht="15.75" customHeight="1">
      <c r="A386" s="39" t="s">
        <v>808</v>
      </c>
      <c r="B386" s="19">
        <v>801</v>
      </c>
      <c r="C386" s="8" t="s">
        <v>746</v>
      </c>
      <c r="D386" s="8" t="s">
        <v>746</v>
      </c>
      <c r="E386" s="8" t="s">
        <v>610</v>
      </c>
      <c r="F386" s="8" t="s">
        <v>807</v>
      </c>
      <c r="G386" s="11">
        <f>'прил.3'!G97</f>
        <v>762.6</v>
      </c>
      <c r="H386" s="11">
        <f>'прил.3'!H97</f>
        <v>0</v>
      </c>
      <c r="I386" s="11"/>
      <c r="J386" s="11">
        <f>'прил.3'!J97</f>
        <v>0</v>
      </c>
      <c r="K386" s="11">
        <f>'прил.3'!K97</f>
        <v>0</v>
      </c>
      <c r="L386" s="63">
        <f t="shared" si="16"/>
        <v>762.6</v>
      </c>
    </row>
    <row r="387" spans="1:12" ht="15.75" customHeight="1">
      <c r="A387" s="39" t="s">
        <v>721</v>
      </c>
      <c r="B387" s="19"/>
      <c r="C387" s="8" t="s">
        <v>746</v>
      </c>
      <c r="D387" s="8" t="s">
        <v>746</v>
      </c>
      <c r="E387" s="8" t="s">
        <v>88</v>
      </c>
      <c r="F387" s="8"/>
      <c r="G387" s="11">
        <f>SUM(G388)</f>
        <v>192.7</v>
      </c>
      <c r="H387" s="11">
        <f>SUM(H388)</f>
        <v>0</v>
      </c>
      <c r="I387" s="11"/>
      <c r="J387" s="11">
        <f>SUM(J388)</f>
        <v>0</v>
      </c>
      <c r="K387" s="11">
        <f>SUM(K388)</f>
        <v>0</v>
      </c>
      <c r="L387" s="63">
        <f t="shared" si="16"/>
        <v>192.7</v>
      </c>
    </row>
    <row r="388" spans="1:12" ht="15.75" customHeight="1">
      <c r="A388" s="39" t="s">
        <v>133</v>
      </c>
      <c r="B388" s="19"/>
      <c r="C388" s="8" t="s">
        <v>746</v>
      </c>
      <c r="D388" s="8" t="s">
        <v>746</v>
      </c>
      <c r="E388" s="8" t="s">
        <v>88</v>
      </c>
      <c r="F388" s="8" t="s">
        <v>831</v>
      </c>
      <c r="G388" s="11">
        <f>'прил.3'!G99</f>
        <v>192.7</v>
      </c>
      <c r="H388" s="11">
        <f>'прил.3'!H99</f>
        <v>0</v>
      </c>
      <c r="I388" s="11"/>
      <c r="J388" s="11">
        <f>'прил.3'!J99</f>
        <v>0</v>
      </c>
      <c r="K388" s="11">
        <f>'прил.3'!K99</f>
        <v>0</v>
      </c>
      <c r="L388" s="63">
        <f t="shared" si="16"/>
        <v>192.7</v>
      </c>
    </row>
    <row r="389" spans="1:12" ht="15.75" customHeight="1">
      <c r="A389" s="38" t="s">
        <v>821</v>
      </c>
      <c r="B389" s="19"/>
      <c r="C389" s="8" t="s">
        <v>746</v>
      </c>
      <c r="D389" s="8" t="s">
        <v>746</v>
      </c>
      <c r="E389" s="8" t="s">
        <v>87</v>
      </c>
      <c r="F389" s="8"/>
      <c r="G389" s="11">
        <f>SUM(G390)</f>
        <v>4339.5</v>
      </c>
      <c r="H389" s="11">
        <f>SUM(H390)</f>
        <v>0</v>
      </c>
      <c r="I389" s="11"/>
      <c r="J389" s="11">
        <f>SUM(J390)</f>
        <v>182.29999999999995</v>
      </c>
      <c r="K389" s="11">
        <f>SUM(K390)</f>
        <v>0</v>
      </c>
      <c r="L389" s="63">
        <f t="shared" si="16"/>
        <v>4521.8</v>
      </c>
    </row>
    <row r="390" spans="1:12" ht="15.75" customHeight="1">
      <c r="A390" s="39" t="s">
        <v>133</v>
      </c>
      <c r="B390" s="19"/>
      <c r="C390" s="8" t="s">
        <v>746</v>
      </c>
      <c r="D390" s="8" t="s">
        <v>746</v>
      </c>
      <c r="E390" s="8" t="s">
        <v>87</v>
      </c>
      <c r="F390" s="8" t="s">
        <v>831</v>
      </c>
      <c r="G390" s="11">
        <f>'прил.3'!G101</f>
        <v>4339.5</v>
      </c>
      <c r="H390" s="11">
        <f>'прил.3'!H101</f>
        <v>0</v>
      </c>
      <c r="I390" s="11"/>
      <c r="J390" s="11">
        <f>'прил.3'!J101</f>
        <v>182.29999999999995</v>
      </c>
      <c r="K390" s="11">
        <f>'прил.3'!K101</f>
        <v>0</v>
      </c>
      <c r="L390" s="63">
        <f t="shared" si="16"/>
        <v>4521.8</v>
      </c>
    </row>
    <row r="391" spans="1:12" ht="18" customHeight="1">
      <c r="A391" s="38" t="s">
        <v>404</v>
      </c>
      <c r="B391" s="19">
        <v>805</v>
      </c>
      <c r="C391" s="8" t="s">
        <v>746</v>
      </c>
      <c r="D391" s="8" t="s">
        <v>746</v>
      </c>
      <c r="E391" s="8" t="s">
        <v>719</v>
      </c>
      <c r="F391" s="8"/>
      <c r="G391" s="11">
        <f>SUM(G392)</f>
        <v>26674.8</v>
      </c>
      <c r="H391" s="11">
        <f>SUM(H392)</f>
        <v>0</v>
      </c>
      <c r="I391" s="11"/>
      <c r="J391" s="11">
        <f>SUM(J392)</f>
        <v>6740</v>
      </c>
      <c r="K391" s="11">
        <f>SUM(K392)</f>
        <v>0</v>
      </c>
      <c r="L391" s="63">
        <f t="shared" si="16"/>
        <v>33414.8</v>
      </c>
    </row>
    <row r="392" spans="1:12" ht="18.75" customHeight="1">
      <c r="A392" s="39" t="s">
        <v>559</v>
      </c>
      <c r="B392" s="19">
        <v>810</v>
      </c>
      <c r="C392" s="8" t="s">
        <v>746</v>
      </c>
      <c r="D392" s="8" t="s">
        <v>746</v>
      </c>
      <c r="E392" s="8" t="s">
        <v>759</v>
      </c>
      <c r="F392" s="8"/>
      <c r="G392" s="11">
        <f>SUM(G393:G396)</f>
        <v>26674.8</v>
      </c>
      <c r="H392" s="11">
        <f>SUM(H393:H396)</f>
        <v>0</v>
      </c>
      <c r="I392" s="11"/>
      <c r="J392" s="11">
        <f>SUM(J393:J396)</f>
        <v>6740</v>
      </c>
      <c r="K392" s="11">
        <f>SUM(K393:K396)</f>
        <v>0</v>
      </c>
      <c r="L392" s="63">
        <f t="shared" si="16"/>
        <v>33414.8</v>
      </c>
    </row>
    <row r="393" spans="1:12" ht="16.5" customHeight="1">
      <c r="A393" s="39" t="s">
        <v>558</v>
      </c>
      <c r="B393" s="19">
        <v>810</v>
      </c>
      <c r="C393" s="8" t="s">
        <v>746</v>
      </c>
      <c r="D393" s="8" t="s">
        <v>746</v>
      </c>
      <c r="E393" s="8" t="s">
        <v>759</v>
      </c>
      <c r="F393" s="8" t="s">
        <v>470</v>
      </c>
      <c r="G393" s="11">
        <f>'прил.3'!G735</f>
        <v>25000</v>
      </c>
      <c r="H393" s="11">
        <f>'прил.3'!H735</f>
        <v>0</v>
      </c>
      <c r="I393" s="11"/>
      <c r="J393" s="11">
        <f>'прил.3'!J735</f>
        <v>0</v>
      </c>
      <c r="K393" s="11">
        <f>'прил.3'!K735</f>
        <v>0</v>
      </c>
      <c r="L393" s="63">
        <f t="shared" si="16"/>
        <v>25000</v>
      </c>
    </row>
    <row r="394" spans="1:12" s="76" customFormat="1" ht="18" customHeight="1" hidden="1">
      <c r="A394" s="41" t="s">
        <v>390</v>
      </c>
      <c r="B394" s="19">
        <v>810</v>
      </c>
      <c r="C394" s="8" t="s">
        <v>746</v>
      </c>
      <c r="D394" s="8" t="s">
        <v>746</v>
      </c>
      <c r="E394" s="8" t="s">
        <v>759</v>
      </c>
      <c r="F394" s="8" t="s">
        <v>389</v>
      </c>
      <c r="G394" s="11">
        <f>'прил.3'!G736</f>
        <v>0</v>
      </c>
      <c r="H394" s="11">
        <f>'прил.3'!H736</f>
        <v>0</v>
      </c>
      <c r="I394" s="11"/>
      <c r="J394" s="11">
        <f>'прил.3'!J736</f>
        <v>0</v>
      </c>
      <c r="K394" s="11">
        <f>'прил.3'!K736</f>
        <v>0</v>
      </c>
      <c r="L394" s="63">
        <f t="shared" si="16"/>
        <v>0</v>
      </c>
    </row>
    <row r="395" spans="1:12" s="56" customFormat="1" ht="18" customHeight="1">
      <c r="A395" s="36" t="s">
        <v>306</v>
      </c>
      <c r="B395" s="19"/>
      <c r="C395" s="8" t="s">
        <v>746</v>
      </c>
      <c r="D395" s="8" t="s">
        <v>746</v>
      </c>
      <c r="E395" s="8" t="s">
        <v>759</v>
      </c>
      <c r="F395" s="8" t="s">
        <v>389</v>
      </c>
      <c r="G395" s="11"/>
      <c r="H395" s="11"/>
      <c r="I395" s="11"/>
      <c r="J395" s="11">
        <f>'прил.3'!J738</f>
        <v>6740</v>
      </c>
      <c r="K395" s="11"/>
      <c r="L395" s="63">
        <f t="shared" si="16"/>
        <v>6740</v>
      </c>
    </row>
    <row r="396" spans="1:15" s="77" customFormat="1" ht="18" customHeight="1">
      <c r="A396" s="39" t="s">
        <v>808</v>
      </c>
      <c r="B396" s="19">
        <v>810</v>
      </c>
      <c r="C396" s="8" t="s">
        <v>746</v>
      </c>
      <c r="D396" s="8" t="s">
        <v>746</v>
      </c>
      <c r="E396" s="8" t="s">
        <v>759</v>
      </c>
      <c r="F396" s="8" t="s">
        <v>807</v>
      </c>
      <c r="G396" s="11">
        <f>'прил.3'!G737</f>
        <v>1674.8</v>
      </c>
      <c r="H396" s="11">
        <f>'прил.3'!H737</f>
        <v>0</v>
      </c>
      <c r="I396" s="11"/>
      <c r="J396" s="11">
        <f>'прил.3'!J737</f>
        <v>0</v>
      </c>
      <c r="K396" s="11">
        <f>'прил.3'!K737</f>
        <v>0</v>
      </c>
      <c r="L396" s="63">
        <f t="shared" si="16"/>
        <v>1674.8</v>
      </c>
      <c r="M396" s="56"/>
      <c r="N396" s="56"/>
      <c r="O396" s="56"/>
    </row>
    <row r="397" spans="1:12" ht="16.5" customHeight="1">
      <c r="A397" s="38" t="s">
        <v>216</v>
      </c>
      <c r="B397" s="19">
        <v>805</v>
      </c>
      <c r="C397" s="8" t="s">
        <v>746</v>
      </c>
      <c r="D397" s="8" t="s">
        <v>746</v>
      </c>
      <c r="E397" s="8" t="s">
        <v>183</v>
      </c>
      <c r="F397" s="8"/>
      <c r="G397" s="11">
        <f>SUM(G401,G398)</f>
        <v>6883.3</v>
      </c>
      <c r="H397" s="11">
        <f>SUM(H401,H398)</f>
        <v>0</v>
      </c>
      <c r="I397" s="11"/>
      <c r="J397" s="11">
        <f>SUM(J401,J398)</f>
        <v>13770</v>
      </c>
      <c r="K397" s="11">
        <f>SUM(K401,K398)</f>
        <v>0</v>
      </c>
      <c r="L397" s="63">
        <f t="shared" si="16"/>
        <v>20653.3</v>
      </c>
    </row>
    <row r="398" spans="1:12" ht="16.5" customHeight="1" hidden="1">
      <c r="A398" s="70" t="s">
        <v>514</v>
      </c>
      <c r="B398" s="19">
        <v>801</v>
      </c>
      <c r="C398" s="8" t="s">
        <v>746</v>
      </c>
      <c r="D398" s="8" t="s">
        <v>746</v>
      </c>
      <c r="E398" s="8" t="s">
        <v>515</v>
      </c>
      <c r="F398" s="8"/>
      <c r="G398" s="11">
        <f>SUM(G399)</f>
        <v>0</v>
      </c>
      <c r="H398" s="11">
        <f>SUM(H399)</f>
        <v>0</v>
      </c>
      <c r="I398" s="11"/>
      <c r="J398" s="11">
        <f>SUM(J399)</f>
        <v>0</v>
      </c>
      <c r="K398" s="11">
        <f>SUM(K399)</f>
        <v>0</v>
      </c>
      <c r="L398" s="63">
        <f t="shared" si="16"/>
        <v>0</v>
      </c>
    </row>
    <row r="399" spans="1:12" ht="16.5" customHeight="1" hidden="1">
      <c r="A399" s="39" t="s">
        <v>438</v>
      </c>
      <c r="B399" s="19">
        <v>801</v>
      </c>
      <c r="C399" s="8" t="s">
        <v>746</v>
      </c>
      <c r="D399" s="8" t="s">
        <v>746</v>
      </c>
      <c r="E399" s="8" t="s">
        <v>247</v>
      </c>
      <c r="F399" s="8"/>
      <c r="G399" s="11">
        <f>SUM(G400)</f>
        <v>0</v>
      </c>
      <c r="H399" s="11">
        <f>SUM(H400)</f>
        <v>0</v>
      </c>
      <c r="I399" s="11"/>
      <c r="J399" s="11">
        <f>SUM(J400)</f>
        <v>0</v>
      </c>
      <c r="K399" s="11">
        <f>SUM(K400)</f>
        <v>0</v>
      </c>
      <c r="L399" s="63">
        <f t="shared" si="16"/>
        <v>0</v>
      </c>
    </row>
    <row r="400" spans="1:12" ht="16.5" customHeight="1" hidden="1">
      <c r="A400" s="39" t="s">
        <v>808</v>
      </c>
      <c r="B400" s="19">
        <v>801</v>
      </c>
      <c r="C400" s="8" t="s">
        <v>746</v>
      </c>
      <c r="D400" s="8" t="s">
        <v>746</v>
      </c>
      <c r="E400" s="8" t="s">
        <v>247</v>
      </c>
      <c r="F400" s="8" t="s">
        <v>807</v>
      </c>
      <c r="G400" s="11">
        <f>'прил.3'!G108</f>
        <v>0</v>
      </c>
      <c r="H400" s="11">
        <f>'прил.3'!H108</f>
        <v>0</v>
      </c>
      <c r="I400" s="11"/>
      <c r="J400" s="11">
        <f>'прил.3'!J108</f>
        <v>0</v>
      </c>
      <c r="K400" s="11">
        <f>'прил.3'!K108</f>
        <v>0</v>
      </c>
      <c r="L400" s="63">
        <f t="shared" si="16"/>
        <v>0</v>
      </c>
    </row>
    <row r="401" spans="1:12" ht="52.5" customHeight="1">
      <c r="A401" s="38" t="s">
        <v>186</v>
      </c>
      <c r="B401" s="19">
        <v>805</v>
      </c>
      <c r="C401" s="8" t="s">
        <v>746</v>
      </c>
      <c r="D401" s="8" t="s">
        <v>746</v>
      </c>
      <c r="E401" s="8" t="s">
        <v>185</v>
      </c>
      <c r="F401" s="8"/>
      <c r="G401" s="11">
        <f>SUM(G404,G402)</f>
        <v>6883.3</v>
      </c>
      <c r="H401" s="11">
        <f>SUM(H404,H402)</f>
        <v>0</v>
      </c>
      <c r="I401" s="11"/>
      <c r="J401" s="11">
        <f>SUM(J404,J402)</f>
        <v>13770</v>
      </c>
      <c r="K401" s="11">
        <f>SUM(K404,K402)</f>
        <v>0</v>
      </c>
      <c r="L401" s="63">
        <f t="shared" si="16"/>
        <v>20653.3</v>
      </c>
    </row>
    <row r="402" spans="1:12" ht="103.5" customHeight="1">
      <c r="A402" s="40" t="s">
        <v>489</v>
      </c>
      <c r="B402" s="19">
        <v>810</v>
      </c>
      <c r="C402" s="8" t="s">
        <v>746</v>
      </c>
      <c r="D402" s="8" t="s">
        <v>746</v>
      </c>
      <c r="E402" s="8" t="s">
        <v>252</v>
      </c>
      <c r="F402" s="8"/>
      <c r="G402" s="11">
        <f>SUM(G403)</f>
        <v>474.3</v>
      </c>
      <c r="H402" s="11">
        <f>SUM(H403)</f>
        <v>0</v>
      </c>
      <c r="I402" s="11"/>
      <c r="J402" s="11">
        <f>SUM(J403)</f>
        <v>13770</v>
      </c>
      <c r="K402" s="11">
        <f>SUM(K403)</f>
        <v>0</v>
      </c>
      <c r="L402" s="63">
        <f t="shared" si="16"/>
        <v>14244.3</v>
      </c>
    </row>
    <row r="403" spans="1:16" s="76" customFormat="1" ht="20.25" customHeight="1">
      <c r="A403" s="145" t="s">
        <v>306</v>
      </c>
      <c r="B403" s="94">
        <v>810</v>
      </c>
      <c r="C403" s="95" t="s">
        <v>746</v>
      </c>
      <c r="D403" s="95" t="s">
        <v>746</v>
      </c>
      <c r="E403" s="95" t="s">
        <v>252</v>
      </c>
      <c r="F403" s="95" t="s">
        <v>389</v>
      </c>
      <c r="G403" s="26">
        <f>'прил.3'!G742</f>
        <v>474.3</v>
      </c>
      <c r="H403" s="26">
        <f>'прил.3'!H742</f>
        <v>0</v>
      </c>
      <c r="I403" s="26"/>
      <c r="J403" s="26">
        <f>'прил.3'!J742+'прил.3'!J351+'прил.3'!J598+'прил.3'!J682</f>
        <v>13770</v>
      </c>
      <c r="K403" s="26">
        <f>'прил.3'!K742</f>
        <v>0</v>
      </c>
      <c r="L403" s="133">
        <f t="shared" si="16"/>
        <v>14244.3</v>
      </c>
      <c r="M403" s="56"/>
      <c r="N403" s="56"/>
      <c r="O403" s="56"/>
      <c r="P403" s="56"/>
    </row>
    <row r="404" spans="1:16" s="77" customFormat="1" ht="119.25" customHeight="1">
      <c r="A404" s="40" t="s">
        <v>488</v>
      </c>
      <c r="B404" s="19">
        <v>805</v>
      </c>
      <c r="C404" s="8" t="s">
        <v>746</v>
      </c>
      <c r="D404" s="8" t="s">
        <v>746</v>
      </c>
      <c r="E404" s="8" t="s">
        <v>517</v>
      </c>
      <c r="F404" s="8"/>
      <c r="G404" s="11">
        <f>SUM(G405)</f>
        <v>6409</v>
      </c>
      <c r="H404" s="11">
        <f>SUM(H405)</f>
        <v>0</v>
      </c>
      <c r="I404" s="11"/>
      <c r="J404" s="11">
        <f>SUM(J405)</f>
        <v>0</v>
      </c>
      <c r="K404" s="11">
        <f>SUM(K405)</f>
        <v>0</v>
      </c>
      <c r="L404" s="63">
        <f t="shared" si="16"/>
        <v>6409</v>
      </c>
      <c r="M404" s="56"/>
      <c r="N404" s="56"/>
      <c r="O404" s="56"/>
      <c r="P404" s="56"/>
    </row>
    <row r="405" spans="1:12" ht="21.75" customHeight="1">
      <c r="A405" s="41" t="s">
        <v>390</v>
      </c>
      <c r="B405" s="19">
        <v>805</v>
      </c>
      <c r="C405" s="8" t="s">
        <v>746</v>
      </c>
      <c r="D405" s="8" t="s">
        <v>746</v>
      </c>
      <c r="E405" s="8" t="s">
        <v>517</v>
      </c>
      <c r="F405" s="8" t="s">
        <v>389</v>
      </c>
      <c r="G405" s="11">
        <f>'прил.3'!G349</f>
        <v>6409</v>
      </c>
      <c r="H405" s="11">
        <f>'прил.3'!H349</f>
        <v>0</v>
      </c>
      <c r="I405" s="11"/>
      <c r="J405" s="11">
        <f>'прил.3'!J349</f>
        <v>0</v>
      </c>
      <c r="K405" s="11">
        <f>'прил.3'!K349</f>
        <v>0</v>
      </c>
      <c r="L405" s="63">
        <f t="shared" si="16"/>
        <v>6409</v>
      </c>
    </row>
    <row r="406" spans="1:12" ht="18" customHeight="1">
      <c r="A406" s="39" t="s">
        <v>440</v>
      </c>
      <c r="B406" s="19">
        <v>801</v>
      </c>
      <c r="C406" s="8" t="s">
        <v>746</v>
      </c>
      <c r="D406" s="8" t="s">
        <v>746</v>
      </c>
      <c r="E406" s="8" t="s">
        <v>602</v>
      </c>
      <c r="F406" s="8"/>
      <c r="G406" s="11">
        <f>SUM(G407)</f>
        <v>250</v>
      </c>
      <c r="H406" s="11">
        <f>SUM(H407)</f>
        <v>0</v>
      </c>
      <c r="I406" s="11"/>
      <c r="J406" s="11">
        <f>SUM(J407)</f>
        <v>0</v>
      </c>
      <c r="K406" s="11">
        <f>SUM(K407)</f>
        <v>0</v>
      </c>
      <c r="L406" s="63">
        <f aca="true" t="shared" si="18" ref="L406:L469">G406+H406+I406+J406+K406</f>
        <v>250</v>
      </c>
    </row>
    <row r="407" spans="1:12" ht="18" customHeight="1">
      <c r="A407" s="39" t="s">
        <v>30</v>
      </c>
      <c r="B407" s="19">
        <v>801</v>
      </c>
      <c r="C407" s="8" t="s">
        <v>746</v>
      </c>
      <c r="D407" s="8" t="s">
        <v>746</v>
      </c>
      <c r="E407" s="8" t="s">
        <v>603</v>
      </c>
      <c r="F407" s="8"/>
      <c r="G407" s="11">
        <f>SUM(G408)</f>
        <v>250</v>
      </c>
      <c r="H407" s="11">
        <f>SUM(H408)</f>
        <v>0</v>
      </c>
      <c r="I407" s="11"/>
      <c r="J407" s="11">
        <f>SUM(J408)</f>
        <v>0</v>
      </c>
      <c r="K407" s="11">
        <f>SUM(K408)</f>
        <v>0</v>
      </c>
      <c r="L407" s="63">
        <f t="shared" si="18"/>
        <v>250</v>
      </c>
    </row>
    <row r="408" spans="1:12" ht="21.75" customHeight="1">
      <c r="A408" s="38" t="s">
        <v>607</v>
      </c>
      <c r="B408" s="19">
        <v>801</v>
      </c>
      <c r="C408" s="8" t="s">
        <v>746</v>
      </c>
      <c r="D408" s="8" t="s">
        <v>746</v>
      </c>
      <c r="E408" s="8" t="s">
        <v>603</v>
      </c>
      <c r="F408" s="8" t="s">
        <v>392</v>
      </c>
      <c r="G408" s="11">
        <f>'прил.3'!G111</f>
        <v>250</v>
      </c>
      <c r="H408" s="11">
        <f>'прил.3'!H111</f>
        <v>0</v>
      </c>
      <c r="I408" s="11"/>
      <c r="J408" s="11">
        <f>'прил.3'!J111</f>
        <v>0</v>
      </c>
      <c r="K408" s="11">
        <f>'прил.3'!K111</f>
        <v>0</v>
      </c>
      <c r="L408" s="63">
        <f t="shared" si="18"/>
        <v>250</v>
      </c>
    </row>
    <row r="409" spans="1:12" ht="20.25" customHeight="1">
      <c r="A409" s="39" t="s">
        <v>270</v>
      </c>
      <c r="B409" s="19">
        <v>805</v>
      </c>
      <c r="C409" s="8" t="s">
        <v>746</v>
      </c>
      <c r="D409" s="8" t="s">
        <v>201</v>
      </c>
      <c r="E409" s="8"/>
      <c r="F409" s="8"/>
      <c r="G409" s="11">
        <f>G410+G431+G436+G440+G450+G413</f>
        <v>234882.2</v>
      </c>
      <c r="H409" s="11">
        <f>H410+H431+H436+H440+H450+H413</f>
        <v>0</v>
      </c>
      <c r="I409" s="11"/>
      <c r="J409" s="11">
        <f>J410+J431+J436+J440+J450+J413</f>
        <v>-56566</v>
      </c>
      <c r="K409" s="11">
        <f>K410+K431+K436+K440+K450+K413</f>
        <v>0</v>
      </c>
      <c r="L409" s="63">
        <f t="shared" si="18"/>
        <v>178316.2</v>
      </c>
    </row>
    <row r="410" spans="1:12" ht="16.5">
      <c r="A410" s="39" t="s">
        <v>214</v>
      </c>
      <c r="B410" s="19">
        <v>805</v>
      </c>
      <c r="C410" s="8" t="s">
        <v>746</v>
      </c>
      <c r="D410" s="8" t="s">
        <v>201</v>
      </c>
      <c r="E410" s="8" t="s">
        <v>178</v>
      </c>
      <c r="F410" s="8"/>
      <c r="G410" s="11">
        <f>SUM(G411)</f>
        <v>11668.6</v>
      </c>
      <c r="H410" s="11">
        <f>SUM(H411)</f>
        <v>0</v>
      </c>
      <c r="I410" s="11"/>
      <c r="J410" s="11">
        <f>SUM(J411)</f>
        <v>0</v>
      </c>
      <c r="K410" s="11">
        <f>SUM(K411)</f>
        <v>0</v>
      </c>
      <c r="L410" s="63">
        <f t="shared" si="18"/>
        <v>11668.6</v>
      </c>
    </row>
    <row r="411" spans="1:12" ht="16.5">
      <c r="A411" s="38" t="s">
        <v>182</v>
      </c>
      <c r="B411" s="19">
        <v>805</v>
      </c>
      <c r="C411" s="8" t="s">
        <v>797</v>
      </c>
      <c r="D411" s="8" t="s">
        <v>798</v>
      </c>
      <c r="E411" s="8" t="s">
        <v>180</v>
      </c>
      <c r="F411" s="8"/>
      <c r="G411" s="11">
        <f>SUM(G412)</f>
        <v>11668.6</v>
      </c>
      <c r="H411" s="11">
        <f>SUM(H412)</f>
        <v>0</v>
      </c>
      <c r="I411" s="11"/>
      <c r="J411" s="11">
        <f>SUM(J412)</f>
        <v>0</v>
      </c>
      <c r="K411" s="11">
        <f>SUM(K412)</f>
        <v>0</v>
      </c>
      <c r="L411" s="63">
        <f t="shared" si="18"/>
        <v>11668.6</v>
      </c>
    </row>
    <row r="412" spans="1:12" ht="16.5">
      <c r="A412" s="38" t="s">
        <v>607</v>
      </c>
      <c r="B412" s="19">
        <v>805</v>
      </c>
      <c r="C412" s="8" t="s">
        <v>746</v>
      </c>
      <c r="D412" s="8" t="s">
        <v>201</v>
      </c>
      <c r="E412" s="8" t="s">
        <v>180</v>
      </c>
      <c r="F412" s="8" t="s">
        <v>392</v>
      </c>
      <c r="G412" s="11">
        <f>'прил.3'!G355</f>
        <v>11668.6</v>
      </c>
      <c r="H412" s="11">
        <f>'прил.3'!H355</f>
        <v>0</v>
      </c>
      <c r="I412" s="11"/>
      <c r="J412" s="11">
        <f>'прил.3'!J355</f>
        <v>0</v>
      </c>
      <c r="K412" s="11">
        <f>'прил.3'!K355</f>
        <v>0</v>
      </c>
      <c r="L412" s="63">
        <f t="shared" si="18"/>
        <v>11668.6</v>
      </c>
    </row>
    <row r="413" spans="1:12" ht="33">
      <c r="A413" s="38" t="s">
        <v>643</v>
      </c>
      <c r="B413" s="19">
        <v>841</v>
      </c>
      <c r="C413" s="8" t="s">
        <v>746</v>
      </c>
      <c r="D413" s="8" t="s">
        <v>201</v>
      </c>
      <c r="E413" s="8" t="s">
        <v>644</v>
      </c>
      <c r="F413" s="8"/>
      <c r="G413" s="11">
        <f>G414+G420</f>
        <v>91150</v>
      </c>
      <c r="H413" s="11">
        <f>H414+H420</f>
        <v>0</v>
      </c>
      <c r="I413" s="11"/>
      <c r="J413" s="11">
        <f>J414+J420</f>
        <v>-74450</v>
      </c>
      <c r="K413" s="11">
        <f>K414+K420</f>
        <v>0</v>
      </c>
      <c r="L413" s="63">
        <f t="shared" si="18"/>
        <v>16700</v>
      </c>
    </row>
    <row r="414" spans="1:12" ht="51" customHeight="1" hidden="1">
      <c r="A414" s="38" t="s">
        <v>220</v>
      </c>
      <c r="B414" s="19">
        <v>841</v>
      </c>
      <c r="C414" s="8" t="s">
        <v>746</v>
      </c>
      <c r="D414" s="8" t="s">
        <v>201</v>
      </c>
      <c r="E414" s="8" t="s">
        <v>218</v>
      </c>
      <c r="F414" s="8"/>
      <c r="G414" s="11">
        <f>SUM(G415)</f>
        <v>0</v>
      </c>
      <c r="H414" s="11">
        <f>SUM(H415)</f>
        <v>0</v>
      </c>
      <c r="I414" s="11"/>
      <c r="J414" s="11">
        <f>SUM(J415)</f>
        <v>0</v>
      </c>
      <c r="K414" s="11">
        <f>SUM(K415)</f>
        <v>0</v>
      </c>
      <c r="L414" s="63">
        <f t="shared" si="18"/>
        <v>0</v>
      </c>
    </row>
    <row r="415" spans="1:12" ht="33" hidden="1">
      <c r="A415" s="38" t="s">
        <v>645</v>
      </c>
      <c r="B415" s="19">
        <v>841</v>
      </c>
      <c r="C415" s="8" t="s">
        <v>746</v>
      </c>
      <c r="D415" s="8" t="s">
        <v>201</v>
      </c>
      <c r="E415" s="8" t="s">
        <v>646</v>
      </c>
      <c r="F415" s="8"/>
      <c r="G415" s="11">
        <f>SUM(G416:G419)</f>
        <v>0</v>
      </c>
      <c r="H415" s="11">
        <f>SUM(H416:H419)</f>
        <v>0</v>
      </c>
      <c r="I415" s="11"/>
      <c r="J415" s="11">
        <f>SUM(J416:J419)</f>
        <v>0</v>
      </c>
      <c r="K415" s="11">
        <f>SUM(K416:K419)</f>
        <v>0</v>
      </c>
      <c r="L415" s="63">
        <f t="shared" si="18"/>
        <v>0</v>
      </c>
    </row>
    <row r="416" spans="1:12" ht="33" hidden="1">
      <c r="A416" s="38" t="s">
        <v>69</v>
      </c>
      <c r="B416" s="19">
        <v>841</v>
      </c>
      <c r="C416" s="8" t="s">
        <v>746</v>
      </c>
      <c r="D416" s="8" t="s">
        <v>201</v>
      </c>
      <c r="E416" s="8" t="s">
        <v>646</v>
      </c>
      <c r="F416" s="8" t="s">
        <v>237</v>
      </c>
      <c r="G416" s="11">
        <f>'прил.3'!G1118</f>
        <v>0</v>
      </c>
      <c r="H416" s="11">
        <f>'прил.3'!H1118</f>
        <v>0</v>
      </c>
      <c r="I416" s="11"/>
      <c r="J416" s="11">
        <f>'прил.3'!J1118</f>
        <v>0</v>
      </c>
      <c r="K416" s="11">
        <f>'прил.3'!K1118</f>
        <v>0</v>
      </c>
      <c r="L416" s="63">
        <f t="shared" si="18"/>
        <v>0</v>
      </c>
    </row>
    <row r="417" spans="1:12" ht="33" hidden="1">
      <c r="A417" s="38" t="s">
        <v>596</v>
      </c>
      <c r="B417" s="19">
        <v>841</v>
      </c>
      <c r="C417" s="8" t="s">
        <v>746</v>
      </c>
      <c r="D417" s="8" t="s">
        <v>201</v>
      </c>
      <c r="E417" s="8" t="s">
        <v>646</v>
      </c>
      <c r="F417" s="8" t="s">
        <v>238</v>
      </c>
      <c r="G417" s="11">
        <f>'прил.3'!G1119</f>
        <v>0</v>
      </c>
      <c r="H417" s="11">
        <f>'прил.3'!H1119</f>
        <v>0</v>
      </c>
      <c r="I417" s="11"/>
      <c r="J417" s="11">
        <f>'прил.3'!J1119</f>
        <v>0</v>
      </c>
      <c r="K417" s="11">
        <f>'прил.3'!K1119</f>
        <v>0</v>
      </c>
      <c r="L417" s="63">
        <f t="shared" si="18"/>
        <v>0</v>
      </c>
    </row>
    <row r="418" spans="1:12" ht="33" hidden="1">
      <c r="A418" s="38" t="s">
        <v>464</v>
      </c>
      <c r="B418" s="19">
        <v>841</v>
      </c>
      <c r="C418" s="8" t="s">
        <v>746</v>
      </c>
      <c r="D418" s="8" t="s">
        <v>201</v>
      </c>
      <c r="E418" s="8" t="s">
        <v>646</v>
      </c>
      <c r="F418" s="8" t="s">
        <v>239</v>
      </c>
      <c r="G418" s="11">
        <f>'прил.3'!G1120</f>
        <v>0</v>
      </c>
      <c r="H418" s="11">
        <f>'прил.3'!H1120</f>
        <v>0</v>
      </c>
      <c r="I418" s="11"/>
      <c r="J418" s="11">
        <f>'прил.3'!J1120</f>
        <v>0</v>
      </c>
      <c r="K418" s="11">
        <f>'прил.3'!K1120</f>
        <v>0</v>
      </c>
      <c r="L418" s="63">
        <f t="shared" si="18"/>
        <v>0</v>
      </c>
    </row>
    <row r="419" spans="1:12" ht="33" hidden="1">
      <c r="A419" s="38" t="s">
        <v>465</v>
      </c>
      <c r="B419" s="19">
        <v>841</v>
      </c>
      <c r="C419" s="8" t="s">
        <v>746</v>
      </c>
      <c r="D419" s="8" t="s">
        <v>201</v>
      </c>
      <c r="E419" s="8" t="s">
        <v>646</v>
      </c>
      <c r="F419" s="8" t="s">
        <v>240</v>
      </c>
      <c r="G419" s="11">
        <f>'прил.3'!G1121</f>
        <v>0</v>
      </c>
      <c r="H419" s="11">
        <f>'прил.3'!H1121</f>
        <v>0</v>
      </c>
      <c r="I419" s="11"/>
      <c r="J419" s="11">
        <f>'прил.3'!J1121</f>
        <v>0</v>
      </c>
      <c r="K419" s="11">
        <f>'прил.3'!K1121</f>
        <v>0</v>
      </c>
      <c r="L419" s="63">
        <f t="shared" si="18"/>
        <v>0</v>
      </c>
    </row>
    <row r="420" spans="1:12" ht="16.5">
      <c r="A420" s="38" t="s">
        <v>43</v>
      </c>
      <c r="B420" s="19">
        <v>841</v>
      </c>
      <c r="C420" s="8" t="s">
        <v>746</v>
      </c>
      <c r="D420" s="8" t="s">
        <v>201</v>
      </c>
      <c r="E420" s="8" t="s">
        <v>115</v>
      </c>
      <c r="F420" s="8"/>
      <c r="G420" s="11">
        <f>SUM(G421,G423,G425)</f>
        <v>91150</v>
      </c>
      <c r="H420" s="11">
        <f>SUM(H421,H423,H425)</f>
        <v>0</v>
      </c>
      <c r="I420" s="11"/>
      <c r="J420" s="11">
        <f>SUM(J421,J423,J425,J427,J429)</f>
        <v>-74450</v>
      </c>
      <c r="K420" s="11">
        <f>SUM(K421,K423,K425)</f>
        <v>0</v>
      </c>
      <c r="L420" s="63">
        <f t="shared" si="18"/>
        <v>16700</v>
      </c>
    </row>
    <row r="421" spans="1:12" ht="16.5">
      <c r="A421" s="38" t="s">
        <v>490</v>
      </c>
      <c r="B421" s="19">
        <v>841</v>
      </c>
      <c r="C421" s="8" t="s">
        <v>746</v>
      </c>
      <c r="D421" s="8" t="s">
        <v>201</v>
      </c>
      <c r="E421" s="8" t="s">
        <v>119</v>
      </c>
      <c r="F421" s="8"/>
      <c r="G421" s="11">
        <f>SUM(G422)</f>
        <v>91150</v>
      </c>
      <c r="H421" s="11">
        <f>SUM(H422)</f>
        <v>0</v>
      </c>
      <c r="I421" s="11"/>
      <c r="J421" s="11">
        <f>SUM(J422)</f>
        <v>-89450</v>
      </c>
      <c r="K421" s="11">
        <f>SUM(K422)</f>
        <v>0</v>
      </c>
      <c r="L421" s="63">
        <f t="shared" si="18"/>
        <v>1700</v>
      </c>
    </row>
    <row r="422" spans="1:12" ht="16.5">
      <c r="A422" s="40" t="s">
        <v>654</v>
      </c>
      <c r="B422" s="19">
        <v>841</v>
      </c>
      <c r="C422" s="8" t="s">
        <v>746</v>
      </c>
      <c r="D422" s="8" t="s">
        <v>201</v>
      </c>
      <c r="E422" s="8" t="s">
        <v>119</v>
      </c>
      <c r="F422" s="8" t="s">
        <v>147</v>
      </c>
      <c r="G422" s="11">
        <f>'прил.3'!G1124</f>
        <v>91150</v>
      </c>
      <c r="H422" s="11">
        <f>'прил.3'!H1124</f>
        <v>0</v>
      </c>
      <c r="I422" s="11"/>
      <c r="J422" s="11">
        <f>'прил.3'!J1124</f>
        <v>-89450</v>
      </c>
      <c r="K422" s="11">
        <f>'прил.3'!K1124</f>
        <v>0</v>
      </c>
      <c r="L422" s="63">
        <f t="shared" si="18"/>
        <v>1700</v>
      </c>
    </row>
    <row r="423" spans="1:12" ht="16.5" hidden="1">
      <c r="A423" s="40" t="s">
        <v>466</v>
      </c>
      <c r="B423" s="19">
        <v>841</v>
      </c>
      <c r="C423" s="8" t="s">
        <v>746</v>
      </c>
      <c r="D423" s="8" t="s">
        <v>201</v>
      </c>
      <c r="E423" s="8" t="s">
        <v>126</v>
      </c>
      <c r="F423" s="8"/>
      <c r="G423" s="11">
        <f>SUM(G424)</f>
        <v>0</v>
      </c>
      <c r="H423" s="11">
        <f>SUM(H424)</f>
        <v>0</v>
      </c>
      <c r="I423" s="11"/>
      <c r="J423" s="11">
        <f>SUM(J424)</f>
        <v>0</v>
      </c>
      <c r="K423" s="11">
        <f>SUM(K424)</f>
        <v>0</v>
      </c>
      <c r="L423" s="63">
        <f t="shared" si="18"/>
        <v>0</v>
      </c>
    </row>
    <row r="424" spans="1:12" ht="16.5" hidden="1">
      <c r="A424" s="40" t="s">
        <v>654</v>
      </c>
      <c r="B424" s="19">
        <v>841</v>
      </c>
      <c r="C424" s="8" t="s">
        <v>746</v>
      </c>
      <c r="D424" s="8" t="s">
        <v>201</v>
      </c>
      <c r="E424" s="8" t="s">
        <v>126</v>
      </c>
      <c r="F424" s="8" t="s">
        <v>147</v>
      </c>
      <c r="G424" s="11">
        <f>'прил.3'!G1126</f>
        <v>0</v>
      </c>
      <c r="H424" s="11">
        <f>'прил.3'!H1126</f>
        <v>0</v>
      </c>
      <c r="I424" s="11"/>
      <c r="J424" s="11">
        <f>'прил.3'!J1126</f>
        <v>0</v>
      </c>
      <c r="K424" s="11">
        <f>'прил.3'!K1126</f>
        <v>0</v>
      </c>
      <c r="L424" s="63">
        <f t="shared" si="18"/>
        <v>0</v>
      </c>
    </row>
    <row r="425" spans="1:12" ht="16.5" hidden="1">
      <c r="A425" s="40" t="s">
        <v>467</v>
      </c>
      <c r="B425" s="19">
        <v>841</v>
      </c>
      <c r="C425" s="8" t="s">
        <v>746</v>
      </c>
      <c r="D425" s="8" t="s">
        <v>201</v>
      </c>
      <c r="E425" s="8" t="s">
        <v>127</v>
      </c>
      <c r="F425" s="8"/>
      <c r="G425" s="11">
        <f>SUM(G426)</f>
        <v>0</v>
      </c>
      <c r="H425" s="11">
        <f>SUM(H426)</f>
        <v>0</v>
      </c>
      <c r="I425" s="11"/>
      <c r="J425" s="11">
        <f>SUM(J426)</f>
        <v>0</v>
      </c>
      <c r="K425" s="11">
        <f>SUM(K426)</f>
        <v>0</v>
      </c>
      <c r="L425" s="63">
        <f t="shared" si="18"/>
        <v>0</v>
      </c>
    </row>
    <row r="426" spans="1:12" ht="16.5" hidden="1">
      <c r="A426" s="40" t="s">
        <v>654</v>
      </c>
      <c r="B426" s="19">
        <v>841</v>
      </c>
      <c r="C426" s="8" t="s">
        <v>746</v>
      </c>
      <c r="D426" s="8" t="s">
        <v>201</v>
      </c>
      <c r="E426" s="8" t="s">
        <v>127</v>
      </c>
      <c r="F426" s="8" t="s">
        <v>147</v>
      </c>
      <c r="G426" s="11">
        <f>'прил.3'!G1128</f>
        <v>0</v>
      </c>
      <c r="H426" s="11">
        <f>'прил.3'!H1128</f>
        <v>0</v>
      </c>
      <c r="I426" s="11"/>
      <c r="J426" s="11">
        <f>'прил.3'!J1128</f>
        <v>0</v>
      </c>
      <c r="K426" s="11">
        <f>'прил.3'!K1128</f>
        <v>0</v>
      </c>
      <c r="L426" s="63">
        <f t="shared" si="18"/>
        <v>0</v>
      </c>
    </row>
    <row r="427" spans="1:12" ht="16.5">
      <c r="A427" s="40" t="s">
        <v>498</v>
      </c>
      <c r="B427" s="19"/>
      <c r="C427" s="8" t="s">
        <v>746</v>
      </c>
      <c r="D427" s="8" t="s">
        <v>201</v>
      </c>
      <c r="E427" s="8" t="s">
        <v>499</v>
      </c>
      <c r="F427" s="8"/>
      <c r="G427" s="11"/>
      <c r="H427" s="11"/>
      <c r="I427" s="11"/>
      <c r="J427" s="11">
        <f>SUM(J428)</f>
        <v>13000</v>
      </c>
      <c r="K427" s="11"/>
      <c r="L427" s="63">
        <f t="shared" si="18"/>
        <v>13000</v>
      </c>
    </row>
    <row r="428" spans="1:12" ht="16.5">
      <c r="A428" s="40" t="s">
        <v>654</v>
      </c>
      <c r="B428" s="19"/>
      <c r="C428" s="8" t="s">
        <v>746</v>
      </c>
      <c r="D428" s="8" t="s">
        <v>201</v>
      </c>
      <c r="E428" s="8" t="s">
        <v>499</v>
      </c>
      <c r="F428" s="8" t="s">
        <v>147</v>
      </c>
      <c r="G428" s="11"/>
      <c r="H428" s="11"/>
      <c r="I428" s="11"/>
      <c r="J428" s="11">
        <f>'прил.3'!J1142</f>
        <v>13000</v>
      </c>
      <c r="K428" s="11"/>
      <c r="L428" s="63">
        <f t="shared" si="18"/>
        <v>13000</v>
      </c>
    </row>
    <row r="429" spans="1:12" ht="16.5">
      <c r="A429" s="40" t="s">
        <v>497</v>
      </c>
      <c r="B429" s="19"/>
      <c r="C429" s="8" t="s">
        <v>746</v>
      </c>
      <c r="D429" s="8" t="s">
        <v>201</v>
      </c>
      <c r="E429" s="8" t="s">
        <v>500</v>
      </c>
      <c r="F429" s="8"/>
      <c r="G429" s="11"/>
      <c r="H429" s="11"/>
      <c r="I429" s="11"/>
      <c r="J429" s="11">
        <f>SUM(J430)</f>
        <v>2000</v>
      </c>
      <c r="K429" s="11"/>
      <c r="L429" s="63">
        <f t="shared" si="18"/>
        <v>2000</v>
      </c>
    </row>
    <row r="430" spans="1:12" ht="16.5">
      <c r="A430" s="40" t="s">
        <v>654</v>
      </c>
      <c r="B430" s="19"/>
      <c r="C430" s="8" t="s">
        <v>746</v>
      </c>
      <c r="D430" s="8" t="s">
        <v>201</v>
      </c>
      <c r="E430" s="8" t="s">
        <v>500</v>
      </c>
      <c r="F430" s="8" t="s">
        <v>147</v>
      </c>
      <c r="G430" s="11"/>
      <c r="H430" s="11"/>
      <c r="I430" s="11"/>
      <c r="J430" s="11">
        <f>'прил.3'!J1144</f>
        <v>2000</v>
      </c>
      <c r="K430" s="11"/>
      <c r="L430" s="63">
        <f t="shared" si="18"/>
        <v>2000</v>
      </c>
    </row>
    <row r="431" spans="1:12" ht="51" customHeight="1">
      <c r="A431" s="38" t="s">
        <v>131</v>
      </c>
      <c r="B431" s="19">
        <v>805</v>
      </c>
      <c r="C431" s="8" t="s">
        <v>746</v>
      </c>
      <c r="D431" s="8" t="s">
        <v>201</v>
      </c>
      <c r="E431" s="8" t="s">
        <v>799</v>
      </c>
      <c r="F431" s="8"/>
      <c r="G431" s="11">
        <f>G432+G434</f>
        <v>53143.7</v>
      </c>
      <c r="H431" s="11">
        <f>H432+H434</f>
        <v>0</v>
      </c>
      <c r="I431" s="11"/>
      <c r="J431" s="11">
        <f>J432+J434</f>
        <v>17884</v>
      </c>
      <c r="K431" s="11">
        <f>K432+K434</f>
        <v>0</v>
      </c>
      <c r="L431" s="63">
        <f t="shared" si="18"/>
        <v>71027.7</v>
      </c>
    </row>
    <row r="432" spans="1:12" ht="16.5">
      <c r="A432" s="39" t="s">
        <v>721</v>
      </c>
      <c r="B432" s="19">
        <v>805</v>
      </c>
      <c r="C432" s="8" t="s">
        <v>746</v>
      </c>
      <c r="D432" s="8" t="s">
        <v>201</v>
      </c>
      <c r="E432" s="8" t="s">
        <v>725</v>
      </c>
      <c r="F432" s="8"/>
      <c r="G432" s="11">
        <f>SUM(G433)</f>
        <v>713.2</v>
      </c>
      <c r="H432" s="11">
        <f>SUM(H433)</f>
        <v>0</v>
      </c>
      <c r="I432" s="11"/>
      <c r="J432" s="11">
        <f>SUM(J433)</f>
        <v>0</v>
      </c>
      <c r="K432" s="11">
        <f>SUM(K433)</f>
        <v>0</v>
      </c>
      <c r="L432" s="63">
        <f t="shared" si="18"/>
        <v>713.2</v>
      </c>
    </row>
    <row r="433" spans="1:12" ht="16.5">
      <c r="A433" s="38" t="s">
        <v>150</v>
      </c>
      <c r="B433" s="19">
        <v>805</v>
      </c>
      <c r="C433" s="8" t="s">
        <v>746</v>
      </c>
      <c r="D433" s="8" t="s">
        <v>201</v>
      </c>
      <c r="E433" s="8" t="s">
        <v>725</v>
      </c>
      <c r="F433" s="8" t="s">
        <v>831</v>
      </c>
      <c r="G433" s="11">
        <f>'прил.3'!G358</f>
        <v>713.2</v>
      </c>
      <c r="H433" s="11">
        <f>'прил.3'!H358</f>
        <v>0</v>
      </c>
      <c r="I433" s="11"/>
      <c r="J433" s="11">
        <f>'прил.3'!J358</f>
        <v>0</v>
      </c>
      <c r="K433" s="11">
        <f>'прил.3'!K358</f>
        <v>0</v>
      </c>
      <c r="L433" s="63">
        <f t="shared" si="18"/>
        <v>713.2</v>
      </c>
    </row>
    <row r="434" spans="1:12" ht="16.5">
      <c r="A434" s="39" t="s">
        <v>641</v>
      </c>
      <c r="B434" s="19">
        <v>805</v>
      </c>
      <c r="C434" s="8" t="s">
        <v>746</v>
      </c>
      <c r="D434" s="8" t="s">
        <v>201</v>
      </c>
      <c r="E434" s="8" t="s">
        <v>800</v>
      </c>
      <c r="F434" s="8"/>
      <c r="G434" s="11">
        <f>SUM(G435)</f>
        <v>52430.5</v>
      </c>
      <c r="H434" s="11">
        <f>SUM(H435)</f>
        <v>0</v>
      </c>
      <c r="I434" s="11"/>
      <c r="J434" s="11">
        <f>SUM(J435)</f>
        <v>17884</v>
      </c>
      <c r="K434" s="11">
        <f>SUM(K435)</f>
        <v>0</v>
      </c>
      <c r="L434" s="63">
        <f t="shared" si="18"/>
        <v>70314.5</v>
      </c>
    </row>
    <row r="435" spans="1:12" ht="16.5">
      <c r="A435" s="38" t="s">
        <v>150</v>
      </c>
      <c r="B435" s="19">
        <v>805</v>
      </c>
      <c r="C435" s="8" t="s">
        <v>746</v>
      </c>
      <c r="D435" s="8" t="s">
        <v>201</v>
      </c>
      <c r="E435" s="8" t="s">
        <v>800</v>
      </c>
      <c r="F435" s="8" t="s">
        <v>831</v>
      </c>
      <c r="G435" s="11">
        <f>'прил.3'!G360+'прил.3'!G975</f>
        <v>52430.5</v>
      </c>
      <c r="H435" s="11">
        <f>'прил.3'!H360+'прил.3'!H975</f>
        <v>0</v>
      </c>
      <c r="I435" s="11"/>
      <c r="J435" s="11">
        <f>'прил.3'!J360+'прил.3'!J975</f>
        <v>17884</v>
      </c>
      <c r="K435" s="11">
        <f>'прил.3'!K360+'прил.3'!K975</f>
        <v>0</v>
      </c>
      <c r="L435" s="63">
        <f t="shared" si="18"/>
        <v>70314.5</v>
      </c>
    </row>
    <row r="436" spans="1:14" s="76" customFormat="1" ht="16.5">
      <c r="A436" s="38" t="s">
        <v>216</v>
      </c>
      <c r="B436" s="19">
        <v>805</v>
      </c>
      <c r="C436" s="8" t="s">
        <v>746</v>
      </c>
      <c r="D436" s="8" t="s">
        <v>201</v>
      </c>
      <c r="E436" s="8" t="s">
        <v>183</v>
      </c>
      <c r="F436" s="8"/>
      <c r="G436" s="11">
        <f>SUM(G437)</f>
        <v>4809.3</v>
      </c>
      <c r="H436" s="11">
        <f>SUM(H437)</f>
        <v>0</v>
      </c>
      <c r="I436" s="11"/>
      <c r="J436" s="11">
        <f>SUM(J437)</f>
        <v>0</v>
      </c>
      <c r="K436" s="11">
        <f>SUM(K437)</f>
        <v>0</v>
      </c>
      <c r="L436" s="63">
        <f t="shared" si="18"/>
        <v>4809.3</v>
      </c>
      <c r="M436" s="56"/>
      <c r="N436" s="56"/>
    </row>
    <row r="437" spans="1:14" s="77" customFormat="1" ht="52.5" customHeight="1">
      <c r="A437" s="38" t="s">
        <v>186</v>
      </c>
      <c r="B437" s="19">
        <v>805</v>
      </c>
      <c r="C437" s="8" t="s">
        <v>746</v>
      </c>
      <c r="D437" s="8" t="s">
        <v>201</v>
      </c>
      <c r="E437" s="8" t="s">
        <v>185</v>
      </c>
      <c r="F437" s="8"/>
      <c r="G437" s="11">
        <f>G438</f>
        <v>4809.3</v>
      </c>
      <c r="H437" s="11">
        <f>H438</f>
        <v>0</v>
      </c>
      <c r="I437" s="11"/>
      <c r="J437" s="11">
        <f>J438</f>
        <v>0</v>
      </c>
      <c r="K437" s="11">
        <f>K438</f>
        <v>0</v>
      </c>
      <c r="L437" s="63">
        <f t="shared" si="18"/>
        <v>4809.3</v>
      </c>
      <c r="M437" s="56"/>
      <c r="N437" s="56"/>
    </row>
    <row r="438" spans="1:12" s="56" customFormat="1" ht="52.5" customHeight="1">
      <c r="A438" s="40" t="s">
        <v>155</v>
      </c>
      <c r="B438" s="19"/>
      <c r="C438" s="8" t="s">
        <v>746</v>
      </c>
      <c r="D438" s="8" t="s">
        <v>201</v>
      </c>
      <c r="E438" s="8" t="s">
        <v>573</v>
      </c>
      <c r="F438" s="8"/>
      <c r="G438" s="11">
        <f>G439</f>
        <v>4809.3</v>
      </c>
      <c r="H438" s="11">
        <f>H439</f>
        <v>0</v>
      </c>
      <c r="I438" s="11"/>
      <c r="J438" s="11">
        <f>J439</f>
        <v>0</v>
      </c>
      <c r="K438" s="11">
        <f>K439</f>
        <v>0</v>
      </c>
      <c r="L438" s="63">
        <f t="shared" si="18"/>
        <v>4809.3</v>
      </c>
    </row>
    <row r="439" spans="1:12" ht="16.5">
      <c r="A439" s="41" t="s">
        <v>27</v>
      </c>
      <c r="B439" s="19">
        <v>805</v>
      </c>
      <c r="C439" s="8" t="s">
        <v>746</v>
      </c>
      <c r="D439" s="8" t="s">
        <v>201</v>
      </c>
      <c r="E439" s="8" t="s">
        <v>573</v>
      </c>
      <c r="F439" s="8" t="s">
        <v>389</v>
      </c>
      <c r="G439" s="11">
        <f>'прил.3'!G364</f>
        <v>4809.3</v>
      </c>
      <c r="H439" s="11">
        <f>'прил.3'!H364</f>
        <v>0</v>
      </c>
      <c r="I439" s="11"/>
      <c r="J439" s="11">
        <f>'прил.3'!J364</f>
        <v>0</v>
      </c>
      <c r="K439" s="11">
        <f>'прил.3'!K364</f>
        <v>0</v>
      </c>
      <c r="L439" s="63">
        <f t="shared" si="18"/>
        <v>4809.3</v>
      </c>
    </row>
    <row r="440" spans="1:12" ht="19.5" customHeight="1">
      <c r="A440" s="38" t="s">
        <v>523</v>
      </c>
      <c r="B440" s="19">
        <v>805</v>
      </c>
      <c r="C440" s="8" t="s">
        <v>746</v>
      </c>
      <c r="D440" s="8" t="s">
        <v>201</v>
      </c>
      <c r="E440" s="8" t="s">
        <v>631</v>
      </c>
      <c r="F440" s="8"/>
      <c r="G440" s="11">
        <f>G441+G446+G448</f>
        <v>62858.899999999994</v>
      </c>
      <c r="H440" s="11">
        <f>H441+H446+H448</f>
        <v>0</v>
      </c>
      <c r="I440" s="11"/>
      <c r="J440" s="11">
        <f>J441+J446+J448</f>
        <v>0</v>
      </c>
      <c r="K440" s="11">
        <f>K441+K446+K448</f>
        <v>0</v>
      </c>
      <c r="L440" s="63">
        <f t="shared" si="18"/>
        <v>62858.899999999994</v>
      </c>
    </row>
    <row r="441" spans="1:12" ht="38.25" customHeight="1">
      <c r="A441" s="40" t="s">
        <v>491</v>
      </c>
      <c r="B441" s="19"/>
      <c r="C441" s="8" t="s">
        <v>746</v>
      </c>
      <c r="D441" s="8" t="s">
        <v>201</v>
      </c>
      <c r="E441" s="8" t="s">
        <v>487</v>
      </c>
      <c r="F441" s="8"/>
      <c r="G441" s="11">
        <f>SUM(G442,G444)</f>
        <v>62858.899999999994</v>
      </c>
      <c r="H441" s="11">
        <f>SUM(H442,H444)</f>
        <v>0</v>
      </c>
      <c r="I441" s="11"/>
      <c r="J441" s="11">
        <f>SUM(J442,J444)</f>
        <v>0</v>
      </c>
      <c r="K441" s="11">
        <f>SUM(K442,K444)</f>
        <v>0</v>
      </c>
      <c r="L441" s="63">
        <f t="shared" si="18"/>
        <v>62858.899999999994</v>
      </c>
    </row>
    <row r="442" spans="1:12" ht="51" customHeight="1">
      <c r="A442" s="40" t="s">
        <v>492</v>
      </c>
      <c r="B442" s="19">
        <v>805</v>
      </c>
      <c r="C442" s="8" t="s">
        <v>746</v>
      </c>
      <c r="D442" s="8" t="s">
        <v>201</v>
      </c>
      <c r="E442" s="8" t="s">
        <v>524</v>
      </c>
      <c r="F442" s="8"/>
      <c r="G442" s="11">
        <f>SUM(G443)</f>
        <v>43331.6</v>
      </c>
      <c r="H442" s="11">
        <f>SUM(H443)</f>
        <v>0</v>
      </c>
      <c r="I442" s="11"/>
      <c r="J442" s="11">
        <f>SUM(J443)</f>
        <v>0</v>
      </c>
      <c r="K442" s="11">
        <f>SUM(K443)</f>
        <v>0</v>
      </c>
      <c r="L442" s="63">
        <f t="shared" si="18"/>
        <v>43331.6</v>
      </c>
    </row>
    <row r="443" spans="1:12" ht="21.75" customHeight="1">
      <c r="A443" s="38" t="s">
        <v>737</v>
      </c>
      <c r="B443" s="19">
        <v>805</v>
      </c>
      <c r="C443" s="8" t="s">
        <v>746</v>
      </c>
      <c r="D443" s="8" t="s">
        <v>201</v>
      </c>
      <c r="E443" s="8" t="s">
        <v>524</v>
      </c>
      <c r="F443" s="8" t="s">
        <v>266</v>
      </c>
      <c r="G443" s="11">
        <f>'прил.3'!G368</f>
        <v>43331.6</v>
      </c>
      <c r="H443" s="11">
        <f>'прил.3'!H368</f>
        <v>0</v>
      </c>
      <c r="I443" s="11"/>
      <c r="J443" s="11">
        <f>'прил.3'!J368</f>
        <v>0</v>
      </c>
      <c r="K443" s="11">
        <f>'прил.3'!K368</f>
        <v>0</v>
      </c>
      <c r="L443" s="63">
        <f t="shared" si="18"/>
        <v>43331.6</v>
      </c>
    </row>
    <row r="444" spans="1:12" ht="51" customHeight="1">
      <c r="A444" s="40" t="s">
        <v>732</v>
      </c>
      <c r="B444" s="19">
        <v>805</v>
      </c>
      <c r="C444" s="8" t="s">
        <v>746</v>
      </c>
      <c r="D444" s="8" t="s">
        <v>201</v>
      </c>
      <c r="E444" s="8" t="s">
        <v>525</v>
      </c>
      <c r="F444" s="8"/>
      <c r="G444" s="11">
        <f>SUM(G445)</f>
        <v>19527.3</v>
      </c>
      <c r="H444" s="11">
        <f>SUM(H445)</f>
        <v>0</v>
      </c>
      <c r="I444" s="11"/>
      <c r="J444" s="11">
        <f>SUM(J445)</f>
        <v>0</v>
      </c>
      <c r="K444" s="11">
        <f>SUM(K445)</f>
        <v>0</v>
      </c>
      <c r="L444" s="63">
        <f t="shared" si="18"/>
        <v>19527.3</v>
      </c>
    </row>
    <row r="445" spans="1:12" ht="18.75" customHeight="1">
      <c r="A445" s="38" t="s">
        <v>737</v>
      </c>
      <c r="B445" s="19">
        <v>805</v>
      </c>
      <c r="C445" s="8" t="s">
        <v>746</v>
      </c>
      <c r="D445" s="8" t="s">
        <v>201</v>
      </c>
      <c r="E445" s="8" t="s">
        <v>525</v>
      </c>
      <c r="F445" s="8" t="s">
        <v>266</v>
      </c>
      <c r="G445" s="11">
        <f>'прил.3'!G370</f>
        <v>19527.3</v>
      </c>
      <c r="H445" s="11">
        <f>'прил.3'!H370</f>
        <v>0</v>
      </c>
      <c r="I445" s="11"/>
      <c r="J445" s="11">
        <f>'прил.3'!J370</f>
        <v>0</v>
      </c>
      <c r="K445" s="11">
        <f>'прил.3'!K370</f>
        <v>0</v>
      </c>
      <c r="L445" s="63">
        <f t="shared" si="18"/>
        <v>19527.3</v>
      </c>
    </row>
    <row r="446" spans="1:12" ht="33" customHeight="1" hidden="1">
      <c r="A446" s="40" t="s">
        <v>70</v>
      </c>
      <c r="B446" s="19">
        <v>805</v>
      </c>
      <c r="C446" s="8" t="s">
        <v>746</v>
      </c>
      <c r="D446" s="8" t="s">
        <v>201</v>
      </c>
      <c r="E446" s="8" t="s">
        <v>526</v>
      </c>
      <c r="F446" s="8"/>
      <c r="G446" s="11">
        <f>SUM(G447)</f>
        <v>0</v>
      </c>
      <c r="H446" s="11">
        <f>SUM(H447)</f>
        <v>0</v>
      </c>
      <c r="I446" s="11"/>
      <c r="J446" s="11">
        <f>SUM(J447)</f>
        <v>0</v>
      </c>
      <c r="K446" s="11">
        <f>SUM(K447)</f>
        <v>0</v>
      </c>
      <c r="L446" s="63">
        <f t="shared" si="18"/>
        <v>0</v>
      </c>
    </row>
    <row r="447" spans="1:12" ht="19.5" customHeight="1" hidden="1">
      <c r="A447" s="38" t="s">
        <v>737</v>
      </c>
      <c r="B447" s="19">
        <v>805</v>
      </c>
      <c r="C447" s="8" t="s">
        <v>746</v>
      </c>
      <c r="D447" s="8" t="s">
        <v>201</v>
      </c>
      <c r="E447" s="8" t="s">
        <v>526</v>
      </c>
      <c r="F447" s="8" t="s">
        <v>266</v>
      </c>
      <c r="G447" s="11">
        <f>'прил.3'!G372</f>
        <v>0</v>
      </c>
      <c r="H447" s="11">
        <f>'прил.3'!H372</f>
        <v>0</v>
      </c>
      <c r="I447" s="11"/>
      <c r="J447" s="11">
        <f>'прил.3'!J372</f>
        <v>0</v>
      </c>
      <c r="K447" s="11">
        <f>'прил.3'!K372</f>
        <v>0</v>
      </c>
      <c r="L447" s="63">
        <f t="shared" si="18"/>
        <v>0</v>
      </c>
    </row>
    <row r="448" spans="1:12" ht="34.5" customHeight="1" hidden="1">
      <c r="A448" s="40" t="s">
        <v>71</v>
      </c>
      <c r="B448" s="19">
        <v>805</v>
      </c>
      <c r="C448" s="8" t="s">
        <v>746</v>
      </c>
      <c r="D448" s="8" t="s">
        <v>201</v>
      </c>
      <c r="E448" s="8" t="s">
        <v>527</v>
      </c>
      <c r="F448" s="8"/>
      <c r="G448" s="11">
        <f>SUM(G449)</f>
        <v>0</v>
      </c>
      <c r="H448" s="11">
        <f>SUM(H449)</f>
        <v>0</v>
      </c>
      <c r="I448" s="11"/>
      <c r="J448" s="11">
        <f>SUM(J449)</f>
        <v>0</v>
      </c>
      <c r="K448" s="11">
        <f>SUM(K449)</f>
        <v>0</v>
      </c>
      <c r="L448" s="63">
        <f t="shared" si="18"/>
        <v>0</v>
      </c>
    </row>
    <row r="449" spans="1:12" ht="16.5" hidden="1">
      <c r="A449" s="38" t="s">
        <v>737</v>
      </c>
      <c r="B449" s="19">
        <v>805</v>
      </c>
      <c r="C449" s="8" t="s">
        <v>746</v>
      </c>
      <c r="D449" s="8" t="s">
        <v>201</v>
      </c>
      <c r="E449" s="8" t="s">
        <v>527</v>
      </c>
      <c r="F449" s="8" t="s">
        <v>266</v>
      </c>
      <c r="G449" s="11">
        <f>'прил.3'!G374</f>
        <v>0</v>
      </c>
      <c r="H449" s="11">
        <f>'прил.3'!H374</f>
        <v>0</v>
      </c>
      <c r="I449" s="11"/>
      <c r="J449" s="11">
        <f>'прил.3'!J374</f>
        <v>0</v>
      </c>
      <c r="K449" s="11">
        <f>'прил.3'!K374</f>
        <v>0</v>
      </c>
      <c r="L449" s="63">
        <f t="shared" si="18"/>
        <v>0</v>
      </c>
    </row>
    <row r="450" spans="1:12" ht="16.5">
      <c r="A450" s="39" t="s">
        <v>633</v>
      </c>
      <c r="B450" s="19">
        <v>805</v>
      </c>
      <c r="C450" s="8" t="s">
        <v>746</v>
      </c>
      <c r="D450" s="8" t="s">
        <v>201</v>
      </c>
      <c r="E450" s="8" t="s">
        <v>602</v>
      </c>
      <c r="F450" s="8"/>
      <c r="G450" s="11">
        <f>G451+G453+G455</f>
        <v>11251.7</v>
      </c>
      <c r="H450" s="11">
        <f>H451+H453+H455</f>
        <v>0</v>
      </c>
      <c r="I450" s="11"/>
      <c r="J450" s="11">
        <f>J451+J453+J455</f>
        <v>0</v>
      </c>
      <c r="K450" s="11">
        <f>K451+K453+K455</f>
        <v>0</v>
      </c>
      <c r="L450" s="63">
        <f t="shared" si="18"/>
        <v>11251.7</v>
      </c>
    </row>
    <row r="451" spans="1:12" ht="19.5" customHeight="1">
      <c r="A451" s="39" t="s">
        <v>73</v>
      </c>
      <c r="B451" s="19">
        <v>805</v>
      </c>
      <c r="C451" s="8" t="s">
        <v>797</v>
      </c>
      <c r="D451" s="8" t="s">
        <v>201</v>
      </c>
      <c r="E451" s="8" t="s">
        <v>603</v>
      </c>
      <c r="F451" s="8"/>
      <c r="G451" s="11">
        <f>G452</f>
        <v>937.7</v>
      </c>
      <c r="H451" s="11">
        <f>H452</f>
        <v>0</v>
      </c>
      <c r="I451" s="11"/>
      <c r="J451" s="11">
        <f>J452</f>
        <v>0</v>
      </c>
      <c r="K451" s="11">
        <f>K452</f>
        <v>0</v>
      </c>
      <c r="L451" s="63">
        <f t="shared" si="18"/>
        <v>937.7</v>
      </c>
    </row>
    <row r="452" spans="1:12" ht="16.5">
      <c r="A452" s="38" t="s">
        <v>737</v>
      </c>
      <c r="B452" s="19">
        <v>805</v>
      </c>
      <c r="C452" s="8" t="s">
        <v>797</v>
      </c>
      <c r="D452" s="8" t="s">
        <v>201</v>
      </c>
      <c r="E452" s="8" t="s">
        <v>603</v>
      </c>
      <c r="F452" s="8" t="s">
        <v>266</v>
      </c>
      <c r="G452" s="11">
        <f>'прил.3'!G377</f>
        <v>937.7</v>
      </c>
      <c r="H452" s="11">
        <f>'прил.3'!H377</f>
        <v>0</v>
      </c>
      <c r="I452" s="11"/>
      <c r="J452" s="11">
        <f>'прил.3'!J377</f>
        <v>0</v>
      </c>
      <c r="K452" s="11">
        <f>'прил.3'!K377</f>
        <v>0</v>
      </c>
      <c r="L452" s="63">
        <f t="shared" si="18"/>
        <v>937.7</v>
      </c>
    </row>
    <row r="453" spans="1:12" ht="16.5" customHeight="1">
      <c r="A453" s="39" t="s">
        <v>60</v>
      </c>
      <c r="B453" s="19">
        <v>805</v>
      </c>
      <c r="C453" s="8" t="s">
        <v>797</v>
      </c>
      <c r="D453" s="8" t="s">
        <v>201</v>
      </c>
      <c r="E453" s="8" t="s">
        <v>369</v>
      </c>
      <c r="F453" s="8"/>
      <c r="G453" s="11">
        <f>SUM(G454)</f>
        <v>919</v>
      </c>
      <c r="H453" s="11">
        <f>SUM(H454)</f>
        <v>0</v>
      </c>
      <c r="I453" s="11"/>
      <c r="J453" s="11">
        <f>SUM(J454)</f>
        <v>0</v>
      </c>
      <c r="K453" s="11">
        <f>SUM(K454)</f>
        <v>0</v>
      </c>
      <c r="L453" s="63">
        <f t="shared" si="18"/>
        <v>919</v>
      </c>
    </row>
    <row r="454" spans="1:12" ht="17.25" customHeight="1">
      <c r="A454" s="38" t="s">
        <v>737</v>
      </c>
      <c r="B454" s="19">
        <v>805</v>
      </c>
      <c r="C454" s="8" t="s">
        <v>797</v>
      </c>
      <c r="D454" s="8" t="s">
        <v>201</v>
      </c>
      <c r="E454" s="8" t="s">
        <v>369</v>
      </c>
      <c r="F454" s="8" t="s">
        <v>266</v>
      </c>
      <c r="G454" s="11">
        <f>'прил.3'!G379</f>
        <v>919</v>
      </c>
      <c r="H454" s="11">
        <f>'прил.3'!H379</f>
        <v>0</v>
      </c>
      <c r="I454" s="11"/>
      <c r="J454" s="11">
        <f>'прил.3'!J379</f>
        <v>0</v>
      </c>
      <c r="K454" s="11">
        <f>'прил.3'!K379</f>
        <v>0</v>
      </c>
      <c r="L454" s="63">
        <f t="shared" si="18"/>
        <v>919</v>
      </c>
    </row>
    <row r="455" spans="1:12" ht="17.25" customHeight="1">
      <c r="A455" s="39" t="s">
        <v>74</v>
      </c>
      <c r="B455" s="64">
        <v>809</v>
      </c>
      <c r="C455" s="27" t="s">
        <v>746</v>
      </c>
      <c r="D455" s="27" t="s">
        <v>201</v>
      </c>
      <c r="E455" s="8" t="s">
        <v>342</v>
      </c>
      <c r="F455" s="8"/>
      <c r="G455" s="11">
        <f>SUM(G456:G457)</f>
        <v>9395</v>
      </c>
      <c r="H455" s="11">
        <f>SUM(H456:H457)</f>
        <v>0</v>
      </c>
      <c r="I455" s="11"/>
      <c r="J455" s="11">
        <f>SUM(J456:J457)</f>
        <v>0</v>
      </c>
      <c r="K455" s="11">
        <f>SUM(K456:K457)</f>
        <v>0</v>
      </c>
      <c r="L455" s="63">
        <f t="shared" si="18"/>
        <v>9395</v>
      </c>
    </row>
    <row r="456" spans="1:12" s="76" customFormat="1" ht="17.25" customHeight="1">
      <c r="A456" s="38" t="s">
        <v>737</v>
      </c>
      <c r="B456" s="19">
        <v>841</v>
      </c>
      <c r="C456" s="8" t="s">
        <v>746</v>
      </c>
      <c r="D456" s="8" t="s">
        <v>201</v>
      </c>
      <c r="E456" s="8" t="s">
        <v>342</v>
      </c>
      <c r="F456" s="8" t="s">
        <v>266</v>
      </c>
      <c r="G456" s="11">
        <f>'прил.3'!G686+'прил.3'!G381</f>
        <v>2088.4</v>
      </c>
      <c r="H456" s="11">
        <f>'прил.3'!H686+'прил.3'!H381</f>
        <v>0</v>
      </c>
      <c r="I456" s="11"/>
      <c r="J456" s="11">
        <f>'прил.3'!J686+'прил.3'!J381</f>
        <v>0</v>
      </c>
      <c r="K456" s="11">
        <f>'прил.3'!K686+'прил.3'!K381</f>
        <v>0</v>
      </c>
      <c r="L456" s="63">
        <f t="shared" si="18"/>
        <v>2088.4</v>
      </c>
    </row>
    <row r="457" spans="1:12" s="77" customFormat="1" ht="17.25" customHeight="1">
      <c r="A457" s="38" t="s">
        <v>784</v>
      </c>
      <c r="B457" s="64">
        <v>809</v>
      </c>
      <c r="C457" s="27" t="s">
        <v>746</v>
      </c>
      <c r="D457" s="27" t="s">
        <v>201</v>
      </c>
      <c r="E457" s="8" t="s">
        <v>342</v>
      </c>
      <c r="F457" s="8" t="s">
        <v>392</v>
      </c>
      <c r="G457" s="11">
        <f>'прил.3'!G687+'прил.3'!G979</f>
        <v>7306.6</v>
      </c>
      <c r="H457" s="11">
        <f>'прил.3'!H687+'прил.3'!H979</f>
        <v>0</v>
      </c>
      <c r="I457" s="11"/>
      <c r="J457" s="11">
        <f>'прил.3'!J687+'прил.3'!J979</f>
        <v>0</v>
      </c>
      <c r="K457" s="11">
        <f>'прил.3'!K687+'прил.3'!K979</f>
        <v>0</v>
      </c>
      <c r="L457" s="63">
        <f t="shared" si="18"/>
        <v>7306.6</v>
      </c>
    </row>
    <row r="458" spans="1:12" s="56" customFormat="1" ht="36" customHeight="1" hidden="1">
      <c r="A458" s="34" t="s">
        <v>544</v>
      </c>
      <c r="B458" s="64"/>
      <c r="C458" s="8" t="s">
        <v>746</v>
      </c>
      <c r="D458" s="8" t="s">
        <v>201</v>
      </c>
      <c r="E458" s="8" t="s">
        <v>543</v>
      </c>
      <c r="F458" s="8"/>
      <c r="G458" s="11"/>
      <c r="H458" s="11"/>
      <c r="I458" s="11"/>
      <c r="J458" s="11"/>
      <c r="K458" s="11"/>
      <c r="L458" s="63">
        <f t="shared" si="18"/>
        <v>0</v>
      </c>
    </row>
    <row r="459" spans="1:12" s="56" customFormat="1" ht="17.25" customHeight="1" hidden="1">
      <c r="A459" s="38" t="s">
        <v>737</v>
      </c>
      <c r="B459" s="64"/>
      <c r="C459" s="8" t="s">
        <v>746</v>
      </c>
      <c r="D459" s="8" t="s">
        <v>201</v>
      </c>
      <c r="E459" s="8" t="s">
        <v>543</v>
      </c>
      <c r="F459" s="8" t="s">
        <v>266</v>
      </c>
      <c r="G459" s="11"/>
      <c r="H459" s="11"/>
      <c r="I459" s="11"/>
      <c r="J459" s="11"/>
      <c r="K459" s="11"/>
      <c r="L459" s="63">
        <f t="shared" si="18"/>
        <v>0</v>
      </c>
    </row>
    <row r="460" spans="1:12" s="56" customFormat="1" ht="36" customHeight="1" hidden="1">
      <c r="A460" s="39" t="s">
        <v>175</v>
      </c>
      <c r="B460" s="64"/>
      <c r="C460" s="8" t="s">
        <v>746</v>
      </c>
      <c r="D460" s="8" t="s">
        <v>201</v>
      </c>
      <c r="E460" s="8" t="s">
        <v>174</v>
      </c>
      <c r="F460" s="8"/>
      <c r="G460" s="11"/>
      <c r="H460" s="11"/>
      <c r="I460" s="11"/>
      <c r="J460" s="11"/>
      <c r="K460" s="11"/>
      <c r="L460" s="63">
        <f t="shared" si="18"/>
        <v>0</v>
      </c>
    </row>
    <row r="461" spans="1:12" s="56" customFormat="1" ht="17.25" customHeight="1" hidden="1">
      <c r="A461" s="37" t="s">
        <v>737</v>
      </c>
      <c r="B461" s="64"/>
      <c r="C461" s="8" t="s">
        <v>746</v>
      </c>
      <c r="D461" s="8" t="s">
        <v>201</v>
      </c>
      <c r="E461" s="8" t="s">
        <v>174</v>
      </c>
      <c r="F461" s="8" t="s">
        <v>266</v>
      </c>
      <c r="G461" s="11"/>
      <c r="H461" s="11"/>
      <c r="I461" s="11"/>
      <c r="J461" s="11"/>
      <c r="K461" s="11"/>
      <c r="L461" s="63">
        <f t="shared" si="18"/>
        <v>0</v>
      </c>
    </row>
    <row r="462" spans="1:12" ht="33">
      <c r="A462" s="39" t="s">
        <v>812</v>
      </c>
      <c r="B462" s="39"/>
      <c r="C462" s="8" t="s">
        <v>205</v>
      </c>
      <c r="D462" s="8"/>
      <c r="E462" s="8"/>
      <c r="F462" s="8"/>
      <c r="G462" s="11">
        <f>G463+G490+G496</f>
        <v>209728.8</v>
      </c>
      <c r="H462" s="11">
        <f>H463+H490+H496</f>
        <v>0</v>
      </c>
      <c r="I462" s="11"/>
      <c r="J462" s="11">
        <f>J463+J490+J496</f>
        <v>3750.3999999999996</v>
      </c>
      <c r="K462" s="11">
        <f>K463+K490+K496</f>
        <v>0</v>
      </c>
      <c r="L462" s="63">
        <f t="shared" si="18"/>
        <v>213479.19999999998</v>
      </c>
    </row>
    <row r="463" spans="1:12" ht="16.5">
      <c r="A463" s="39" t="s">
        <v>434</v>
      </c>
      <c r="B463" s="19">
        <v>808</v>
      </c>
      <c r="C463" s="8" t="s">
        <v>205</v>
      </c>
      <c r="D463" s="8" t="s">
        <v>100</v>
      </c>
      <c r="E463" s="8"/>
      <c r="F463" s="8"/>
      <c r="G463" s="11">
        <f>G464+G469+G474+G479+G484</f>
        <v>167262.1</v>
      </c>
      <c r="H463" s="11">
        <f>H464+H469+H474+H479+H484</f>
        <v>0</v>
      </c>
      <c r="I463" s="11"/>
      <c r="J463" s="11">
        <f>J464+J469+J474+J479+J484</f>
        <v>3323.2</v>
      </c>
      <c r="K463" s="11">
        <f>K464+K469+K474+K479+K484</f>
        <v>0</v>
      </c>
      <c r="L463" s="63">
        <f t="shared" si="18"/>
        <v>170585.30000000002</v>
      </c>
    </row>
    <row r="464" spans="1:12" ht="36.75" customHeight="1">
      <c r="A464" s="38" t="s">
        <v>551</v>
      </c>
      <c r="B464" s="19">
        <v>808</v>
      </c>
      <c r="C464" s="8" t="s">
        <v>205</v>
      </c>
      <c r="D464" s="8" t="s">
        <v>100</v>
      </c>
      <c r="E464" s="8" t="s">
        <v>314</v>
      </c>
      <c r="F464" s="8"/>
      <c r="G464" s="11">
        <f>G465+G467</f>
        <v>67533.3</v>
      </c>
      <c r="H464" s="11">
        <f>H465+H467</f>
        <v>0</v>
      </c>
      <c r="I464" s="11"/>
      <c r="J464" s="11">
        <f>J465+J467</f>
        <v>-1617.3</v>
      </c>
      <c r="K464" s="11">
        <f>K465+K467</f>
        <v>0</v>
      </c>
      <c r="L464" s="63">
        <f t="shared" si="18"/>
        <v>65916</v>
      </c>
    </row>
    <row r="465" spans="1:12" ht="16.5">
      <c r="A465" s="39" t="s">
        <v>721</v>
      </c>
      <c r="B465" s="19">
        <v>808</v>
      </c>
      <c r="C465" s="8" t="s">
        <v>205</v>
      </c>
      <c r="D465" s="8" t="s">
        <v>100</v>
      </c>
      <c r="E465" s="8" t="s">
        <v>730</v>
      </c>
      <c r="F465" s="8"/>
      <c r="G465" s="11">
        <f>SUM(G466)</f>
        <v>1963.6</v>
      </c>
      <c r="H465" s="11">
        <f>SUM(H466)</f>
        <v>0</v>
      </c>
      <c r="I465" s="11"/>
      <c r="J465" s="11">
        <f>SUM(J466)</f>
        <v>0</v>
      </c>
      <c r="K465" s="11">
        <f>SUM(K466)</f>
        <v>0</v>
      </c>
      <c r="L465" s="63">
        <f t="shared" si="18"/>
        <v>1963.6</v>
      </c>
    </row>
    <row r="466" spans="1:12" ht="16.5">
      <c r="A466" s="38" t="s">
        <v>150</v>
      </c>
      <c r="B466" s="19">
        <v>808</v>
      </c>
      <c r="C466" s="8" t="s">
        <v>205</v>
      </c>
      <c r="D466" s="8" t="s">
        <v>100</v>
      </c>
      <c r="E466" s="8" t="s">
        <v>730</v>
      </c>
      <c r="F466" s="8" t="s">
        <v>831</v>
      </c>
      <c r="G466" s="11">
        <f>'прил.3'!G603</f>
        <v>1963.6</v>
      </c>
      <c r="H466" s="11">
        <f>'прил.3'!H603</f>
        <v>0</v>
      </c>
      <c r="I466" s="11"/>
      <c r="J466" s="11">
        <f>'прил.3'!J603</f>
        <v>0</v>
      </c>
      <c r="K466" s="11">
        <f>'прил.3'!K603</f>
        <v>0</v>
      </c>
      <c r="L466" s="63">
        <f t="shared" si="18"/>
        <v>1963.6</v>
      </c>
    </row>
    <row r="467" spans="1:12" ht="17.25" customHeight="1">
      <c r="A467" s="39" t="s">
        <v>641</v>
      </c>
      <c r="B467" s="19">
        <v>808</v>
      </c>
      <c r="C467" s="8" t="s">
        <v>205</v>
      </c>
      <c r="D467" s="8" t="s">
        <v>100</v>
      </c>
      <c r="E467" s="8" t="s">
        <v>315</v>
      </c>
      <c r="F467" s="8"/>
      <c r="G467" s="11">
        <f>SUM(G468)</f>
        <v>65569.7</v>
      </c>
      <c r="H467" s="11">
        <f>SUM(H468)</f>
        <v>0</v>
      </c>
      <c r="I467" s="11"/>
      <c r="J467" s="11">
        <f>SUM(J468)</f>
        <v>-1617.3</v>
      </c>
      <c r="K467" s="11">
        <f>SUM(K468)</f>
        <v>0</v>
      </c>
      <c r="L467" s="63">
        <f t="shared" si="18"/>
        <v>63952.399999999994</v>
      </c>
    </row>
    <row r="468" spans="1:12" ht="18" customHeight="1">
      <c r="A468" s="38" t="s">
        <v>313</v>
      </c>
      <c r="B468" s="19">
        <v>808</v>
      </c>
      <c r="C468" s="8" t="s">
        <v>205</v>
      </c>
      <c r="D468" s="8" t="s">
        <v>100</v>
      </c>
      <c r="E468" s="8" t="s">
        <v>315</v>
      </c>
      <c r="F468" s="8" t="s">
        <v>831</v>
      </c>
      <c r="G468" s="11">
        <f>'прил.3'!G605</f>
        <v>65569.7</v>
      </c>
      <c r="H468" s="11">
        <f>'прил.3'!H605</f>
        <v>0</v>
      </c>
      <c r="I468" s="11"/>
      <c r="J468" s="11">
        <f>'прил.3'!J605</f>
        <v>-1617.3</v>
      </c>
      <c r="K468" s="11">
        <f>'прил.3'!K605</f>
        <v>0</v>
      </c>
      <c r="L468" s="63">
        <f t="shared" si="18"/>
        <v>63952.399999999994</v>
      </c>
    </row>
    <row r="469" spans="1:12" ht="16.5">
      <c r="A469" s="39" t="s">
        <v>435</v>
      </c>
      <c r="B469" s="19">
        <v>808</v>
      </c>
      <c r="C469" s="8" t="s">
        <v>205</v>
      </c>
      <c r="D469" s="8" t="s">
        <v>100</v>
      </c>
      <c r="E469" s="8" t="s">
        <v>316</v>
      </c>
      <c r="F469" s="8"/>
      <c r="G469" s="11">
        <f>SUM(G470+G472)</f>
        <v>36693.6</v>
      </c>
      <c r="H469" s="11">
        <f>SUM(H470+H472)</f>
        <v>0</v>
      </c>
      <c r="I469" s="11"/>
      <c r="J469" s="11">
        <f>SUM(J470+J472)</f>
        <v>270</v>
      </c>
      <c r="K469" s="11">
        <f>SUM(K470+K472)</f>
        <v>0</v>
      </c>
      <c r="L469" s="63">
        <f t="shared" si="18"/>
        <v>36963.6</v>
      </c>
    </row>
    <row r="470" spans="1:12" ht="17.25" customHeight="1">
      <c r="A470" s="39" t="s">
        <v>721</v>
      </c>
      <c r="B470" s="19">
        <v>808</v>
      </c>
      <c r="C470" s="8" t="s">
        <v>205</v>
      </c>
      <c r="D470" s="8" t="s">
        <v>100</v>
      </c>
      <c r="E470" s="8" t="s">
        <v>731</v>
      </c>
      <c r="F470" s="8"/>
      <c r="G470" s="11">
        <f>SUM(G471)</f>
        <v>6761.4</v>
      </c>
      <c r="H470" s="11">
        <f>SUM(H471)</f>
        <v>0</v>
      </c>
      <c r="I470" s="11"/>
      <c r="J470" s="11">
        <f>SUM(J471)</f>
        <v>0</v>
      </c>
      <c r="K470" s="11">
        <f>SUM(K471)</f>
        <v>0</v>
      </c>
      <c r="L470" s="63">
        <f aca="true" t="shared" si="19" ref="L470:L533">G470+H470+I470+J470+K470</f>
        <v>6761.4</v>
      </c>
    </row>
    <row r="471" spans="1:12" ht="16.5">
      <c r="A471" s="97" t="s">
        <v>150</v>
      </c>
      <c r="B471" s="94">
        <v>808</v>
      </c>
      <c r="C471" s="95" t="s">
        <v>205</v>
      </c>
      <c r="D471" s="95" t="s">
        <v>100</v>
      </c>
      <c r="E471" s="95" t="s">
        <v>731</v>
      </c>
      <c r="F471" s="95" t="s">
        <v>831</v>
      </c>
      <c r="G471" s="26">
        <f>'прил.3'!G608</f>
        <v>6761.4</v>
      </c>
      <c r="H471" s="26">
        <f>'прил.3'!H608</f>
        <v>0</v>
      </c>
      <c r="I471" s="26"/>
      <c r="J471" s="26">
        <f>'прил.3'!J608</f>
        <v>0</v>
      </c>
      <c r="K471" s="26">
        <f>'прил.3'!K608</f>
        <v>0</v>
      </c>
      <c r="L471" s="133">
        <f t="shared" si="19"/>
        <v>6761.4</v>
      </c>
    </row>
    <row r="472" spans="1:12" ht="16.5">
      <c r="A472" s="39" t="s">
        <v>641</v>
      </c>
      <c r="B472" s="19">
        <v>808</v>
      </c>
      <c r="C472" s="8" t="s">
        <v>205</v>
      </c>
      <c r="D472" s="8" t="s">
        <v>100</v>
      </c>
      <c r="E472" s="8" t="s">
        <v>317</v>
      </c>
      <c r="F472" s="8"/>
      <c r="G472" s="11">
        <f>SUM(G473)</f>
        <v>29932.2</v>
      </c>
      <c r="H472" s="11">
        <f>SUM(H473)</f>
        <v>0</v>
      </c>
      <c r="I472" s="11"/>
      <c r="J472" s="11">
        <f>SUM(J473)</f>
        <v>270</v>
      </c>
      <c r="K472" s="11">
        <f>SUM(K473)</f>
        <v>0</v>
      </c>
      <c r="L472" s="63">
        <f t="shared" si="19"/>
        <v>30202.2</v>
      </c>
    </row>
    <row r="473" spans="1:12" ht="20.25" customHeight="1">
      <c r="A473" s="38" t="s">
        <v>313</v>
      </c>
      <c r="B473" s="19">
        <v>808</v>
      </c>
      <c r="C473" s="8" t="s">
        <v>205</v>
      </c>
      <c r="D473" s="8" t="s">
        <v>100</v>
      </c>
      <c r="E473" s="8" t="s">
        <v>317</v>
      </c>
      <c r="F473" s="8" t="s">
        <v>831</v>
      </c>
      <c r="G473" s="11">
        <f>'прил.3'!G610</f>
        <v>29932.2</v>
      </c>
      <c r="H473" s="11">
        <f>'прил.3'!H610</f>
        <v>0</v>
      </c>
      <c r="I473" s="11"/>
      <c r="J473" s="11">
        <f>'прил.3'!J610+'прил.3'!J986</f>
        <v>270</v>
      </c>
      <c r="K473" s="11">
        <f>'прил.3'!K610</f>
        <v>0</v>
      </c>
      <c r="L473" s="63">
        <f t="shared" si="19"/>
        <v>30202.2</v>
      </c>
    </row>
    <row r="474" spans="1:12" ht="16.5" customHeight="1">
      <c r="A474" s="39" t="s">
        <v>436</v>
      </c>
      <c r="B474" s="19">
        <v>808</v>
      </c>
      <c r="C474" s="8" t="s">
        <v>205</v>
      </c>
      <c r="D474" s="8" t="s">
        <v>100</v>
      </c>
      <c r="E474" s="8" t="s">
        <v>318</v>
      </c>
      <c r="F474" s="8"/>
      <c r="G474" s="11">
        <f>G475+G477</f>
        <v>26883.9</v>
      </c>
      <c r="H474" s="11">
        <f>H475+H477</f>
        <v>0</v>
      </c>
      <c r="I474" s="11"/>
      <c r="J474" s="11">
        <f>J475+J477</f>
        <v>0</v>
      </c>
      <c r="K474" s="11">
        <f>K475+K477</f>
        <v>0</v>
      </c>
      <c r="L474" s="63">
        <f t="shared" si="19"/>
        <v>26883.9</v>
      </c>
    </row>
    <row r="475" spans="1:12" ht="16.5">
      <c r="A475" s="39" t="s">
        <v>721</v>
      </c>
      <c r="B475" s="19">
        <v>808</v>
      </c>
      <c r="C475" s="8" t="s">
        <v>205</v>
      </c>
      <c r="D475" s="8" t="s">
        <v>100</v>
      </c>
      <c r="E475" s="8" t="s">
        <v>735</v>
      </c>
      <c r="F475" s="8"/>
      <c r="G475" s="11">
        <f>SUM(G476)</f>
        <v>558.5</v>
      </c>
      <c r="H475" s="11">
        <f>SUM(H476)</f>
        <v>0</v>
      </c>
      <c r="I475" s="11"/>
      <c r="J475" s="11">
        <f>SUM(J476)</f>
        <v>0</v>
      </c>
      <c r="K475" s="11">
        <f>SUM(K476)</f>
        <v>0</v>
      </c>
      <c r="L475" s="63">
        <f t="shared" si="19"/>
        <v>558.5</v>
      </c>
    </row>
    <row r="476" spans="1:12" ht="17.25" customHeight="1">
      <c r="A476" s="38" t="s">
        <v>150</v>
      </c>
      <c r="B476" s="19">
        <v>808</v>
      </c>
      <c r="C476" s="8" t="s">
        <v>205</v>
      </c>
      <c r="D476" s="8" t="s">
        <v>100</v>
      </c>
      <c r="E476" s="8" t="s">
        <v>735</v>
      </c>
      <c r="F476" s="8" t="s">
        <v>831</v>
      </c>
      <c r="G476" s="11">
        <f>'прил.3'!G613</f>
        <v>558.5</v>
      </c>
      <c r="H476" s="11">
        <f>'прил.3'!H613</f>
        <v>0</v>
      </c>
      <c r="I476" s="11"/>
      <c r="J476" s="11">
        <f>'прил.3'!J613</f>
        <v>0</v>
      </c>
      <c r="K476" s="11">
        <f>'прил.3'!K613</f>
        <v>0</v>
      </c>
      <c r="L476" s="63">
        <f t="shared" si="19"/>
        <v>558.5</v>
      </c>
    </row>
    <row r="477" spans="1:12" ht="20.25" customHeight="1">
      <c r="A477" s="39" t="s">
        <v>641</v>
      </c>
      <c r="B477" s="19">
        <v>808</v>
      </c>
      <c r="C477" s="8" t="s">
        <v>205</v>
      </c>
      <c r="D477" s="8" t="s">
        <v>100</v>
      </c>
      <c r="E477" s="8" t="s">
        <v>319</v>
      </c>
      <c r="F477" s="8"/>
      <c r="G477" s="11">
        <f>SUM(G478)</f>
        <v>26325.4</v>
      </c>
      <c r="H477" s="11">
        <f>SUM(H478)</f>
        <v>0</v>
      </c>
      <c r="I477" s="11"/>
      <c r="J477" s="11">
        <f>SUM(J478)</f>
        <v>0</v>
      </c>
      <c r="K477" s="11">
        <f>SUM(K478)</f>
        <v>0</v>
      </c>
      <c r="L477" s="63">
        <f t="shared" si="19"/>
        <v>26325.4</v>
      </c>
    </row>
    <row r="478" spans="1:15" s="76" customFormat="1" ht="19.5" customHeight="1">
      <c r="A478" s="38" t="s">
        <v>313</v>
      </c>
      <c r="B478" s="19">
        <v>808</v>
      </c>
      <c r="C478" s="8" t="s">
        <v>205</v>
      </c>
      <c r="D478" s="8" t="s">
        <v>100</v>
      </c>
      <c r="E478" s="8" t="s">
        <v>319</v>
      </c>
      <c r="F478" s="8" t="s">
        <v>831</v>
      </c>
      <c r="G478" s="11">
        <f>'прил.3'!G615</f>
        <v>26325.4</v>
      </c>
      <c r="H478" s="11">
        <f>'прил.3'!H615</f>
        <v>0</v>
      </c>
      <c r="I478" s="11"/>
      <c r="J478" s="11">
        <f>'прил.3'!J615</f>
        <v>0</v>
      </c>
      <c r="K478" s="11">
        <f>'прил.3'!K615</f>
        <v>0</v>
      </c>
      <c r="L478" s="63">
        <f t="shared" si="19"/>
        <v>26325.4</v>
      </c>
      <c r="M478" s="90"/>
      <c r="N478" s="56"/>
      <c r="O478" s="56"/>
    </row>
    <row r="479" spans="1:15" s="77" customFormat="1" ht="18" customHeight="1">
      <c r="A479" s="38" t="s">
        <v>200</v>
      </c>
      <c r="B479" s="19">
        <v>808</v>
      </c>
      <c r="C479" s="8" t="s">
        <v>205</v>
      </c>
      <c r="D479" s="8" t="s">
        <v>100</v>
      </c>
      <c r="E479" s="8" t="s">
        <v>344</v>
      </c>
      <c r="F479" s="8"/>
      <c r="G479" s="11">
        <f>G480+G482</f>
        <v>32360.600000000002</v>
      </c>
      <c r="H479" s="11">
        <f>H480+H482</f>
        <v>0</v>
      </c>
      <c r="I479" s="11"/>
      <c r="J479" s="11">
        <f>J480+J482</f>
        <v>3353.2</v>
      </c>
      <c r="K479" s="11">
        <f>K480+K482</f>
        <v>0</v>
      </c>
      <c r="L479" s="63">
        <f t="shared" si="19"/>
        <v>35713.8</v>
      </c>
      <c r="M479" s="90"/>
      <c r="N479" s="56"/>
      <c r="O479" s="56"/>
    </row>
    <row r="480" spans="1:12" ht="17.25" customHeight="1">
      <c r="A480" s="39" t="s">
        <v>721</v>
      </c>
      <c r="B480" s="19">
        <v>808</v>
      </c>
      <c r="C480" s="8" t="s">
        <v>205</v>
      </c>
      <c r="D480" s="8" t="s">
        <v>100</v>
      </c>
      <c r="E480" s="8" t="s">
        <v>736</v>
      </c>
      <c r="F480" s="8"/>
      <c r="G480" s="11">
        <f>SUM(G481)</f>
        <v>443.7</v>
      </c>
      <c r="H480" s="11">
        <f>SUM(H481)</f>
        <v>0</v>
      </c>
      <c r="I480" s="11"/>
      <c r="J480" s="11">
        <f>SUM(J481)</f>
        <v>0</v>
      </c>
      <c r="K480" s="11">
        <f>SUM(K481)</f>
        <v>0</v>
      </c>
      <c r="L480" s="63">
        <f t="shared" si="19"/>
        <v>443.7</v>
      </c>
    </row>
    <row r="481" spans="1:12" ht="17.25" customHeight="1">
      <c r="A481" s="38" t="s">
        <v>150</v>
      </c>
      <c r="B481" s="19">
        <v>808</v>
      </c>
      <c r="C481" s="8" t="s">
        <v>205</v>
      </c>
      <c r="D481" s="8" t="s">
        <v>100</v>
      </c>
      <c r="E481" s="8" t="s">
        <v>736</v>
      </c>
      <c r="F481" s="8" t="s">
        <v>831</v>
      </c>
      <c r="G481" s="11">
        <f>'прил.3'!G618</f>
        <v>443.7</v>
      </c>
      <c r="H481" s="11">
        <f>'прил.3'!H618</f>
        <v>0</v>
      </c>
      <c r="I481" s="11"/>
      <c r="J481" s="11">
        <f>'прил.3'!J618</f>
        <v>0</v>
      </c>
      <c r="K481" s="11">
        <f>'прил.3'!K618</f>
        <v>0</v>
      </c>
      <c r="L481" s="63">
        <f t="shared" si="19"/>
        <v>443.7</v>
      </c>
    </row>
    <row r="482" spans="1:12" ht="16.5">
      <c r="A482" s="39" t="s">
        <v>641</v>
      </c>
      <c r="B482" s="19">
        <v>808</v>
      </c>
      <c r="C482" s="8" t="s">
        <v>205</v>
      </c>
      <c r="D482" s="8" t="s">
        <v>100</v>
      </c>
      <c r="E482" s="8" t="s">
        <v>345</v>
      </c>
      <c r="F482" s="8"/>
      <c r="G482" s="11">
        <f>SUM(G483)</f>
        <v>31916.9</v>
      </c>
      <c r="H482" s="11">
        <f>SUM(H483)</f>
        <v>0</v>
      </c>
      <c r="I482" s="11"/>
      <c r="J482" s="11">
        <f>SUM(J483)</f>
        <v>3353.2</v>
      </c>
      <c r="K482" s="11">
        <f>SUM(K483)</f>
        <v>0</v>
      </c>
      <c r="L482" s="63">
        <f t="shared" si="19"/>
        <v>35270.1</v>
      </c>
    </row>
    <row r="483" spans="1:12" ht="16.5">
      <c r="A483" s="38" t="s">
        <v>313</v>
      </c>
      <c r="B483" s="19">
        <v>808</v>
      </c>
      <c r="C483" s="8" t="s">
        <v>205</v>
      </c>
      <c r="D483" s="8" t="s">
        <v>100</v>
      </c>
      <c r="E483" s="8" t="s">
        <v>345</v>
      </c>
      <c r="F483" s="8" t="s">
        <v>831</v>
      </c>
      <c r="G483" s="11">
        <f>'прил.3'!G620</f>
        <v>31916.9</v>
      </c>
      <c r="H483" s="11">
        <f>'прил.3'!H620</f>
        <v>0</v>
      </c>
      <c r="I483" s="11"/>
      <c r="J483" s="11">
        <f>'прил.3'!J620</f>
        <v>3353.2</v>
      </c>
      <c r="K483" s="11">
        <f>'прил.3'!K620</f>
        <v>0</v>
      </c>
      <c r="L483" s="63">
        <f t="shared" si="19"/>
        <v>35270.1</v>
      </c>
    </row>
    <row r="484" spans="1:12" ht="33">
      <c r="A484" s="38" t="s">
        <v>75</v>
      </c>
      <c r="B484" s="19">
        <v>808</v>
      </c>
      <c r="C484" s="8" t="s">
        <v>205</v>
      </c>
      <c r="D484" s="8" t="s">
        <v>100</v>
      </c>
      <c r="E484" s="8" t="s">
        <v>346</v>
      </c>
      <c r="F484" s="8"/>
      <c r="G484" s="11">
        <f>SUM(G485)</f>
        <v>3790.7</v>
      </c>
      <c r="H484" s="11">
        <f>SUM(H485)</f>
        <v>0</v>
      </c>
      <c r="I484" s="11"/>
      <c r="J484" s="11">
        <f>SUM(J485)</f>
        <v>1317.3</v>
      </c>
      <c r="K484" s="11">
        <f>SUM(K485)</f>
        <v>0</v>
      </c>
      <c r="L484" s="63">
        <f t="shared" si="19"/>
        <v>5108</v>
      </c>
    </row>
    <row r="485" spans="1:12" ht="35.25" customHeight="1">
      <c r="A485" s="40" t="s">
        <v>347</v>
      </c>
      <c r="B485" s="19">
        <v>808</v>
      </c>
      <c r="C485" s="8" t="s">
        <v>205</v>
      </c>
      <c r="D485" s="8" t="s">
        <v>100</v>
      </c>
      <c r="E485" s="8" t="s">
        <v>348</v>
      </c>
      <c r="F485" s="8"/>
      <c r="G485" s="11">
        <f>G486</f>
        <v>3790.7</v>
      </c>
      <c r="H485" s="11">
        <f>H486</f>
        <v>0</v>
      </c>
      <c r="I485" s="11"/>
      <c r="J485" s="11">
        <f>J486</f>
        <v>1317.3</v>
      </c>
      <c r="K485" s="11">
        <f>K486</f>
        <v>0</v>
      </c>
      <c r="L485" s="63">
        <f t="shared" si="19"/>
        <v>5108</v>
      </c>
    </row>
    <row r="486" spans="1:12" ht="17.25" customHeight="1">
      <c r="A486" s="40" t="s">
        <v>806</v>
      </c>
      <c r="B486" s="19">
        <v>808</v>
      </c>
      <c r="C486" s="8" t="s">
        <v>205</v>
      </c>
      <c r="D486" s="8" t="s">
        <v>100</v>
      </c>
      <c r="E486" s="8" t="s">
        <v>348</v>
      </c>
      <c r="F486" s="8" t="s">
        <v>532</v>
      </c>
      <c r="G486" s="11">
        <f>'прил.3'!G625+'прил.3'!G392+'прил.3'!G116</f>
        <v>3790.7</v>
      </c>
      <c r="H486" s="11">
        <f>'прил.3'!H625+'прил.3'!H392+'прил.3'!H116</f>
        <v>0</v>
      </c>
      <c r="I486" s="11"/>
      <c r="J486" s="11">
        <f>'прил.3'!J625+'прил.3'!J392+'прил.3'!J116</f>
        <v>1317.3</v>
      </c>
      <c r="K486" s="11">
        <f>'прил.3'!K625+'прил.3'!K392+'прил.3'!K116</f>
        <v>0</v>
      </c>
      <c r="L486" s="63">
        <f t="shared" si="19"/>
        <v>5108</v>
      </c>
    </row>
    <row r="487" spans="1:12" ht="17.25" customHeight="1" hidden="1">
      <c r="A487" s="37" t="s">
        <v>216</v>
      </c>
      <c r="B487" s="19"/>
      <c r="C487" s="8" t="s">
        <v>205</v>
      </c>
      <c r="D487" s="8" t="s">
        <v>100</v>
      </c>
      <c r="E487" s="8" t="s">
        <v>183</v>
      </c>
      <c r="F487" s="8"/>
      <c r="G487" s="11"/>
      <c r="H487" s="11"/>
      <c r="I487" s="11"/>
      <c r="J487" s="11"/>
      <c r="K487" s="11"/>
      <c r="L487" s="63">
        <f t="shared" si="19"/>
        <v>0</v>
      </c>
    </row>
    <row r="488" spans="1:12" ht="33.75" customHeight="1" hidden="1">
      <c r="A488" s="37" t="s">
        <v>335</v>
      </c>
      <c r="B488" s="19"/>
      <c r="C488" s="8" t="s">
        <v>205</v>
      </c>
      <c r="D488" s="8" t="s">
        <v>100</v>
      </c>
      <c r="E488" s="8" t="s">
        <v>334</v>
      </c>
      <c r="F488" s="8"/>
      <c r="G488" s="11"/>
      <c r="H488" s="11"/>
      <c r="I488" s="11"/>
      <c r="J488" s="11"/>
      <c r="K488" s="11"/>
      <c r="L488" s="63">
        <f t="shared" si="19"/>
        <v>0</v>
      </c>
    </row>
    <row r="489" spans="1:12" ht="17.25" customHeight="1" hidden="1">
      <c r="A489" s="38" t="s">
        <v>313</v>
      </c>
      <c r="B489" s="19"/>
      <c r="C489" s="8" t="s">
        <v>205</v>
      </c>
      <c r="D489" s="8" t="s">
        <v>100</v>
      </c>
      <c r="E489" s="8" t="s">
        <v>334</v>
      </c>
      <c r="F489" s="8" t="s">
        <v>831</v>
      </c>
      <c r="G489" s="11"/>
      <c r="H489" s="11"/>
      <c r="I489" s="11"/>
      <c r="J489" s="11"/>
      <c r="K489" s="11"/>
      <c r="L489" s="63">
        <f t="shared" si="19"/>
        <v>0</v>
      </c>
    </row>
    <row r="490" spans="1:12" ht="17.25" customHeight="1">
      <c r="A490" s="39" t="s">
        <v>614</v>
      </c>
      <c r="B490" s="19">
        <v>801</v>
      </c>
      <c r="C490" s="8" t="s">
        <v>205</v>
      </c>
      <c r="D490" s="8" t="s">
        <v>103</v>
      </c>
      <c r="E490" s="8"/>
      <c r="F490" s="8"/>
      <c r="G490" s="11">
        <f>SUM(G491)</f>
        <v>28500.9</v>
      </c>
      <c r="H490" s="11">
        <f>SUM(H491)</f>
        <v>0</v>
      </c>
      <c r="I490" s="11"/>
      <c r="J490" s="11">
        <f>SUM(J491)</f>
        <v>90</v>
      </c>
      <c r="K490" s="11">
        <f>SUM(K491)</f>
        <v>0</v>
      </c>
      <c r="L490" s="63">
        <f t="shared" si="19"/>
        <v>28590.9</v>
      </c>
    </row>
    <row r="491" spans="1:12" ht="17.25" customHeight="1">
      <c r="A491" s="40" t="s">
        <v>741</v>
      </c>
      <c r="B491" s="19">
        <v>801</v>
      </c>
      <c r="C491" s="8" t="s">
        <v>205</v>
      </c>
      <c r="D491" s="8" t="s">
        <v>103</v>
      </c>
      <c r="E491" s="8" t="s">
        <v>615</v>
      </c>
      <c r="F491" s="8"/>
      <c r="G491" s="11">
        <f>G492+G494</f>
        <v>28500.9</v>
      </c>
      <c r="H491" s="11">
        <f>H492+H494</f>
        <v>0</v>
      </c>
      <c r="I491" s="11"/>
      <c r="J491" s="11">
        <f>J492+J494</f>
        <v>90</v>
      </c>
      <c r="K491" s="11">
        <f>K492+K494</f>
        <v>0</v>
      </c>
      <c r="L491" s="63">
        <f t="shared" si="19"/>
        <v>28590.9</v>
      </c>
    </row>
    <row r="492" spans="1:12" ht="17.25" customHeight="1">
      <c r="A492" s="39" t="s">
        <v>721</v>
      </c>
      <c r="B492" s="19">
        <v>801</v>
      </c>
      <c r="C492" s="8" t="s">
        <v>205</v>
      </c>
      <c r="D492" s="8" t="s">
        <v>103</v>
      </c>
      <c r="E492" s="8" t="s">
        <v>742</v>
      </c>
      <c r="F492" s="8"/>
      <c r="G492" s="11">
        <f>SUM(G493)</f>
        <v>25</v>
      </c>
      <c r="H492" s="11">
        <f>SUM(H493)</f>
        <v>0</v>
      </c>
      <c r="I492" s="11"/>
      <c r="J492" s="11">
        <f>SUM(J493)</f>
        <v>0</v>
      </c>
      <c r="K492" s="11">
        <f>SUM(K493)</f>
        <v>0</v>
      </c>
      <c r="L492" s="63">
        <f t="shared" si="19"/>
        <v>25</v>
      </c>
    </row>
    <row r="493" spans="1:12" ht="17.25" customHeight="1">
      <c r="A493" s="38" t="s">
        <v>150</v>
      </c>
      <c r="B493" s="19">
        <v>801</v>
      </c>
      <c r="C493" s="8" t="s">
        <v>205</v>
      </c>
      <c r="D493" s="8" t="s">
        <v>103</v>
      </c>
      <c r="E493" s="8" t="s">
        <v>742</v>
      </c>
      <c r="F493" s="8" t="s">
        <v>831</v>
      </c>
      <c r="G493" s="11">
        <f>'прил.3'!G120</f>
        <v>25</v>
      </c>
      <c r="H493" s="11">
        <f>'прил.3'!H120</f>
        <v>0</v>
      </c>
      <c r="I493" s="11"/>
      <c r="J493" s="11">
        <f>'прил.3'!J120</f>
        <v>0</v>
      </c>
      <c r="K493" s="11">
        <f>'прил.3'!K120</f>
        <v>0</v>
      </c>
      <c r="L493" s="63">
        <f t="shared" si="19"/>
        <v>25</v>
      </c>
    </row>
    <row r="494" spans="1:12" ht="17.25" customHeight="1">
      <c r="A494" s="38" t="s">
        <v>821</v>
      </c>
      <c r="B494" s="19">
        <v>801</v>
      </c>
      <c r="C494" s="8" t="s">
        <v>205</v>
      </c>
      <c r="D494" s="8" t="s">
        <v>103</v>
      </c>
      <c r="E494" s="8" t="s">
        <v>616</v>
      </c>
      <c r="F494" s="8"/>
      <c r="G494" s="11">
        <f>SUM(G495)</f>
        <v>28475.9</v>
      </c>
      <c r="H494" s="11">
        <f>SUM(H495)</f>
        <v>0</v>
      </c>
      <c r="I494" s="11"/>
      <c r="J494" s="11">
        <f>SUM(J495)</f>
        <v>90</v>
      </c>
      <c r="K494" s="11">
        <f>SUM(K495)</f>
        <v>0</v>
      </c>
      <c r="L494" s="63">
        <f t="shared" si="19"/>
        <v>28565.9</v>
      </c>
    </row>
    <row r="495" spans="1:12" ht="17.25" customHeight="1">
      <c r="A495" s="38" t="s">
        <v>150</v>
      </c>
      <c r="B495" s="19">
        <v>801</v>
      </c>
      <c r="C495" s="8" t="s">
        <v>205</v>
      </c>
      <c r="D495" s="8" t="s">
        <v>103</v>
      </c>
      <c r="E495" s="8" t="s">
        <v>616</v>
      </c>
      <c r="F495" s="8" t="s">
        <v>831</v>
      </c>
      <c r="G495" s="11">
        <f>SUM('прил.3'!G122)</f>
        <v>28475.9</v>
      </c>
      <c r="H495" s="11">
        <f>SUM('прил.3'!H122)</f>
        <v>0</v>
      </c>
      <c r="I495" s="11"/>
      <c r="J495" s="11">
        <f>SUM('прил.3'!J122)</f>
        <v>90</v>
      </c>
      <c r="K495" s="11">
        <f>SUM('прил.3'!K122)</f>
        <v>0</v>
      </c>
      <c r="L495" s="63">
        <f t="shared" si="19"/>
        <v>28565.9</v>
      </c>
    </row>
    <row r="496" spans="1:12" ht="34.5" customHeight="1">
      <c r="A496" s="38" t="s">
        <v>700</v>
      </c>
      <c r="B496" s="19">
        <v>808</v>
      </c>
      <c r="C496" s="8" t="s">
        <v>205</v>
      </c>
      <c r="D496" s="8" t="s">
        <v>104</v>
      </c>
      <c r="E496" s="8"/>
      <c r="F496" s="8"/>
      <c r="G496" s="11">
        <f>G497+G500+G510+G515+G520</f>
        <v>13965.8</v>
      </c>
      <c r="H496" s="11">
        <f>H497+H500+H510+H515+H520</f>
        <v>0</v>
      </c>
      <c r="I496" s="11"/>
      <c r="J496" s="11">
        <f>J497+J500+J510+J515+J520</f>
        <v>337.2</v>
      </c>
      <c r="K496" s="11">
        <f>K497+K500+K510+K515+K520</f>
        <v>0</v>
      </c>
      <c r="L496" s="63">
        <f t="shared" si="19"/>
        <v>14303</v>
      </c>
    </row>
    <row r="497" spans="1:12" ht="17.25" customHeight="1">
      <c r="A497" s="39" t="s">
        <v>214</v>
      </c>
      <c r="B497" s="19">
        <v>808</v>
      </c>
      <c r="C497" s="8" t="s">
        <v>205</v>
      </c>
      <c r="D497" s="8" t="s">
        <v>104</v>
      </c>
      <c r="E497" s="8" t="s">
        <v>178</v>
      </c>
      <c r="F497" s="8"/>
      <c r="G497" s="11">
        <f>SUM(G498)</f>
        <v>3721.3</v>
      </c>
      <c r="H497" s="11">
        <f>SUM(H498)</f>
        <v>0</v>
      </c>
      <c r="I497" s="11"/>
      <c r="J497" s="11">
        <f>SUM(J498)</f>
        <v>0</v>
      </c>
      <c r="K497" s="11">
        <f>SUM(K498)</f>
        <v>0</v>
      </c>
      <c r="L497" s="63">
        <f t="shared" si="19"/>
        <v>3721.3</v>
      </c>
    </row>
    <row r="498" spans="1:14" s="76" customFormat="1" ht="17.25" customHeight="1">
      <c r="A498" s="38" t="s">
        <v>182</v>
      </c>
      <c r="B498" s="19">
        <v>808</v>
      </c>
      <c r="C498" s="8" t="s">
        <v>205</v>
      </c>
      <c r="D498" s="8" t="s">
        <v>104</v>
      </c>
      <c r="E498" s="8" t="s">
        <v>180</v>
      </c>
      <c r="F498" s="8"/>
      <c r="G498" s="11">
        <f>SUM(G499)</f>
        <v>3721.3</v>
      </c>
      <c r="H498" s="11">
        <f>SUM(H499)</f>
        <v>0</v>
      </c>
      <c r="I498" s="11"/>
      <c r="J498" s="11">
        <f>SUM(J499)</f>
        <v>0</v>
      </c>
      <c r="K498" s="11">
        <f>SUM(K499)</f>
        <v>0</v>
      </c>
      <c r="L498" s="63">
        <f t="shared" si="19"/>
        <v>3721.3</v>
      </c>
      <c r="M498" s="90"/>
      <c r="N498" s="56"/>
    </row>
    <row r="499" spans="1:14" s="77" customFormat="1" ht="18.75" customHeight="1">
      <c r="A499" s="38" t="s">
        <v>607</v>
      </c>
      <c r="B499" s="19">
        <v>808</v>
      </c>
      <c r="C499" s="8" t="s">
        <v>205</v>
      </c>
      <c r="D499" s="8" t="s">
        <v>104</v>
      </c>
      <c r="E499" s="8" t="s">
        <v>180</v>
      </c>
      <c r="F499" s="8" t="s">
        <v>392</v>
      </c>
      <c r="G499" s="11">
        <f>'прил.3'!G632</f>
        <v>3721.3</v>
      </c>
      <c r="H499" s="11">
        <f>'прил.3'!H632</f>
        <v>0</v>
      </c>
      <c r="I499" s="11"/>
      <c r="J499" s="11">
        <f>'прил.3'!J632</f>
        <v>0</v>
      </c>
      <c r="K499" s="11">
        <f>'прил.3'!K632</f>
        <v>0</v>
      </c>
      <c r="L499" s="63">
        <f t="shared" si="19"/>
        <v>3721.3</v>
      </c>
      <c r="M499" s="90"/>
      <c r="N499" s="56"/>
    </row>
    <row r="500" spans="1:12" ht="33" customHeight="1" hidden="1">
      <c r="A500" s="38" t="s">
        <v>643</v>
      </c>
      <c r="B500" s="19">
        <v>841</v>
      </c>
      <c r="C500" s="8" t="s">
        <v>205</v>
      </c>
      <c r="D500" s="8" t="s">
        <v>104</v>
      </c>
      <c r="E500" s="8" t="s">
        <v>644</v>
      </c>
      <c r="F500" s="8"/>
      <c r="G500" s="11">
        <f>G501+G505</f>
        <v>0</v>
      </c>
      <c r="H500" s="11">
        <f>H501+H505</f>
        <v>0</v>
      </c>
      <c r="I500" s="11"/>
      <c r="J500" s="11">
        <f>J501+J505</f>
        <v>0</v>
      </c>
      <c r="K500" s="11">
        <f>K501+K505</f>
        <v>0</v>
      </c>
      <c r="L500" s="63">
        <f t="shared" si="19"/>
        <v>0</v>
      </c>
    </row>
    <row r="501" spans="1:12" ht="52.5" customHeight="1" hidden="1">
      <c r="A501" s="38" t="s">
        <v>220</v>
      </c>
      <c r="B501" s="19">
        <v>841</v>
      </c>
      <c r="C501" s="8" t="s">
        <v>205</v>
      </c>
      <c r="D501" s="8" t="s">
        <v>104</v>
      </c>
      <c r="E501" s="8" t="s">
        <v>218</v>
      </c>
      <c r="F501" s="8"/>
      <c r="G501" s="11">
        <f>SUM(G502)</f>
        <v>0</v>
      </c>
      <c r="H501" s="11">
        <f>SUM(H502)</f>
        <v>0</v>
      </c>
      <c r="I501" s="11"/>
      <c r="J501" s="11">
        <f>SUM(J502)</f>
        <v>0</v>
      </c>
      <c r="K501" s="11">
        <f>SUM(K502)</f>
        <v>0</v>
      </c>
      <c r="L501" s="63">
        <f t="shared" si="19"/>
        <v>0</v>
      </c>
    </row>
    <row r="502" spans="1:12" ht="33" customHeight="1" hidden="1">
      <c r="A502" s="38" t="s">
        <v>375</v>
      </c>
      <c r="B502" s="19">
        <v>841</v>
      </c>
      <c r="C502" s="8" t="s">
        <v>205</v>
      </c>
      <c r="D502" s="8" t="s">
        <v>104</v>
      </c>
      <c r="E502" s="8" t="s">
        <v>646</v>
      </c>
      <c r="F502" s="8"/>
      <c r="G502" s="11">
        <f>SUM(G503:G504)</f>
        <v>0</v>
      </c>
      <c r="H502" s="11">
        <f>SUM(H503:H504)</f>
        <v>0</v>
      </c>
      <c r="I502" s="11"/>
      <c r="J502" s="11">
        <f>SUM(J503:J504)</f>
        <v>0</v>
      </c>
      <c r="K502" s="11">
        <f>SUM(K503:K504)</f>
        <v>0</v>
      </c>
      <c r="L502" s="63">
        <f t="shared" si="19"/>
        <v>0</v>
      </c>
    </row>
    <row r="503" spans="1:12" ht="34.5" customHeight="1" hidden="1">
      <c r="A503" s="38" t="s">
        <v>76</v>
      </c>
      <c r="B503" s="19">
        <v>841</v>
      </c>
      <c r="C503" s="8" t="s">
        <v>205</v>
      </c>
      <c r="D503" s="8" t="s">
        <v>104</v>
      </c>
      <c r="E503" s="8" t="s">
        <v>646</v>
      </c>
      <c r="F503" s="8" t="s">
        <v>241</v>
      </c>
      <c r="G503" s="11">
        <f>'прил.3'!G1134</f>
        <v>0</v>
      </c>
      <c r="H503" s="11">
        <f>'прил.3'!H1134</f>
        <v>0</v>
      </c>
      <c r="I503" s="11"/>
      <c r="J503" s="11">
        <f>'прил.3'!J1134</f>
        <v>0</v>
      </c>
      <c r="K503" s="11">
        <f>'прил.3'!K1134</f>
        <v>0</v>
      </c>
      <c r="L503" s="63">
        <f t="shared" si="19"/>
        <v>0</v>
      </c>
    </row>
    <row r="504" spans="1:12" ht="36" customHeight="1" hidden="1">
      <c r="A504" s="40" t="s">
        <v>469</v>
      </c>
      <c r="B504" s="19">
        <v>841</v>
      </c>
      <c r="C504" s="8" t="s">
        <v>205</v>
      </c>
      <c r="D504" s="8" t="s">
        <v>104</v>
      </c>
      <c r="E504" s="8" t="s">
        <v>646</v>
      </c>
      <c r="F504" s="8" t="s">
        <v>242</v>
      </c>
      <c r="G504" s="11">
        <f>'прил.3'!G1135</f>
        <v>0</v>
      </c>
      <c r="H504" s="11">
        <f>'прил.3'!H1135</f>
        <v>0</v>
      </c>
      <c r="I504" s="11"/>
      <c r="J504" s="11">
        <f>'прил.3'!J1135</f>
        <v>0</v>
      </c>
      <c r="K504" s="11">
        <f>'прил.3'!K1135</f>
        <v>0</v>
      </c>
      <c r="L504" s="63">
        <f t="shared" si="19"/>
        <v>0</v>
      </c>
    </row>
    <row r="505" spans="1:12" ht="16.5" customHeight="1" hidden="1">
      <c r="A505" s="38" t="s">
        <v>77</v>
      </c>
      <c r="B505" s="19">
        <v>841</v>
      </c>
      <c r="C505" s="8" t="s">
        <v>205</v>
      </c>
      <c r="D505" s="8" t="s">
        <v>104</v>
      </c>
      <c r="E505" s="8" t="s">
        <v>115</v>
      </c>
      <c r="F505" s="8"/>
      <c r="G505" s="11">
        <f>G506+G508</f>
        <v>0</v>
      </c>
      <c r="H505" s="11">
        <f>H506+H508</f>
        <v>0</v>
      </c>
      <c r="I505" s="11"/>
      <c r="J505" s="11">
        <f>J506+J508</f>
        <v>0</v>
      </c>
      <c r="K505" s="11">
        <f>K506+K508</f>
        <v>0</v>
      </c>
      <c r="L505" s="63">
        <f t="shared" si="19"/>
        <v>0</v>
      </c>
    </row>
    <row r="506" spans="1:12" ht="18" customHeight="1" hidden="1">
      <c r="A506" s="38" t="s">
        <v>44</v>
      </c>
      <c r="B506" s="19">
        <v>841</v>
      </c>
      <c r="C506" s="8" t="s">
        <v>205</v>
      </c>
      <c r="D506" s="8" t="s">
        <v>104</v>
      </c>
      <c r="E506" s="8" t="s">
        <v>119</v>
      </c>
      <c r="F506" s="8"/>
      <c r="G506" s="11">
        <f>SUM(G507)</f>
        <v>0</v>
      </c>
      <c r="H506" s="11">
        <f>SUM(H507)</f>
        <v>0</v>
      </c>
      <c r="I506" s="11"/>
      <c r="J506" s="11">
        <f>SUM(J507)</f>
        <v>0</v>
      </c>
      <c r="K506" s="11">
        <f>SUM(K507)</f>
        <v>0</v>
      </c>
      <c r="L506" s="63">
        <f t="shared" si="19"/>
        <v>0</v>
      </c>
    </row>
    <row r="507" spans="1:12" ht="16.5" customHeight="1" hidden="1">
      <c r="A507" s="40" t="s">
        <v>654</v>
      </c>
      <c r="B507" s="19">
        <v>841</v>
      </c>
      <c r="C507" s="8" t="s">
        <v>205</v>
      </c>
      <c r="D507" s="8" t="s">
        <v>104</v>
      </c>
      <c r="E507" s="8" t="s">
        <v>119</v>
      </c>
      <c r="F507" s="8" t="s">
        <v>147</v>
      </c>
      <c r="G507" s="11">
        <f>'прил.3'!G1138</f>
        <v>0</v>
      </c>
      <c r="H507" s="11">
        <f>'прил.3'!H1138</f>
        <v>0</v>
      </c>
      <c r="I507" s="11"/>
      <c r="J507" s="11">
        <f>'прил.3'!J1138</f>
        <v>0</v>
      </c>
      <c r="K507" s="11">
        <f>'прил.3'!K1138</f>
        <v>0</v>
      </c>
      <c r="L507" s="63">
        <f t="shared" si="19"/>
        <v>0</v>
      </c>
    </row>
    <row r="508" spans="1:12" ht="18" customHeight="1" hidden="1">
      <c r="A508" s="40" t="s">
        <v>78</v>
      </c>
      <c r="B508" s="19">
        <v>841</v>
      </c>
      <c r="C508" s="8" t="s">
        <v>205</v>
      </c>
      <c r="D508" s="8" t="s">
        <v>104</v>
      </c>
      <c r="E508" s="8" t="s">
        <v>128</v>
      </c>
      <c r="F508" s="8"/>
      <c r="G508" s="11">
        <f>SUM(G509)</f>
        <v>0</v>
      </c>
      <c r="H508" s="11">
        <f>SUM(H509)</f>
        <v>0</v>
      </c>
      <c r="I508" s="11"/>
      <c r="J508" s="11">
        <f>SUM(J509)</f>
        <v>0</v>
      </c>
      <c r="K508" s="11">
        <f>SUM(K509)</f>
        <v>0</v>
      </c>
      <c r="L508" s="63">
        <f t="shared" si="19"/>
        <v>0</v>
      </c>
    </row>
    <row r="509" spans="1:12" ht="17.25" customHeight="1" hidden="1">
      <c r="A509" s="40" t="s">
        <v>654</v>
      </c>
      <c r="B509" s="19">
        <v>841</v>
      </c>
      <c r="C509" s="8" t="s">
        <v>205</v>
      </c>
      <c r="D509" s="8" t="s">
        <v>104</v>
      </c>
      <c r="E509" s="8" t="s">
        <v>128</v>
      </c>
      <c r="F509" s="8" t="s">
        <v>147</v>
      </c>
      <c r="G509" s="11">
        <f>'прил.3'!G1140</f>
        <v>0</v>
      </c>
      <c r="H509" s="11">
        <f>'прил.3'!H1140</f>
        <v>0</v>
      </c>
      <c r="I509" s="11"/>
      <c r="J509" s="11">
        <f>'прил.3'!J1140</f>
        <v>0</v>
      </c>
      <c r="K509" s="11">
        <f>'прил.3'!K1140</f>
        <v>0</v>
      </c>
      <c r="L509" s="63">
        <f t="shared" si="19"/>
        <v>0</v>
      </c>
    </row>
    <row r="510" spans="1:12" ht="51" customHeight="1">
      <c r="A510" s="38" t="s">
        <v>131</v>
      </c>
      <c r="B510" s="19">
        <v>808</v>
      </c>
      <c r="C510" s="8" t="s">
        <v>205</v>
      </c>
      <c r="D510" s="8" t="s">
        <v>104</v>
      </c>
      <c r="E510" s="8" t="s">
        <v>799</v>
      </c>
      <c r="F510" s="8"/>
      <c r="G510" s="11">
        <f>SUM(G511,G513)</f>
        <v>6838.5</v>
      </c>
      <c r="H510" s="11">
        <f>SUM(H511,H513)</f>
        <v>0</v>
      </c>
      <c r="I510" s="11"/>
      <c r="J510" s="11">
        <f>SUM(J511,J513)</f>
        <v>337.2</v>
      </c>
      <c r="K510" s="11">
        <f>SUM(K511,K513)</f>
        <v>0</v>
      </c>
      <c r="L510" s="63">
        <f t="shared" si="19"/>
        <v>7175.7</v>
      </c>
    </row>
    <row r="511" spans="1:12" ht="16.5">
      <c r="A511" s="39" t="s">
        <v>721</v>
      </c>
      <c r="B511" s="19">
        <v>808</v>
      </c>
      <c r="C511" s="8" t="s">
        <v>205</v>
      </c>
      <c r="D511" s="8" t="s">
        <v>104</v>
      </c>
      <c r="E511" s="8" t="s">
        <v>725</v>
      </c>
      <c r="F511" s="8"/>
      <c r="G511" s="11">
        <f>SUM(G512)</f>
        <v>77.9</v>
      </c>
      <c r="H511" s="11">
        <f>SUM(H512)</f>
        <v>0</v>
      </c>
      <c r="I511" s="11"/>
      <c r="J511" s="11">
        <f>SUM(J512)</f>
        <v>0</v>
      </c>
      <c r="K511" s="11">
        <f>SUM(K512)</f>
        <v>0</v>
      </c>
      <c r="L511" s="63">
        <f t="shared" si="19"/>
        <v>77.9</v>
      </c>
    </row>
    <row r="512" spans="1:12" ht="16.5">
      <c r="A512" s="38" t="s">
        <v>150</v>
      </c>
      <c r="B512" s="19">
        <v>808</v>
      </c>
      <c r="C512" s="8" t="s">
        <v>205</v>
      </c>
      <c r="D512" s="8" t="s">
        <v>104</v>
      </c>
      <c r="E512" s="8" t="s">
        <v>725</v>
      </c>
      <c r="F512" s="8" t="s">
        <v>831</v>
      </c>
      <c r="G512" s="11">
        <f>'прил.3'!G635</f>
        <v>77.9</v>
      </c>
      <c r="H512" s="11">
        <f>'прил.3'!H635</f>
        <v>0</v>
      </c>
      <c r="I512" s="11"/>
      <c r="J512" s="11">
        <f>'прил.3'!J635</f>
        <v>0</v>
      </c>
      <c r="K512" s="11">
        <f>'прил.3'!K635</f>
        <v>0</v>
      </c>
      <c r="L512" s="63">
        <f t="shared" si="19"/>
        <v>77.9</v>
      </c>
    </row>
    <row r="513" spans="1:12" ht="16.5">
      <c r="A513" s="39" t="s">
        <v>641</v>
      </c>
      <c r="B513" s="19">
        <v>808</v>
      </c>
      <c r="C513" s="8" t="s">
        <v>205</v>
      </c>
      <c r="D513" s="8" t="s">
        <v>104</v>
      </c>
      <c r="E513" s="8" t="s">
        <v>800</v>
      </c>
      <c r="F513" s="8"/>
      <c r="G513" s="11">
        <f>'прил.3'!G636</f>
        <v>6760.6</v>
      </c>
      <c r="H513" s="11">
        <f>'прил.3'!H636</f>
        <v>0</v>
      </c>
      <c r="I513" s="11"/>
      <c r="J513" s="11">
        <f>'прил.3'!J636</f>
        <v>337.2</v>
      </c>
      <c r="K513" s="11">
        <f>'прил.3'!K636</f>
        <v>0</v>
      </c>
      <c r="L513" s="63">
        <f t="shared" si="19"/>
        <v>7097.8</v>
      </c>
    </row>
    <row r="514" spans="1:12" ht="18.75" customHeight="1">
      <c r="A514" s="38" t="s">
        <v>150</v>
      </c>
      <c r="B514" s="19">
        <v>808</v>
      </c>
      <c r="C514" s="8" t="s">
        <v>205</v>
      </c>
      <c r="D514" s="8" t="s">
        <v>104</v>
      </c>
      <c r="E514" s="8" t="s">
        <v>800</v>
      </c>
      <c r="F514" s="8" t="s">
        <v>831</v>
      </c>
      <c r="G514" s="11">
        <f>'прил.3'!G637</f>
        <v>6760.6</v>
      </c>
      <c r="H514" s="11">
        <f>'прил.3'!H637</f>
        <v>0</v>
      </c>
      <c r="I514" s="11"/>
      <c r="J514" s="11">
        <f>'прил.3'!J637</f>
        <v>337.2</v>
      </c>
      <c r="K514" s="11">
        <f>'прил.3'!K637</f>
        <v>0</v>
      </c>
      <c r="L514" s="63">
        <f t="shared" si="19"/>
        <v>7097.8</v>
      </c>
    </row>
    <row r="515" spans="1:12" ht="16.5">
      <c r="A515" s="38" t="s">
        <v>523</v>
      </c>
      <c r="B515" s="19">
        <v>808</v>
      </c>
      <c r="C515" s="8" t="s">
        <v>205</v>
      </c>
      <c r="D515" s="8" t="s">
        <v>104</v>
      </c>
      <c r="E515" s="8" t="s">
        <v>631</v>
      </c>
      <c r="F515" s="8"/>
      <c r="G515" s="11">
        <f>G516+G518</f>
        <v>3274</v>
      </c>
      <c r="H515" s="11">
        <f>H516+H518</f>
        <v>0</v>
      </c>
      <c r="I515" s="11"/>
      <c r="J515" s="11">
        <f>J516+J518</f>
        <v>0</v>
      </c>
      <c r="K515" s="11">
        <f>K516+K518</f>
        <v>0</v>
      </c>
      <c r="L515" s="63">
        <f t="shared" si="19"/>
        <v>3274</v>
      </c>
    </row>
    <row r="516" spans="1:12" ht="33" customHeight="1">
      <c r="A516" s="38" t="s">
        <v>785</v>
      </c>
      <c r="B516" s="19">
        <v>808</v>
      </c>
      <c r="C516" s="8" t="s">
        <v>205</v>
      </c>
      <c r="D516" s="8" t="s">
        <v>104</v>
      </c>
      <c r="E516" s="8" t="s">
        <v>557</v>
      </c>
      <c r="F516" s="8"/>
      <c r="G516" s="11">
        <f>SUM(G517)</f>
        <v>500</v>
      </c>
      <c r="H516" s="11">
        <f>SUM(H517)</f>
        <v>0</v>
      </c>
      <c r="I516" s="11"/>
      <c r="J516" s="11">
        <f>SUM(J517)</f>
        <v>0</v>
      </c>
      <c r="K516" s="11">
        <f>SUM(K517)</f>
        <v>0</v>
      </c>
      <c r="L516" s="63">
        <f t="shared" si="19"/>
        <v>500</v>
      </c>
    </row>
    <row r="517" spans="1:12" ht="33.75" customHeight="1">
      <c r="A517" s="40" t="s">
        <v>349</v>
      </c>
      <c r="B517" s="19">
        <v>808</v>
      </c>
      <c r="C517" s="8" t="s">
        <v>205</v>
      </c>
      <c r="D517" s="8" t="s">
        <v>104</v>
      </c>
      <c r="E517" s="8" t="s">
        <v>557</v>
      </c>
      <c r="F517" s="8" t="s">
        <v>533</v>
      </c>
      <c r="G517" s="11">
        <f>'прил.3'!G640</f>
        <v>500</v>
      </c>
      <c r="H517" s="11">
        <f>'прил.3'!H640</f>
        <v>0</v>
      </c>
      <c r="I517" s="11"/>
      <c r="J517" s="11">
        <f>'прил.3'!J640</f>
        <v>0</v>
      </c>
      <c r="K517" s="11">
        <f>'прил.3'!K640</f>
        <v>0</v>
      </c>
      <c r="L517" s="63">
        <f t="shared" si="19"/>
        <v>500</v>
      </c>
    </row>
    <row r="518" spans="1:12" ht="33.75" customHeight="1">
      <c r="A518" s="40" t="s">
        <v>71</v>
      </c>
      <c r="B518" s="19">
        <v>808</v>
      </c>
      <c r="C518" s="8" t="s">
        <v>205</v>
      </c>
      <c r="D518" s="8" t="s">
        <v>104</v>
      </c>
      <c r="E518" s="8" t="s">
        <v>527</v>
      </c>
      <c r="F518" s="8"/>
      <c r="G518" s="11">
        <f>SUM(G519)</f>
        <v>2774</v>
      </c>
      <c r="H518" s="11">
        <f>SUM(H519)</f>
        <v>0</v>
      </c>
      <c r="I518" s="11"/>
      <c r="J518" s="11">
        <f>SUM(J519)</f>
        <v>0</v>
      </c>
      <c r="K518" s="11">
        <f>SUM(K519)</f>
        <v>0</v>
      </c>
      <c r="L518" s="63">
        <f t="shared" si="19"/>
        <v>2774</v>
      </c>
    </row>
    <row r="519" spans="1:12" ht="33">
      <c r="A519" s="40" t="s">
        <v>349</v>
      </c>
      <c r="B519" s="19">
        <v>808</v>
      </c>
      <c r="C519" s="8" t="s">
        <v>205</v>
      </c>
      <c r="D519" s="8" t="s">
        <v>104</v>
      </c>
      <c r="E519" s="8" t="s">
        <v>527</v>
      </c>
      <c r="F519" s="8" t="s">
        <v>533</v>
      </c>
      <c r="G519" s="11">
        <f>'прил.3'!G642</f>
        <v>2774</v>
      </c>
      <c r="H519" s="11">
        <f>'прил.3'!H642</f>
        <v>0</v>
      </c>
      <c r="I519" s="11"/>
      <c r="J519" s="11">
        <f>'прил.3'!J642</f>
        <v>0</v>
      </c>
      <c r="K519" s="11">
        <f>'прил.3'!K642</f>
        <v>0</v>
      </c>
      <c r="L519" s="63">
        <f t="shared" si="19"/>
        <v>2774</v>
      </c>
    </row>
    <row r="520" spans="1:12" ht="16.5">
      <c r="A520" s="39" t="s">
        <v>440</v>
      </c>
      <c r="B520" s="19">
        <v>808</v>
      </c>
      <c r="C520" s="8" t="s">
        <v>205</v>
      </c>
      <c r="D520" s="8" t="s">
        <v>104</v>
      </c>
      <c r="E520" s="8" t="s">
        <v>602</v>
      </c>
      <c r="F520" s="8"/>
      <c r="G520" s="11">
        <f>SUM(G521,G523)</f>
        <v>132</v>
      </c>
      <c r="H520" s="11">
        <f>SUM(H521,H523)</f>
        <v>0</v>
      </c>
      <c r="I520" s="11"/>
      <c r="J520" s="11">
        <f>SUM(J521,J523)</f>
        <v>0</v>
      </c>
      <c r="K520" s="11">
        <f>SUM(K521,K523)</f>
        <v>0</v>
      </c>
      <c r="L520" s="63">
        <f t="shared" si="19"/>
        <v>132</v>
      </c>
    </row>
    <row r="521" spans="1:27" s="76" customFormat="1" ht="17.25" customHeight="1">
      <c r="A521" s="39" t="s">
        <v>30</v>
      </c>
      <c r="B521" s="19">
        <v>808</v>
      </c>
      <c r="C521" s="8" t="s">
        <v>205</v>
      </c>
      <c r="D521" s="8" t="s">
        <v>104</v>
      </c>
      <c r="E521" s="8" t="s">
        <v>603</v>
      </c>
      <c r="F521" s="8"/>
      <c r="G521" s="11">
        <f>SUM(G522)</f>
        <v>112</v>
      </c>
      <c r="H521" s="11">
        <f>SUM(H522)</f>
        <v>0</v>
      </c>
      <c r="I521" s="11"/>
      <c r="J521" s="11">
        <f>SUM(J522)</f>
        <v>0</v>
      </c>
      <c r="K521" s="11">
        <f>SUM(K522)</f>
        <v>0</v>
      </c>
      <c r="L521" s="63">
        <f t="shared" si="19"/>
        <v>112</v>
      </c>
      <c r="M521" s="90"/>
      <c r="N521" s="56"/>
      <c r="O521" s="56"/>
      <c r="P521" s="56"/>
      <c r="Q521" s="56"/>
      <c r="R521" s="56"/>
      <c r="S521" s="56"/>
      <c r="T521" s="56"/>
      <c r="U521" s="56"/>
      <c r="V521" s="56"/>
      <c r="W521" s="56"/>
      <c r="X521" s="56"/>
      <c r="Y521" s="56"/>
      <c r="Z521" s="56"/>
      <c r="AA521" s="56"/>
    </row>
    <row r="522" spans="1:27" s="77" customFormat="1" ht="33">
      <c r="A522" s="40" t="s">
        <v>349</v>
      </c>
      <c r="B522" s="19">
        <v>808</v>
      </c>
      <c r="C522" s="8" t="s">
        <v>205</v>
      </c>
      <c r="D522" s="8" t="s">
        <v>104</v>
      </c>
      <c r="E522" s="8" t="s">
        <v>603</v>
      </c>
      <c r="F522" s="8" t="s">
        <v>533</v>
      </c>
      <c r="G522" s="11">
        <f>'прил.3'!G645</f>
        <v>112</v>
      </c>
      <c r="H522" s="11">
        <f>'прил.3'!H645</f>
        <v>0</v>
      </c>
      <c r="I522" s="11"/>
      <c r="J522" s="11">
        <f>'прил.3'!J645</f>
        <v>0</v>
      </c>
      <c r="K522" s="11">
        <f>'прил.3'!K645</f>
        <v>0</v>
      </c>
      <c r="L522" s="63">
        <f t="shared" si="19"/>
        <v>112</v>
      </c>
      <c r="M522" s="90"/>
      <c r="N522" s="56"/>
      <c r="O522" s="56"/>
      <c r="P522" s="56"/>
      <c r="Q522" s="56"/>
      <c r="R522" s="56"/>
      <c r="S522" s="56"/>
      <c r="T522" s="56"/>
      <c r="U522" s="56"/>
      <c r="V522" s="56"/>
      <c r="W522" s="56"/>
      <c r="X522" s="56"/>
      <c r="Y522" s="56"/>
      <c r="Z522" s="56"/>
      <c r="AA522" s="56"/>
    </row>
    <row r="523" spans="1:12" ht="18" customHeight="1">
      <c r="A523" s="39" t="s">
        <v>79</v>
      </c>
      <c r="B523" s="19">
        <v>808</v>
      </c>
      <c r="C523" s="8" t="s">
        <v>205</v>
      </c>
      <c r="D523" s="8" t="s">
        <v>104</v>
      </c>
      <c r="E523" s="8" t="s">
        <v>369</v>
      </c>
      <c r="F523" s="8"/>
      <c r="G523" s="11">
        <f>SUM(G524)</f>
        <v>20</v>
      </c>
      <c r="H523" s="11">
        <f>SUM(H524)</f>
        <v>0</v>
      </c>
      <c r="I523" s="11"/>
      <c r="J523" s="11">
        <f>SUM(J524)</f>
        <v>0</v>
      </c>
      <c r="K523" s="11">
        <f>SUM(K524)</f>
        <v>0</v>
      </c>
      <c r="L523" s="63">
        <f t="shared" si="19"/>
        <v>20</v>
      </c>
    </row>
    <row r="524" spans="1:12" ht="38.25" customHeight="1">
      <c r="A524" s="40" t="s">
        <v>90</v>
      </c>
      <c r="B524" s="19">
        <v>808</v>
      </c>
      <c r="C524" s="8" t="s">
        <v>205</v>
      </c>
      <c r="D524" s="8" t="s">
        <v>104</v>
      </c>
      <c r="E524" s="8" t="s">
        <v>369</v>
      </c>
      <c r="F524" s="8" t="s">
        <v>533</v>
      </c>
      <c r="G524" s="11">
        <f>'прил.3'!G649</f>
        <v>20</v>
      </c>
      <c r="H524" s="11">
        <f>'прил.3'!H649</f>
        <v>0</v>
      </c>
      <c r="I524" s="11"/>
      <c r="J524" s="11">
        <f>'прил.3'!J649</f>
        <v>0</v>
      </c>
      <c r="K524" s="11">
        <f>'прил.3'!K649</f>
        <v>0</v>
      </c>
      <c r="L524" s="63">
        <f t="shared" si="19"/>
        <v>20</v>
      </c>
    </row>
    <row r="525" spans="1:12" ht="16.5">
      <c r="A525" s="39" t="s">
        <v>712</v>
      </c>
      <c r="B525" s="19"/>
      <c r="C525" s="8" t="s">
        <v>201</v>
      </c>
      <c r="D525" s="8"/>
      <c r="E525" s="8"/>
      <c r="F525" s="29"/>
      <c r="G525" s="11">
        <f>G526+G541+G558+G572+G584+G593+G612</f>
        <v>887983.2000000001</v>
      </c>
      <c r="H525" s="11">
        <f>H526+H541+H558+H572+H584+H593+H612</f>
        <v>0</v>
      </c>
      <c r="I525" s="11">
        <f>I526+I541+I558+I572+I584+I593+I612</f>
        <v>260</v>
      </c>
      <c r="J525" s="11">
        <f>J526+J541+J558+J572+J584+J593+J612</f>
        <v>99373.29999999999</v>
      </c>
      <c r="K525" s="11">
        <f>K526+K541+K558+K572+K584+K593+K612</f>
        <v>0</v>
      </c>
      <c r="L525" s="63">
        <f t="shared" si="19"/>
        <v>987616.5</v>
      </c>
    </row>
    <row r="526" spans="1:12" ht="16.5">
      <c r="A526" s="39" t="s">
        <v>825</v>
      </c>
      <c r="B526" s="19">
        <v>806</v>
      </c>
      <c r="C526" s="8" t="s">
        <v>201</v>
      </c>
      <c r="D526" s="8" t="s">
        <v>100</v>
      </c>
      <c r="E526" s="8"/>
      <c r="F526" s="29"/>
      <c r="G526" s="11">
        <f>G529+G534</f>
        <v>113685.6</v>
      </c>
      <c r="H526" s="11">
        <f>H529+H534</f>
        <v>0</v>
      </c>
      <c r="I526" s="11"/>
      <c r="J526" s="11">
        <f>J529+J534</f>
        <v>54881.5</v>
      </c>
      <c r="K526" s="11">
        <f>K529+K534</f>
        <v>0</v>
      </c>
      <c r="L526" s="63">
        <f t="shared" si="19"/>
        <v>168567.1</v>
      </c>
    </row>
    <row r="527" spans="1:12" ht="33" hidden="1">
      <c r="A527" s="38" t="s">
        <v>771</v>
      </c>
      <c r="B527" s="19"/>
      <c r="C527" s="8" t="s">
        <v>201</v>
      </c>
      <c r="D527" s="8" t="s">
        <v>100</v>
      </c>
      <c r="E527" s="8" t="s">
        <v>767</v>
      </c>
      <c r="F527" s="29"/>
      <c r="G527" s="11"/>
      <c r="H527" s="11"/>
      <c r="I527" s="11"/>
      <c r="J527" s="11"/>
      <c r="K527" s="11"/>
      <c r="L527" s="63">
        <f t="shared" si="19"/>
        <v>0</v>
      </c>
    </row>
    <row r="528" spans="1:12" ht="16.5" hidden="1">
      <c r="A528" s="39" t="s">
        <v>768</v>
      </c>
      <c r="B528" s="19"/>
      <c r="C528" s="8" t="s">
        <v>201</v>
      </c>
      <c r="D528" s="8" t="s">
        <v>100</v>
      </c>
      <c r="E528" s="8" t="s">
        <v>767</v>
      </c>
      <c r="F528" s="8" t="s">
        <v>147</v>
      </c>
      <c r="G528" s="11"/>
      <c r="H528" s="11"/>
      <c r="I528" s="11"/>
      <c r="J528" s="11"/>
      <c r="K528" s="11"/>
      <c r="L528" s="63">
        <f t="shared" si="19"/>
        <v>0</v>
      </c>
    </row>
    <row r="529" spans="1:12" ht="16.5">
      <c r="A529" s="40" t="s">
        <v>545</v>
      </c>
      <c r="B529" s="19">
        <v>806</v>
      </c>
      <c r="C529" s="8" t="s">
        <v>201</v>
      </c>
      <c r="D529" s="8" t="s">
        <v>100</v>
      </c>
      <c r="E529" s="8" t="s">
        <v>291</v>
      </c>
      <c r="F529" s="8"/>
      <c r="G529" s="11">
        <f>G530+G532</f>
        <v>104640.5</v>
      </c>
      <c r="H529" s="11">
        <f>H530+H532</f>
        <v>0</v>
      </c>
      <c r="I529" s="11"/>
      <c r="J529" s="11">
        <f>J530+J532</f>
        <v>52473.4</v>
      </c>
      <c r="K529" s="11">
        <f>K530+K532</f>
        <v>0</v>
      </c>
      <c r="L529" s="63">
        <f t="shared" si="19"/>
        <v>157113.9</v>
      </c>
    </row>
    <row r="530" spans="1:12" ht="16.5">
      <c r="A530" s="39" t="s">
        <v>721</v>
      </c>
      <c r="B530" s="19">
        <v>806</v>
      </c>
      <c r="C530" s="8" t="s">
        <v>201</v>
      </c>
      <c r="D530" s="8" t="s">
        <v>100</v>
      </c>
      <c r="E530" s="8" t="s">
        <v>726</v>
      </c>
      <c r="F530" s="8"/>
      <c r="G530" s="11">
        <f>'прил.3'!G432</f>
        <v>5789</v>
      </c>
      <c r="H530" s="11">
        <f>'прил.3'!H432</f>
        <v>0</v>
      </c>
      <c r="I530" s="11"/>
      <c r="J530" s="11">
        <f>'прил.3'!J432</f>
        <v>0</v>
      </c>
      <c r="K530" s="11">
        <f>'прил.3'!K432</f>
        <v>0</v>
      </c>
      <c r="L530" s="63">
        <f t="shared" si="19"/>
        <v>5789</v>
      </c>
    </row>
    <row r="531" spans="1:12" ht="16.5">
      <c r="A531" s="38" t="s">
        <v>150</v>
      </c>
      <c r="B531" s="19">
        <v>806</v>
      </c>
      <c r="C531" s="8" t="s">
        <v>201</v>
      </c>
      <c r="D531" s="8" t="s">
        <v>100</v>
      </c>
      <c r="E531" s="8" t="s">
        <v>726</v>
      </c>
      <c r="F531" s="8" t="s">
        <v>831</v>
      </c>
      <c r="G531" s="11">
        <f>'прил.3'!G433</f>
        <v>5789</v>
      </c>
      <c r="H531" s="11">
        <f>'прил.3'!H433</f>
        <v>0</v>
      </c>
      <c r="I531" s="11"/>
      <c r="J531" s="11">
        <f>'прил.3'!J433</f>
        <v>0</v>
      </c>
      <c r="K531" s="11">
        <f>'прил.3'!K433</f>
        <v>0</v>
      </c>
      <c r="L531" s="63">
        <f t="shared" si="19"/>
        <v>5789</v>
      </c>
    </row>
    <row r="532" spans="1:12" ht="16.5">
      <c r="A532" s="39" t="s">
        <v>641</v>
      </c>
      <c r="B532" s="19">
        <v>806</v>
      </c>
      <c r="C532" s="8" t="s">
        <v>201</v>
      </c>
      <c r="D532" s="8" t="s">
        <v>100</v>
      </c>
      <c r="E532" s="8" t="s">
        <v>292</v>
      </c>
      <c r="F532" s="29"/>
      <c r="G532" s="11">
        <f>SUM(G533)</f>
        <v>98851.5</v>
      </c>
      <c r="H532" s="11">
        <f>SUM(H533)</f>
        <v>0</v>
      </c>
      <c r="I532" s="11"/>
      <c r="J532" s="11">
        <f>SUM(J533)</f>
        <v>52473.4</v>
      </c>
      <c r="K532" s="11">
        <f>SUM(K533)</f>
        <v>0</v>
      </c>
      <c r="L532" s="63">
        <f t="shared" si="19"/>
        <v>151324.9</v>
      </c>
    </row>
    <row r="533" spans="1:12" ht="16.5">
      <c r="A533" s="38" t="s">
        <v>150</v>
      </c>
      <c r="B533" s="19">
        <v>806</v>
      </c>
      <c r="C533" s="8" t="s">
        <v>201</v>
      </c>
      <c r="D533" s="8" t="s">
        <v>100</v>
      </c>
      <c r="E533" s="8" t="s">
        <v>292</v>
      </c>
      <c r="F533" s="8" t="s">
        <v>831</v>
      </c>
      <c r="G533" s="11">
        <f>'прил.3'!G435+'прил.3'!G991</f>
        <v>98851.5</v>
      </c>
      <c r="H533" s="11">
        <f>'прил.3'!H435+'прил.3'!H991</f>
        <v>0</v>
      </c>
      <c r="I533" s="11"/>
      <c r="J533" s="11">
        <f>'прил.3'!J435+'прил.3'!J991</f>
        <v>52473.4</v>
      </c>
      <c r="K533" s="11">
        <f>'прил.3'!K435+'прил.3'!K991</f>
        <v>0</v>
      </c>
      <c r="L533" s="63">
        <f t="shared" si="19"/>
        <v>151324.9</v>
      </c>
    </row>
    <row r="534" spans="1:12" ht="16.5">
      <c r="A534" s="39" t="s">
        <v>810</v>
      </c>
      <c r="B534" s="19">
        <v>806</v>
      </c>
      <c r="C534" s="8" t="s">
        <v>201</v>
      </c>
      <c r="D534" s="8" t="s">
        <v>100</v>
      </c>
      <c r="E534" s="8" t="s">
        <v>295</v>
      </c>
      <c r="F534" s="8"/>
      <c r="G534" s="11">
        <f>G535+G537</f>
        <v>9045.1</v>
      </c>
      <c r="H534" s="11">
        <f>H535+H537</f>
        <v>0</v>
      </c>
      <c r="I534" s="11"/>
      <c r="J534" s="11">
        <f>J535+J537</f>
        <v>2408.1</v>
      </c>
      <c r="K534" s="11">
        <f>K535+K537</f>
        <v>0</v>
      </c>
      <c r="L534" s="63">
        <f aca="true" t="shared" si="20" ref="L534:L597">G534+H534+I534+J534+K534</f>
        <v>11453.2</v>
      </c>
    </row>
    <row r="535" spans="1:12" ht="16.5">
      <c r="A535" s="39" t="s">
        <v>721</v>
      </c>
      <c r="B535" s="19">
        <v>806</v>
      </c>
      <c r="C535" s="8" t="s">
        <v>201</v>
      </c>
      <c r="D535" s="8" t="s">
        <v>100</v>
      </c>
      <c r="E535" s="8" t="s">
        <v>112</v>
      </c>
      <c r="F535" s="8"/>
      <c r="G535" s="11">
        <f>'прил.3'!G437</f>
        <v>757.7</v>
      </c>
      <c r="H535" s="11">
        <f>'прил.3'!H437</f>
        <v>0</v>
      </c>
      <c r="I535" s="11"/>
      <c r="J535" s="11">
        <f>'прил.3'!J437</f>
        <v>0</v>
      </c>
      <c r="K535" s="11">
        <f>'прил.3'!K437</f>
        <v>0</v>
      </c>
      <c r="L535" s="63">
        <f t="shared" si="20"/>
        <v>757.7</v>
      </c>
    </row>
    <row r="536" spans="1:12" ht="16.5">
      <c r="A536" s="38" t="s">
        <v>150</v>
      </c>
      <c r="B536" s="19">
        <v>806</v>
      </c>
      <c r="C536" s="8" t="s">
        <v>201</v>
      </c>
      <c r="D536" s="8" t="s">
        <v>100</v>
      </c>
      <c r="E536" s="8" t="s">
        <v>112</v>
      </c>
      <c r="F536" s="8" t="s">
        <v>831</v>
      </c>
      <c r="G536" s="11">
        <f>'прил.3'!G438</f>
        <v>757.7</v>
      </c>
      <c r="H536" s="11">
        <f>'прил.3'!H438</f>
        <v>0</v>
      </c>
      <c r="I536" s="11"/>
      <c r="J536" s="11">
        <f>'прил.3'!J438</f>
        <v>0</v>
      </c>
      <c r="K536" s="11">
        <f>'прил.3'!K438</f>
        <v>0</v>
      </c>
      <c r="L536" s="63">
        <f t="shared" si="20"/>
        <v>757.7</v>
      </c>
    </row>
    <row r="537" spans="1:12" ht="16.5">
      <c r="A537" s="39" t="s">
        <v>641</v>
      </c>
      <c r="B537" s="19">
        <v>806</v>
      </c>
      <c r="C537" s="8" t="s">
        <v>201</v>
      </c>
      <c r="D537" s="8" t="s">
        <v>100</v>
      </c>
      <c r="E537" s="8" t="s">
        <v>296</v>
      </c>
      <c r="F537" s="8"/>
      <c r="G537" s="11">
        <f>SUM(G538)</f>
        <v>8287.4</v>
      </c>
      <c r="H537" s="11">
        <f>SUM(H538)</f>
        <v>0</v>
      </c>
      <c r="I537" s="11"/>
      <c r="J537" s="11">
        <f>SUM(J538)</f>
        <v>2408.1</v>
      </c>
      <c r="K537" s="11">
        <f>SUM(K538)</f>
        <v>0</v>
      </c>
      <c r="L537" s="63">
        <f t="shared" si="20"/>
        <v>10695.5</v>
      </c>
    </row>
    <row r="538" spans="1:12" ht="16.5">
      <c r="A538" s="38" t="s">
        <v>150</v>
      </c>
      <c r="B538" s="19">
        <v>806</v>
      </c>
      <c r="C538" s="8" t="s">
        <v>201</v>
      </c>
      <c r="D538" s="8" t="s">
        <v>100</v>
      </c>
      <c r="E538" s="8" t="s">
        <v>296</v>
      </c>
      <c r="F538" s="8" t="s">
        <v>831</v>
      </c>
      <c r="G538" s="11">
        <f>'прил.3'!G440</f>
        <v>8287.4</v>
      </c>
      <c r="H538" s="11">
        <f>'прил.3'!H440</f>
        <v>0</v>
      </c>
      <c r="I538" s="11"/>
      <c r="J538" s="11">
        <f>'прил.3'!J440+'прил.3'!J1007</f>
        <v>2408.1</v>
      </c>
      <c r="K538" s="11">
        <f>'прил.3'!K440</f>
        <v>0</v>
      </c>
      <c r="L538" s="63">
        <f t="shared" si="20"/>
        <v>10695.5</v>
      </c>
    </row>
    <row r="539" spans="1:12" ht="33" hidden="1">
      <c r="A539" s="38" t="s">
        <v>330</v>
      </c>
      <c r="B539" s="19"/>
      <c r="C539" s="8" t="s">
        <v>201</v>
      </c>
      <c r="D539" s="8" t="s">
        <v>100</v>
      </c>
      <c r="E539" s="8" t="s">
        <v>329</v>
      </c>
      <c r="F539" s="8"/>
      <c r="G539" s="11"/>
      <c r="H539" s="11"/>
      <c r="I539" s="11"/>
      <c r="J539" s="11"/>
      <c r="K539" s="11"/>
      <c r="L539" s="63">
        <f t="shared" si="20"/>
        <v>0</v>
      </c>
    </row>
    <row r="540" spans="1:12" ht="16.5" hidden="1">
      <c r="A540" s="38" t="s">
        <v>150</v>
      </c>
      <c r="B540" s="19"/>
      <c r="C540" s="8" t="s">
        <v>201</v>
      </c>
      <c r="D540" s="8" t="s">
        <v>100</v>
      </c>
      <c r="E540" s="8" t="s">
        <v>329</v>
      </c>
      <c r="F540" s="8" t="s">
        <v>831</v>
      </c>
      <c r="G540" s="11"/>
      <c r="H540" s="11"/>
      <c r="I540" s="11"/>
      <c r="J540" s="11"/>
      <c r="K540" s="11"/>
      <c r="L540" s="63">
        <f t="shared" si="20"/>
        <v>0</v>
      </c>
    </row>
    <row r="541" spans="1:12" ht="16.5">
      <c r="A541" s="39" t="s">
        <v>473</v>
      </c>
      <c r="B541" s="19">
        <v>806</v>
      </c>
      <c r="C541" s="8" t="s">
        <v>201</v>
      </c>
      <c r="D541" s="8" t="s">
        <v>101</v>
      </c>
      <c r="E541" s="8"/>
      <c r="F541" s="8"/>
      <c r="G541" s="11">
        <f>G542+G547+G552</f>
        <v>48405</v>
      </c>
      <c r="H541" s="11">
        <f>H542+H547+H552</f>
        <v>0</v>
      </c>
      <c r="I541" s="11"/>
      <c r="J541" s="11">
        <f>J542+J547+J552</f>
        <v>1590.4</v>
      </c>
      <c r="K541" s="11">
        <f>K542+K547+K552</f>
        <v>0</v>
      </c>
      <c r="L541" s="63">
        <f t="shared" si="20"/>
        <v>49995.4</v>
      </c>
    </row>
    <row r="542" spans="1:12" ht="16.5">
      <c r="A542" s="40" t="s">
        <v>545</v>
      </c>
      <c r="B542" s="19">
        <v>806</v>
      </c>
      <c r="C542" s="8" t="s">
        <v>201</v>
      </c>
      <c r="D542" s="8" t="s">
        <v>101</v>
      </c>
      <c r="E542" s="8" t="s">
        <v>291</v>
      </c>
      <c r="F542" s="8"/>
      <c r="G542" s="11">
        <f>G543+G545</f>
        <v>16692.7</v>
      </c>
      <c r="H542" s="11">
        <f>H543+H545</f>
        <v>0</v>
      </c>
      <c r="I542" s="11"/>
      <c r="J542" s="11">
        <f>J543+J545</f>
        <v>341.6</v>
      </c>
      <c r="K542" s="11">
        <f>K543+K545</f>
        <v>0</v>
      </c>
      <c r="L542" s="63">
        <f t="shared" si="20"/>
        <v>17034.3</v>
      </c>
    </row>
    <row r="543" spans="1:12" ht="16.5">
      <c r="A543" s="39" t="s">
        <v>721</v>
      </c>
      <c r="B543" s="19">
        <v>806</v>
      </c>
      <c r="C543" s="8" t="s">
        <v>201</v>
      </c>
      <c r="D543" s="8" t="s">
        <v>101</v>
      </c>
      <c r="E543" s="8" t="s">
        <v>726</v>
      </c>
      <c r="F543" s="8"/>
      <c r="G543" s="11">
        <f>'прил.3'!G446</f>
        <v>679.3</v>
      </c>
      <c r="H543" s="11">
        <f>'прил.3'!H446</f>
        <v>0</v>
      </c>
      <c r="I543" s="11"/>
      <c r="J543" s="11">
        <f>'прил.3'!J446</f>
        <v>0</v>
      </c>
      <c r="K543" s="11">
        <f>'прил.3'!K446</f>
        <v>0</v>
      </c>
      <c r="L543" s="63">
        <f t="shared" si="20"/>
        <v>679.3</v>
      </c>
    </row>
    <row r="544" spans="1:12" ht="16.5">
      <c r="A544" s="38" t="s">
        <v>150</v>
      </c>
      <c r="B544" s="19">
        <v>806</v>
      </c>
      <c r="C544" s="8" t="s">
        <v>201</v>
      </c>
      <c r="D544" s="8" t="s">
        <v>101</v>
      </c>
      <c r="E544" s="8" t="s">
        <v>726</v>
      </c>
      <c r="F544" s="8" t="s">
        <v>831</v>
      </c>
      <c r="G544" s="11">
        <f>'прил.3'!G447</f>
        <v>679.3</v>
      </c>
      <c r="H544" s="11">
        <f>'прил.3'!H447</f>
        <v>0</v>
      </c>
      <c r="I544" s="11"/>
      <c r="J544" s="11">
        <f>'прил.3'!J447</f>
        <v>0</v>
      </c>
      <c r="K544" s="11">
        <f>'прил.3'!K447</f>
        <v>0</v>
      </c>
      <c r="L544" s="63">
        <f t="shared" si="20"/>
        <v>679.3</v>
      </c>
    </row>
    <row r="545" spans="1:12" ht="16.5">
      <c r="A545" s="39" t="s">
        <v>641</v>
      </c>
      <c r="B545" s="19">
        <v>806</v>
      </c>
      <c r="C545" s="8" t="s">
        <v>201</v>
      </c>
      <c r="D545" s="8" t="s">
        <v>101</v>
      </c>
      <c r="E545" s="8" t="s">
        <v>292</v>
      </c>
      <c r="F545" s="29"/>
      <c r="G545" s="11">
        <f>'прил.3'!G448</f>
        <v>16013.4</v>
      </c>
      <c r="H545" s="11">
        <f>'прил.3'!H448</f>
        <v>0</v>
      </c>
      <c r="I545" s="11"/>
      <c r="J545" s="11">
        <f>'прил.3'!J448</f>
        <v>341.6</v>
      </c>
      <c r="K545" s="11">
        <f>'прил.3'!K448</f>
        <v>0</v>
      </c>
      <c r="L545" s="63">
        <f t="shared" si="20"/>
        <v>16355</v>
      </c>
    </row>
    <row r="546" spans="1:12" ht="16.5">
      <c r="A546" s="38" t="s">
        <v>150</v>
      </c>
      <c r="B546" s="19">
        <v>806</v>
      </c>
      <c r="C546" s="8" t="s">
        <v>201</v>
      </c>
      <c r="D546" s="8" t="s">
        <v>101</v>
      </c>
      <c r="E546" s="8" t="s">
        <v>292</v>
      </c>
      <c r="F546" s="8" t="s">
        <v>831</v>
      </c>
      <c r="G546" s="11">
        <f>'прил.3'!G449</f>
        <v>16013.4</v>
      </c>
      <c r="H546" s="11">
        <f>'прил.3'!H449</f>
        <v>0</v>
      </c>
      <c r="I546" s="11"/>
      <c r="J546" s="11">
        <f>'прил.3'!J449</f>
        <v>341.6</v>
      </c>
      <c r="K546" s="11">
        <f>'прил.3'!K449</f>
        <v>0</v>
      </c>
      <c r="L546" s="63">
        <f t="shared" si="20"/>
        <v>16355</v>
      </c>
    </row>
    <row r="547" spans="1:12" ht="16.5">
      <c r="A547" s="39" t="s">
        <v>823</v>
      </c>
      <c r="B547" s="19">
        <v>806</v>
      </c>
      <c r="C547" s="8" t="s">
        <v>201</v>
      </c>
      <c r="D547" s="8" t="s">
        <v>101</v>
      </c>
      <c r="E547" s="8" t="s">
        <v>297</v>
      </c>
      <c r="F547" s="8"/>
      <c r="G547" s="11">
        <f>G548+G550</f>
        <v>31712.3</v>
      </c>
      <c r="H547" s="11">
        <f>H548+H550</f>
        <v>0</v>
      </c>
      <c r="I547" s="11"/>
      <c r="J547" s="11">
        <f>J548+J550</f>
        <v>1248.8</v>
      </c>
      <c r="K547" s="11">
        <f>K548+K550</f>
        <v>0</v>
      </c>
      <c r="L547" s="63">
        <f t="shared" si="20"/>
        <v>32961.1</v>
      </c>
    </row>
    <row r="548" spans="1:12" ht="16.5">
      <c r="A548" s="122" t="s">
        <v>721</v>
      </c>
      <c r="B548" s="94">
        <v>806</v>
      </c>
      <c r="C548" s="95" t="s">
        <v>201</v>
      </c>
      <c r="D548" s="95" t="s">
        <v>101</v>
      </c>
      <c r="E548" s="95" t="s">
        <v>727</v>
      </c>
      <c r="F548" s="95"/>
      <c r="G548" s="26">
        <f>SUM(G549)</f>
        <v>1255.8</v>
      </c>
      <c r="H548" s="26">
        <f>SUM(H549)</f>
        <v>0</v>
      </c>
      <c r="I548" s="26"/>
      <c r="J548" s="26">
        <f>SUM(J549)</f>
        <v>0</v>
      </c>
      <c r="K548" s="26">
        <f>SUM(K549)</f>
        <v>0</v>
      </c>
      <c r="L548" s="133">
        <f t="shared" si="20"/>
        <v>1255.8</v>
      </c>
    </row>
    <row r="549" spans="1:12" ht="16.5">
      <c r="A549" s="123" t="s">
        <v>150</v>
      </c>
      <c r="B549" s="96">
        <v>806</v>
      </c>
      <c r="C549" s="6" t="s">
        <v>201</v>
      </c>
      <c r="D549" s="6" t="s">
        <v>101</v>
      </c>
      <c r="E549" s="6" t="s">
        <v>727</v>
      </c>
      <c r="F549" s="6" t="s">
        <v>831</v>
      </c>
      <c r="G549" s="13">
        <f>'прил.3'!G452</f>
        <v>1255.8</v>
      </c>
      <c r="H549" s="13">
        <f>'прил.3'!H452</f>
        <v>0</v>
      </c>
      <c r="I549" s="13"/>
      <c r="J549" s="13">
        <f>'прил.3'!J452</f>
        <v>0</v>
      </c>
      <c r="K549" s="13">
        <f>'прил.3'!K452</f>
        <v>0</v>
      </c>
      <c r="L549" s="112">
        <f t="shared" si="20"/>
        <v>1255.8</v>
      </c>
    </row>
    <row r="550" spans="1:12" ht="16.5">
      <c r="A550" s="39" t="s">
        <v>641</v>
      </c>
      <c r="B550" s="19">
        <v>806</v>
      </c>
      <c r="C550" s="8" t="s">
        <v>201</v>
      </c>
      <c r="D550" s="8" t="s">
        <v>101</v>
      </c>
      <c r="E550" s="8" t="s">
        <v>298</v>
      </c>
      <c r="F550" s="8"/>
      <c r="G550" s="11">
        <f>'прил.3'!G453</f>
        <v>30456.5</v>
      </c>
      <c r="H550" s="11">
        <f>'прил.3'!H453</f>
        <v>0</v>
      </c>
      <c r="I550" s="11"/>
      <c r="J550" s="11">
        <f>SUM(J551)</f>
        <v>1248.8</v>
      </c>
      <c r="K550" s="11">
        <f>'прил.3'!K453</f>
        <v>0</v>
      </c>
      <c r="L550" s="63">
        <f t="shared" si="20"/>
        <v>31705.3</v>
      </c>
    </row>
    <row r="551" spans="1:12" ht="16.5">
      <c r="A551" s="38" t="s">
        <v>150</v>
      </c>
      <c r="B551" s="19">
        <v>806</v>
      </c>
      <c r="C551" s="8" t="s">
        <v>201</v>
      </c>
      <c r="D551" s="8" t="s">
        <v>101</v>
      </c>
      <c r="E551" s="8" t="s">
        <v>298</v>
      </c>
      <c r="F551" s="8" t="s">
        <v>831</v>
      </c>
      <c r="G551" s="11">
        <f>'прил.3'!G454</f>
        <v>30456.5</v>
      </c>
      <c r="H551" s="11">
        <f>'прил.3'!H454</f>
        <v>0</v>
      </c>
      <c r="I551" s="11"/>
      <c r="J551" s="11">
        <f>'прил.3'!J454+'прил.3'!J1010</f>
        <v>1248.8</v>
      </c>
      <c r="K551" s="11">
        <f>'прил.3'!K454</f>
        <v>0</v>
      </c>
      <c r="L551" s="63">
        <f t="shared" si="20"/>
        <v>31705.3</v>
      </c>
    </row>
    <row r="552" spans="1:12" ht="16.5" hidden="1">
      <c r="A552" s="40" t="s">
        <v>265</v>
      </c>
      <c r="B552" s="19">
        <v>806</v>
      </c>
      <c r="C552" s="8" t="s">
        <v>201</v>
      </c>
      <c r="D552" s="8" t="s">
        <v>101</v>
      </c>
      <c r="E552" s="8" t="s">
        <v>684</v>
      </c>
      <c r="F552" s="8"/>
      <c r="G552" s="11">
        <f>SUM(G553)</f>
        <v>0</v>
      </c>
      <c r="H552" s="11">
        <f>SUM(H553)</f>
        <v>0</v>
      </c>
      <c r="I552" s="11"/>
      <c r="J552" s="11">
        <f>SUM(J553)</f>
        <v>0</v>
      </c>
      <c r="K552" s="11">
        <f>SUM(K553)</f>
        <v>0</v>
      </c>
      <c r="L552" s="63">
        <f t="shared" si="20"/>
        <v>0</v>
      </c>
    </row>
    <row r="553" spans="1:12" ht="99" customHeight="1" hidden="1">
      <c r="A553" s="40" t="s">
        <v>80</v>
      </c>
      <c r="B553" s="19">
        <v>806</v>
      </c>
      <c r="C553" s="8" t="s">
        <v>201</v>
      </c>
      <c r="D553" s="8" t="s">
        <v>101</v>
      </c>
      <c r="E553" s="8" t="s">
        <v>248</v>
      </c>
      <c r="F553" s="8"/>
      <c r="G553" s="11">
        <f>SUM(G554)</f>
        <v>0</v>
      </c>
      <c r="H553" s="11">
        <f>SUM(H554)</f>
        <v>0</v>
      </c>
      <c r="I553" s="11"/>
      <c r="J553" s="11">
        <f>SUM(J554)</f>
        <v>0</v>
      </c>
      <c r="K553" s="11">
        <f>SUM(K554)</f>
        <v>0</v>
      </c>
      <c r="L553" s="63">
        <f t="shared" si="20"/>
        <v>0</v>
      </c>
    </row>
    <row r="554" spans="1:12" ht="18" customHeight="1" hidden="1">
      <c r="A554" s="38" t="s">
        <v>150</v>
      </c>
      <c r="B554" s="19">
        <v>806</v>
      </c>
      <c r="C554" s="8" t="s">
        <v>201</v>
      </c>
      <c r="D554" s="8" t="s">
        <v>101</v>
      </c>
      <c r="E554" s="8" t="s">
        <v>248</v>
      </c>
      <c r="F554" s="8" t="s">
        <v>831</v>
      </c>
      <c r="G554" s="11">
        <f>'прил.3'!G457</f>
        <v>0</v>
      </c>
      <c r="H554" s="11">
        <f>'прил.3'!H457</f>
        <v>0</v>
      </c>
      <c r="I554" s="11"/>
      <c r="J554" s="11">
        <f>'прил.3'!J457</f>
        <v>0</v>
      </c>
      <c r="K554" s="11">
        <f>'прил.3'!K457</f>
        <v>0</v>
      </c>
      <c r="L554" s="63">
        <f t="shared" si="20"/>
        <v>0</v>
      </c>
    </row>
    <row r="555" spans="1:12" ht="18" customHeight="1" hidden="1">
      <c r="A555" s="37" t="s">
        <v>216</v>
      </c>
      <c r="B555" s="19"/>
      <c r="C555" s="8" t="s">
        <v>201</v>
      </c>
      <c r="D555" s="8" t="s">
        <v>101</v>
      </c>
      <c r="E555" s="8" t="s">
        <v>183</v>
      </c>
      <c r="F555" s="8"/>
      <c r="G555" s="11"/>
      <c r="H555" s="11"/>
      <c r="I555" s="11"/>
      <c r="J555" s="11"/>
      <c r="K555" s="11"/>
      <c r="L555" s="63">
        <f t="shared" si="20"/>
        <v>0</v>
      </c>
    </row>
    <row r="556" spans="1:12" ht="34.5" customHeight="1" hidden="1">
      <c r="A556" s="38" t="s">
        <v>330</v>
      </c>
      <c r="B556" s="19"/>
      <c r="C556" s="8" t="s">
        <v>201</v>
      </c>
      <c r="D556" s="8" t="s">
        <v>101</v>
      </c>
      <c r="E556" s="8" t="s">
        <v>329</v>
      </c>
      <c r="F556" s="8"/>
      <c r="G556" s="11"/>
      <c r="H556" s="11"/>
      <c r="I556" s="11"/>
      <c r="J556" s="11"/>
      <c r="K556" s="11"/>
      <c r="L556" s="63">
        <f t="shared" si="20"/>
        <v>0</v>
      </c>
    </row>
    <row r="557" spans="1:12" ht="18" customHeight="1" hidden="1">
      <c r="A557" s="38" t="s">
        <v>150</v>
      </c>
      <c r="B557" s="19"/>
      <c r="C557" s="8" t="s">
        <v>201</v>
      </c>
      <c r="D557" s="8" t="s">
        <v>101</v>
      </c>
      <c r="E557" s="8" t="s">
        <v>329</v>
      </c>
      <c r="F557" s="8" t="s">
        <v>831</v>
      </c>
      <c r="G557" s="11"/>
      <c r="H557" s="11"/>
      <c r="I557" s="11"/>
      <c r="J557" s="11"/>
      <c r="K557" s="11"/>
      <c r="L557" s="63">
        <f t="shared" si="20"/>
        <v>0</v>
      </c>
    </row>
    <row r="558" spans="1:12" ht="18" customHeight="1">
      <c r="A558" s="39" t="s">
        <v>113</v>
      </c>
      <c r="B558" s="19">
        <v>806</v>
      </c>
      <c r="C558" s="8" t="s">
        <v>201</v>
      </c>
      <c r="D558" s="8" t="s">
        <v>102</v>
      </c>
      <c r="E558" s="8"/>
      <c r="F558" s="8"/>
      <c r="G558" s="11">
        <f>'прил.3'!G461</f>
        <v>3256.5</v>
      </c>
      <c r="H558" s="11">
        <f>'прил.3'!H461</f>
        <v>0</v>
      </c>
      <c r="I558" s="11"/>
      <c r="J558" s="11">
        <f>'прил.3'!J461</f>
        <v>0</v>
      </c>
      <c r="K558" s="11">
        <f>'прил.3'!K461</f>
        <v>0</v>
      </c>
      <c r="L558" s="63">
        <f t="shared" si="20"/>
        <v>3256.5</v>
      </c>
    </row>
    <row r="559" spans="1:12" ht="18" customHeight="1">
      <c r="A559" s="40" t="s">
        <v>545</v>
      </c>
      <c r="B559" s="19">
        <v>806</v>
      </c>
      <c r="C559" s="8" t="s">
        <v>201</v>
      </c>
      <c r="D559" s="8" t="s">
        <v>102</v>
      </c>
      <c r="E559" s="8" t="s">
        <v>291</v>
      </c>
      <c r="F559" s="8"/>
      <c r="G559" s="11">
        <f>G560+G562</f>
        <v>3015.2</v>
      </c>
      <c r="H559" s="11">
        <f>H560+H562</f>
        <v>0</v>
      </c>
      <c r="I559" s="11"/>
      <c r="J559" s="11">
        <f>J560+J562</f>
        <v>0</v>
      </c>
      <c r="K559" s="11">
        <f>K560+K562</f>
        <v>0</v>
      </c>
      <c r="L559" s="63">
        <f t="shared" si="20"/>
        <v>3015.2</v>
      </c>
    </row>
    <row r="560" spans="1:12" ht="18.75" customHeight="1">
      <c r="A560" s="39" t="s">
        <v>721</v>
      </c>
      <c r="B560" s="19">
        <v>806</v>
      </c>
      <c r="C560" s="8" t="s">
        <v>201</v>
      </c>
      <c r="D560" s="8" t="s">
        <v>102</v>
      </c>
      <c r="E560" s="8" t="s">
        <v>726</v>
      </c>
      <c r="F560" s="8"/>
      <c r="G560" s="11">
        <f>'прил.3'!G463</f>
        <v>123</v>
      </c>
      <c r="H560" s="11">
        <f>'прил.3'!H463</f>
        <v>0</v>
      </c>
      <c r="I560" s="11"/>
      <c r="J560" s="11">
        <f>'прил.3'!J463</f>
        <v>0</v>
      </c>
      <c r="K560" s="11">
        <f>'прил.3'!K463</f>
        <v>0</v>
      </c>
      <c r="L560" s="63">
        <f t="shared" si="20"/>
        <v>123</v>
      </c>
    </row>
    <row r="561" spans="1:12" ht="18.75" customHeight="1">
      <c r="A561" s="38" t="s">
        <v>150</v>
      </c>
      <c r="B561" s="19">
        <v>806</v>
      </c>
      <c r="C561" s="8" t="s">
        <v>201</v>
      </c>
      <c r="D561" s="8" t="s">
        <v>102</v>
      </c>
      <c r="E561" s="8" t="s">
        <v>726</v>
      </c>
      <c r="F561" s="8" t="s">
        <v>831</v>
      </c>
      <c r="G561" s="11">
        <f>'прил.3'!G464</f>
        <v>123</v>
      </c>
      <c r="H561" s="11">
        <f>'прил.3'!H464</f>
        <v>0</v>
      </c>
      <c r="I561" s="11"/>
      <c r="J561" s="11">
        <f>'прил.3'!J464</f>
        <v>0</v>
      </c>
      <c r="K561" s="11">
        <f>'прил.3'!K464</f>
        <v>0</v>
      </c>
      <c r="L561" s="63">
        <f t="shared" si="20"/>
        <v>123</v>
      </c>
    </row>
    <row r="562" spans="1:12" ht="18" customHeight="1">
      <c r="A562" s="39" t="s">
        <v>641</v>
      </c>
      <c r="B562" s="19">
        <v>806</v>
      </c>
      <c r="C562" s="8" t="s">
        <v>201</v>
      </c>
      <c r="D562" s="8" t="s">
        <v>102</v>
      </c>
      <c r="E562" s="8" t="s">
        <v>292</v>
      </c>
      <c r="F562" s="29"/>
      <c r="G562" s="11">
        <f>SUM(G563)</f>
        <v>2892.2</v>
      </c>
      <c r="H562" s="11">
        <f>SUM(H563)</f>
        <v>0</v>
      </c>
      <c r="I562" s="11"/>
      <c r="J562" s="11">
        <f>SUM(J563)</f>
        <v>0</v>
      </c>
      <c r="K562" s="11">
        <f>SUM(K563)</f>
        <v>0</v>
      </c>
      <c r="L562" s="63">
        <f t="shared" si="20"/>
        <v>2892.2</v>
      </c>
    </row>
    <row r="563" spans="1:16" s="76" customFormat="1" ht="20.25" customHeight="1">
      <c r="A563" s="38" t="s">
        <v>150</v>
      </c>
      <c r="B563" s="19">
        <v>806</v>
      </c>
      <c r="C563" s="8" t="s">
        <v>201</v>
      </c>
      <c r="D563" s="8" t="s">
        <v>102</v>
      </c>
      <c r="E563" s="8" t="s">
        <v>292</v>
      </c>
      <c r="F563" s="8" t="s">
        <v>831</v>
      </c>
      <c r="G563" s="11">
        <f>'прил.3'!G466</f>
        <v>2892.2</v>
      </c>
      <c r="H563" s="11">
        <f>'прил.3'!H466</f>
        <v>0</v>
      </c>
      <c r="I563" s="11"/>
      <c r="J563" s="11">
        <f>'прил.3'!J466</f>
        <v>0</v>
      </c>
      <c r="K563" s="11">
        <f>'прил.3'!K466</f>
        <v>0</v>
      </c>
      <c r="L563" s="63">
        <f t="shared" si="20"/>
        <v>2892.2</v>
      </c>
      <c r="M563" s="90"/>
      <c r="N563" s="56"/>
      <c r="O563" s="56"/>
      <c r="P563" s="56"/>
    </row>
    <row r="564" spans="1:16" s="77" customFormat="1" ht="18" customHeight="1">
      <c r="A564" s="39" t="s">
        <v>823</v>
      </c>
      <c r="B564" s="19"/>
      <c r="C564" s="8" t="s">
        <v>201</v>
      </c>
      <c r="D564" s="8" t="s">
        <v>102</v>
      </c>
      <c r="E564" s="8" t="s">
        <v>297</v>
      </c>
      <c r="F564" s="8"/>
      <c r="G564" s="11">
        <f>'прил.3'!G467</f>
        <v>241.3</v>
      </c>
      <c r="H564" s="11">
        <f>'прил.3'!H467</f>
        <v>0</v>
      </c>
      <c r="I564" s="11"/>
      <c r="J564" s="11">
        <f>'прил.3'!J467</f>
        <v>0</v>
      </c>
      <c r="K564" s="11">
        <f>'прил.3'!K467</f>
        <v>0</v>
      </c>
      <c r="L564" s="63">
        <f t="shared" si="20"/>
        <v>241.3</v>
      </c>
      <c r="M564" s="90"/>
      <c r="N564" s="56"/>
      <c r="O564" s="56"/>
      <c r="P564" s="56"/>
    </row>
    <row r="565" spans="1:12" ht="18" customHeight="1">
      <c r="A565" s="39" t="s">
        <v>721</v>
      </c>
      <c r="B565" s="19"/>
      <c r="C565" s="8" t="s">
        <v>201</v>
      </c>
      <c r="D565" s="8" t="s">
        <v>102</v>
      </c>
      <c r="E565" s="8" t="s">
        <v>727</v>
      </c>
      <c r="F565" s="8"/>
      <c r="G565" s="11">
        <f>'прил.3'!G468</f>
        <v>1.5</v>
      </c>
      <c r="H565" s="11">
        <f>'прил.3'!H468</f>
        <v>0</v>
      </c>
      <c r="I565" s="11"/>
      <c r="J565" s="11">
        <f>'прил.3'!J468</f>
        <v>0</v>
      </c>
      <c r="K565" s="11">
        <f>'прил.3'!K468</f>
        <v>0</v>
      </c>
      <c r="L565" s="63">
        <f t="shared" si="20"/>
        <v>1.5</v>
      </c>
    </row>
    <row r="566" spans="1:12" ht="18" customHeight="1">
      <c r="A566" s="38" t="s">
        <v>150</v>
      </c>
      <c r="B566" s="19"/>
      <c r="C566" s="8" t="s">
        <v>201</v>
      </c>
      <c r="D566" s="8" t="s">
        <v>102</v>
      </c>
      <c r="E566" s="8" t="s">
        <v>727</v>
      </c>
      <c r="F566" s="8" t="s">
        <v>831</v>
      </c>
      <c r="G566" s="11">
        <f>'прил.3'!G469</f>
        <v>1.5</v>
      </c>
      <c r="H566" s="11">
        <f>'прил.3'!H469</f>
        <v>0</v>
      </c>
      <c r="I566" s="11"/>
      <c r="J566" s="11">
        <f>'прил.3'!J469</f>
        <v>0</v>
      </c>
      <c r="K566" s="11">
        <f>'прил.3'!K469</f>
        <v>0</v>
      </c>
      <c r="L566" s="63">
        <f t="shared" si="20"/>
        <v>1.5</v>
      </c>
    </row>
    <row r="567" spans="1:12" ht="18" customHeight="1">
      <c r="A567" s="39" t="s">
        <v>641</v>
      </c>
      <c r="B567" s="19"/>
      <c r="C567" s="8" t="s">
        <v>201</v>
      </c>
      <c r="D567" s="8" t="s">
        <v>102</v>
      </c>
      <c r="E567" s="8" t="s">
        <v>298</v>
      </c>
      <c r="F567" s="8"/>
      <c r="G567" s="11">
        <f>SUM(G568)</f>
        <v>239.8</v>
      </c>
      <c r="H567" s="11">
        <f>SUM(H568)</f>
        <v>0</v>
      </c>
      <c r="I567" s="11"/>
      <c r="J567" s="11">
        <f>SUM(J568)</f>
        <v>0</v>
      </c>
      <c r="K567" s="11">
        <f>SUM(K568)</f>
        <v>0</v>
      </c>
      <c r="L567" s="63">
        <f t="shared" si="20"/>
        <v>239.8</v>
      </c>
    </row>
    <row r="568" spans="1:12" ht="18" customHeight="1">
      <c r="A568" s="38" t="s">
        <v>150</v>
      </c>
      <c r="B568" s="19"/>
      <c r="C568" s="8" t="s">
        <v>201</v>
      </c>
      <c r="D568" s="8" t="s">
        <v>102</v>
      </c>
      <c r="E568" s="8" t="s">
        <v>298</v>
      </c>
      <c r="F568" s="8" t="s">
        <v>831</v>
      </c>
      <c r="G568" s="11">
        <f>'прил.3'!G471</f>
        <v>239.8</v>
      </c>
      <c r="H568" s="11">
        <f>'прил.3'!H471</f>
        <v>0</v>
      </c>
      <c r="I568" s="11"/>
      <c r="J568" s="11">
        <f>'прил.3'!J471</f>
        <v>0</v>
      </c>
      <c r="K568" s="11">
        <f>'прил.3'!K471</f>
        <v>0</v>
      </c>
      <c r="L568" s="63">
        <f t="shared" si="20"/>
        <v>239.8</v>
      </c>
    </row>
    <row r="569" spans="1:14" s="76" customFormat="1" ht="18" customHeight="1" hidden="1">
      <c r="A569" s="37" t="s">
        <v>216</v>
      </c>
      <c r="B569" s="19"/>
      <c r="C569" s="8" t="s">
        <v>201</v>
      </c>
      <c r="D569" s="8" t="s">
        <v>102</v>
      </c>
      <c r="E569" s="8" t="s">
        <v>183</v>
      </c>
      <c r="F569" s="8"/>
      <c r="G569" s="11"/>
      <c r="H569" s="11"/>
      <c r="I569" s="11"/>
      <c r="J569" s="11"/>
      <c r="K569" s="11"/>
      <c r="L569" s="63">
        <f t="shared" si="20"/>
        <v>0</v>
      </c>
      <c r="M569" s="56"/>
      <c r="N569" s="56"/>
    </row>
    <row r="570" spans="1:14" s="77" customFormat="1" ht="34.5" customHeight="1" hidden="1">
      <c r="A570" s="38" t="s">
        <v>330</v>
      </c>
      <c r="B570" s="19"/>
      <c r="C570" s="8" t="s">
        <v>201</v>
      </c>
      <c r="D570" s="8" t="s">
        <v>102</v>
      </c>
      <c r="E570" s="8" t="s">
        <v>329</v>
      </c>
      <c r="F570" s="8"/>
      <c r="G570" s="11"/>
      <c r="H570" s="11"/>
      <c r="I570" s="11"/>
      <c r="J570" s="11"/>
      <c r="K570" s="11"/>
      <c r="L570" s="63">
        <f t="shared" si="20"/>
        <v>0</v>
      </c>
      <c r="M570" s="56"/>
      <c r="N570" s="56"/>
    </row>
    <row r="571" spans="1:12" ht="18" customHeight="1" hidden="1">
      <c r="A571" s="38" t="s">
        <v>150</v>
      </c>
      <c r="B571" s="19"/>
      <c r="C571" s="8" t="s">
        <v>201</v>
      </c>
      <c r="D571" s="8" t="s">
        <v>102</v>
      </c>
      <c r="E571" s="8" t="s">
        <v>329</v>
      </c>
      <c r="F571" s="8" t="s">
        <v>831</v>
      </c>
      <c r="G571" s="11"/>
      <c r="H571" s="11"/>
      <c r="I571" s="11"/>
      <c r="J571" s="11"/>
      <c r="K571" s="11"/>
      <c r="L571" s="63">
        <f t="shared" si="20"/>
        <v>0</v>
      </c>
    </row>
    <row r="572" spans="1:12" ht="16.5">
      <c r="A572" s="40" t="s">
        <v>474</v>
      </c>
      <c r="B572" s="19">
        <v>806</v>
      </c>
      <c r="C572" s="8" t="s">
        <v>201</v>
      </c>
      <c r="D572" s="8" t="s">
        <v>103</v>
      </c>
      <c r="E572" s="8"/>
      <c r="F572" s="8"/>
      <c r="G572" s="11">
        <f>G573+G578</f>
        <v>116012.90000000001</v>
      </c>
      <c r="H572" s="11">
        <f>H573+H578</f>
        <v>0</v>
      </c>
      <c r="I572" s="11"/>
      <c r="J572" s="11">
        <f>J573+J578</f>
        <v>13453</v>
      </c>
      <c r="K572" s="11">
        <f>K573+K578</f>
        <v>0</v>
      </c>
      <c r="L572" s="63">
        <f t="shared" si="20"/>
        <v>129465.90000000001</v>
      </c>
    </row>
    <row r="573" spans="1:12" s="56" customFormat="1" ht="16.5">
      <c r="A573" s="39" t="s">
        <v>811</v>
      </c>
      <c r="B573" s="19">
        <v>806</v>
      </c>
      <c r="C573" s="8" t="s">
        <v>201</v>
      </c>
      <c r="D573" s="8" t="s">
        <v>103</v>
      </c>
      <c r="E573" s="8" t="s">
        <v>299</v>
      </c>
      <c r="F573" s="8"/>
      <c r="G573" s="11">
        <f>G574+G576</f>
        <v>97993.1</v>
      </c>
      <c r="H573" s="11">
        <f>H574+H576</f>
        <v>0</v>
      </c>
      <c r="I573" s="11"/>
      <c r="J573" s="11">
        <f>J574+J576</f>
        <v>13453</v>
      </c>
      <c r="K573" s="11">
        <f>K574+K576</f>
        <v>0</v>
      </c>
      <c r="L573" s="63">
        <f t="shared" si="20"/>
        <v>111446.1</v>
      </c>
    </row>
    <row r="574" spans="1:12" s="56" customFormat="1" ht="16.5">
      <c r="A574" s="39" t="s">
        <v>721</v>
      </c>
      <c r="B574" s="19">
        <v>806</v>
      </c>
      <c r="C574" s="8" t="s">
        <v>201</v>
      </c>
      <c r="D574" s="8" t="s">
        <v>103</v>
      </c>
      <c r="E574" s="8" t="s">
        <v>114</v>
      </c>
      <c r="F574" s="8"/>
      <c r="G574" s="11">
        <f>'прил.3'!G477</f>
        <v>410</v>
      </c>
      <c r="H574" s="11">
        <f>'прил.3'!H477</f>
        <v>0</v>
      </c>
      <c r="I574" s="11"/>
      <c r="J574" s="11">
        <f>'прил.3'!J477</f>
        <v>0</v>
      </c>
      <c r="K574" s="11">
        <f>'прил.3'!K477</f>
        <v>0</v>
      </c>
      <c r="L574" s="63">
        <f t="shared" si="20"/>
        <v>410</v>
      </c>
    </row>
    <row r="575" spans="1:12" ht="16.5">
      <c r="A575" s="38" t="s">
        <v>150</v>
      </c>
      <c r="B575" s="19">
        <v>806</v>
      </c>
      <c r="C575" s="8" t="s">
        <v>201</v>
      </c>
      <c r="D575" s="8" t="s">
        <v>103</v>
      </c>
      <c r="E575" s="8" t="s">
        <v>114</v>
      </c>
      <c r="F575" s="8" t="s">
        <v>831</v>
      </c>
      <c r="G575" s="11">
        <f>'прил.3'!G478</f>
        <v>410</v>
      </c>
      <c r="H575" s="11">
        <f>'прил.3'!H478</f>
        <v>0</v>
      </c>
      <c r="I575" s="11"/>
      <c r="J575" s="11">
        <f>'прил.3'!J478</f>
        <v>0</v>
      </c>
      <c r="K575" s="11">
        <f>'прил.3'!K478</f>
        <v>0</v>
      </c>
      <c r="L575" s="63">
        <f t="shared" si="20"/>
        <v>410</v>
      </c>
    </row>
    <row r="576" spans="1:12" ht="16.5">
      <c r="A576" s="39" t="s">
        <v>641</v>
      </c>
      <c r="B576" s="19">
        <v>806</v>
      </c>
      <c r="C576" s="8" t="s">
        <v>201</v>
      </c>
      <c r="D576" s="8" t="s">
        <v>103</v>
      </c>
      <c r="E576" s="8" t="s">
        <v>300</v>
      </c>
      <c r="F576" s="8"/>
      <c r="G576" s="11">
        <f>SUM(G577)</f>
        <v>97583.1</v>
      </c>
      <c r="H576" s="11">
        <f>SUM(H577)</f>
        <v>0</v>
      </c>
      <c r="I576" s="11"/>
      <c r="J576" s="11">
        <f>SUM(J577)</f>
        <v>13453</v>
      </c>
      <c r="K576" s="11">
        <f>SUM(K577)</f>
        <v>0</v>
      </c>
      <c r="L576" s="63">
        <f t="shared" si="20"/>
        <v>111036.1</v>
      </c>
    </row>
    <row r="577" spans="1:12" ht="16.5">
      <c r="A577" s="38" t="s">
        <v>150</v>
      </c>
      <c r="B577" s="19">
        <v>806</v>
      </c>
      <c r="C577" s="8" t="s">
        <v>201</v>
      </c>
      <c r="D577" s="8" t="s">
        <v>103</v>
      </c>
      <c r="E577" s="8" t="s">
        <v>300</v>
      </c>
      <c r="F577" s="8" t="s">
        <v>831</v>
      </c>
      <c r="G577" s="11">
        <f>'прил.3'!G480</f>
        <v>97583.1</v>
      </c>
      <c r="H577" s="11">
        <f>'прил.3'!H480</f>
        <v>0</v>
      </c>
      <c r="I577" s="11"/>
      <c r="J577" s="11">
        <f>'прил.3'!J480</f>
        <v>13453</v>
      </c>
      <c r="K577" s="11">
        <f>'прил.3'!K480</f>
        <v>0</v>
      </c>
      <c r="L577" s="63">
        <f t="shared" si="20"/>
        <v>111036.1</v>
      </c>
    </row>
    <row r="578" spans="1:12" ht="18.75" customHeight="1">
      <c r="A578" s="40" t="s">
        <v>265</v>
      </c>
      <c r="B578" s="19">
        <v>806</v>
      </c>
      <c r="C578" s="8" t="s">
        <v>201</v>
      </c>
      <c r="D578" s="8" t="s">
        <v>103</v>
      </c>
      <c r="E578" s="8" t="s">
        <v>684</v>
      </c>
      <c r="F578" s="8"/>
      <c r="G578" s="11">
        <f>SUM(G579)</f>
        <v>18019.8</v>
      </c>
      <c r="H578" s="11">
        <f>SUM(H579)</f>
        <v>0</v>
      </c>
      <c r="I578" s="11"/>
      <c r="J578" s="11">
        <f>SUM(J579)</f>
        <v>0</v>
      </c>
      <c r="K578" s="11">
        <f>SUM(K579)</f>
        <v>0</v>
      </c>
      <c r="L578" s="63">
        <f t="shared" si="20"/>
        <v>18019.8</v>
      </c>
    </row>
    <row r="579" spans="1:12" ht="49.5">
      <c r="A579" s="38" t="s">
        <v>250</v>
      </c>
      <c r="B579" s="19">
        <v>806</v>
      </c>
      <c r="C579" s="8" t="s">
        <v>201</v>
      </c>
      <c r="D579" s="8" t="s">
        <v>103</v>
      </c>
      <c r="E579" s="8" t="s">
        <v>249</v>
      </c>
      <c r="F579" s="8"/>
      <c r="G579" s="11">
        <f>SUM(G580)</f>
        <v>18019.8</v>
      </c>
      <c r="H579" s="11">
        <f>SUM(H580)</f>
        <v>0</v>
      </c>
      <c r="I579" s="11"/>
      <c r="J579" s="11">
        <f>SUM(J580)</f>
        <v>0</v>
      </c>
      <c r="K579" s="11">
        <f>SUM(K580)</f>
        <v>0</v>
      </c>
      <c r="L579" s="63">
        <f t="shared" si="20"/>
        <v>18019.8</v>
      </c>
    </row>
    <row r="580" spans="1:12" ht="16.5">
      <c r="A580" s="38" t="s">
        <v>150</v>
      </c>
      <c r="B580" s="19">
        <v>806</v>
      </c>
      <c r="C580" s="8" t="s">
        <v>201</v>
      </c>
      <c r="D580" s="8" t="s">
        <v>103</v>
      </c>
      <c r="E580" s="8" t="s">
        <v>249</v>
      </c>
      <c r="F580" s="8" t="s">
        <v>831</v>
      </c>
      <c r="G580" s="11">
        <f>'прил.3'!G483</f>
        <v>18019.8</v>
      </c>
      <c r="H580" s="11">
        <f>'прил.3'!H483</f>
        <v>0</v>
      </c>
      <c r="I580" s="11"/>
      <c r="J580" s="11">
        <f>'прил.3'!J483</f>
        <v>0</v>
      </c>
      <c r="K580" s="11">
        <f>'прил.3'!K483</f>
        <v>0</v>
      </c>
      <c r="L580" s="63">
        <f t="shared" si="20"/>
        <v>18019.8</v>
      </c>
    </row>
    <row r="581" spans="1:12" ht="16.5" hidden="1">
      <c r="A581" s="37" t="s">
        <v>216</v>
      </c>
      <c r="B581" s="19"/>
      <c r="C581" s="8" t="s">
        <v>201</v>
      </c>
      <c r="D581" s="8" t="s">
        <v>103</v>
      </c>
      <c r="E581" s="8" t="s">
        <v>183</v>
      </c>
      <c r="F581" s="8"/>
      <c r="G581" s="11"/>
      <c r="H581" s="11"/>
      <c r="I581" s="11"/>
      <c r="J581" s="11"/>
      <c r="K581" s="11"/>
      <c r="L581" s="63">
        <f t="shared" si="20"/>
        <v>0</v>
      </c>
    </row>
    <row r="582" spans="1:12" ht="33" hidden="1">
      <c r="A582" s="38" t="s">
        <v>330</v>
      </c>
      <c r="B582" s="19"/>
      <c r="C582" s="8" t="s">
        <v>201</v>
      </c>
      <c r="D582" s="8" t="s">
        <v>103</v>
      </c>
      <c r="E582" s="8" t="s">
        <v>329</v>
      </c>
      <c r="F582" s="8"/>
      <c r="G582" s="11"/>
      <c r="H582" s="11"/>
      <c r="I582" s="11"/>
      <c r="J582" s="11"/>
      <c r="K582" s="11"/>
      <c r="L582" s="63">
        <f t="shared" si="20"/>
        <v>0</v>
      </c>
    </row>
    <row r="583" spans="1:12" ht="16.5" hidden="1">
      <c r="A583" s="38" t="s">
        <v>150</v>
      </c>
      <c r="B583" s="19"/>
      <c r="C583" s="8" t="s">
        <v>201</v>
      </c>
      <c r="D583" s="8" t="s">
        <v>103</v>
      </c>
      <c r="E583" s="8" t="s">
        <v>329</v>
      </c>
      <c r="F583" s="8" t="s">
        <v>831</v>
      </c>
      <c r="G583" s="11"/>
      <c r="H583" s="11"/>
      <c r="I583" s="11"/>
      <c r="J583" s="11"/>
      <c r="K583" s="11"/>
      <c r="L583" s="63">
        <f t="shared" si="20"/>
        <v>0</v>
      </c>
    </row>
    <row r="584" spans="1:12" ht="16.5">
      <c r="A584" s="40" t="s">
        <v>475</v>
      </c>
      <c r="B584" s="19">
        <v>806</v>
      </c>
      <c r="C584" s="8" t="s">
        <v>201</v>
      </c>
      <c r="D584" s="8" t="s">
        <v>203</v>
      </c>
      <c r="E584" s="8"/>
      <c r="F584" s="8"/>
      <c r="G584" s="11">
        <f>G585</f>
        <v>6646.7</v>
      </c>
      <c r="H584" s="11">
        <f>H585</f>
        <v>0</v>
      </c>
      <c r="I584" s="11"/>
      <c r="J584" s="11">
        <f>J585</f>
        <v>0</v>
      </c>
      <c r="K584" s="11">
        <f>K585</f>
        <v>0</v>
      </c>
      <c r="L584" s="63">
        <f t="shared" si="20"/>
        <v>6646.7</v>
      </c>
    </row>
    <row r="585" spans="1:12" ht="16.5">
      <c r="A585" s="39" t="s">
        <v>809</v>
      </c>
      <c r="B585" s="19">
        <v>806</v>
      </c>
      <c r="C585" s="8" t="s">
        <v>201</v>
      </c>
      <c r="D585" s="8" t="s">
        <v>203</v>
      </c>
      <c r="E585" s="8" t="s">
        <v>301</v>
      </c>
      <c r="F585" s="8"/>
      <c r="G585" s="11">
        <f>G586+G588</f>
        <v>6646.7</v>
      </c>
      <c r="H585" s="11">
        <f>H586+H588</f>
        <v>0</v>
      </c>
      <c r="I585" s="11"/>
      <c r="J585" s="11">
        <f>J586+J588</f>
        <v>0</v>
      </c>
      <c r="K585" s="11">
        <f>K586+K588</f>
        <v>0</v>
      </c>
      <c r="L585" s="63">
        <f t="shared" si="20"/>
        <v>6646.7</v>
      </c>
    </row>
    <row r="586" spans="1:12" ht="17.25" customHeight="1">
      <c r="A586" s="39" t="s">
        <v>721</v>
      </c>
      <c r="B586" s="19">
        <v>806</v>
      </c>
      <c r="C586" s="8" t="s">
        <v>201</v>
      </c>
      <c r="D586" s="8" t="s">
        <v>203</v>
      </c>
      <c r="E586" s="8" t="s">
        <v>728</v>
      </c>
      <c r="F586" s="8"/>
      <c r="G586" s="11">
        <f>SUM(G587)</f>
        <v>223</v>
      </c>
      <c r="H586" s="11">
        <f>SUM(H587)</f>
        <v>0</v>
      </c>
      <c r="I586" s="11"/>
      <c r="J586" s="11">
        <f>SUM(J587)</f>
        <v>0</v>
      </c>
      <c r="K586" s="11">
        <f>SUM(K587)</f>
        <v>0</v>
      </c>
      <c r="L586" s="63">
        <f t="shared" si="20"/>
        <v>223</v>
      </c>
    </row>
    <row r="587" spans="1:12" ht="16.5">
      <c r="A587" s="38" t="s">
        <v>150</v>
      </c>
      <c r="B587" s="19">
        <v>806</v>
      </c>
      <c r="C587" s="8" t="s">
        <v>201</v>
      </c>
      <c r="D587" s="8" t="s">
        <v>203</v>
      </c>
      <c r="E587" s="8" t="s">
        <v>728</v>
      </c>
      <c r="F587" s="8" t="s">
        <v>831</v>
      </c>
      <c r="G587" s="11">
        <f>'прил.3'!G490</f>
        <v>223</v>
      </c>
      <c r="H587" s="11">
        <f>'прил.3'!H490</f>
        <v>0</v>
      </c>
      <c r="I587" s="11"/>
      <c r="J587" s="11">
        <f>'прил.3'!J490</f>
        <v>0</v>
      </c>
      <c r="K587" s="11">
        <f>'прил.3'!K490</f>
        <v>0</v>
      </c>
      <c r="L587" s="63">
        <f t="shared" si="20"/>
        <v>223</v>
      </c>
    </row>
    <row r="588" spans="1:12" ht="15.75" customHeight="1">
      <c r="A588" s="39" t="s">
        <v>641</v>
      </c>
      <c r="B588" s="19">
        <v>806</v>
      </c>
      <c r="C588" s="8" t="s">
        <v>201</v>
      </c>
      <c r="D588" s="8" t="s">
        <v>203</v>
      </c>
      <c r="E588" s="8" t="s">
        <v>302</v>
      </c>
      <c r="F588" s="8"/>
      <c r="G588" s="11">
        <f>'прил.3'!G491</f>
        <v>6423.7</v>
      </c>
      <c r="H588" s="11">
        <f>'прил.3'!H491</f>
        <v>0</v>
      </c>
      <c r="I588" s="11"/>
      <c r="J588" s="11">
        <f>'прил.3'!J491</f>
        <v>0</v>
      </c>
      <c r="K588" s="11">
        <f>'прил.3'!K491</f>
        <v>0</v>
      </c>
      <c r="L588" s="63">
        <f t="shared" si="20"/>
        <v>6423.7</v>
      </c>
    </row>
    <row r="589" spans="1:12" ht="18" customHeight="1">
      <c r="A589" s="38" t="s">
        <v>150</v>
      </c>
      <c r="B589" s="19">
        <v>806</v>
      </c>
      <c r="C589" s="8" t="s">
        <v>201</v>
      </c>
      <c r="D589" s="8" t="s">
        <v>203</v>
      </c>
      <c r="E589" s="8" t="s">
        <v>302</v>
      </c>
      <c r="F589" s="8" t="s">
        <v>831</v>
      </c>
      <c r="G589" s="11">
        <f>'прил.3'!G492</f>
        <v>6423.7</v>
      </c>
      <c r="H589" s="11">
        <f>'прил.3'!H492</f>
        <v>0</v>
      </c>
      <c r="I589" s="11"/>
      <c r="J589" s="11">
        <f>'прил.3'!J492</f>
        <v>0</v>
      </c>
      <c r="K589" s="11">
        <f>'прил.3'!K492</f>
        <v>0</v>
      </c>
      <c r="L589" s="63">
        <f t="shared" si="20"/>
        <v>6423.7</v>
      </c>
    </row>
    <row r="590" spans="1:12" ht="17.25" customHeight="1" hidden="1">
      <c r="A590" s="37" t="s">
        <v>216</v>
      </c>
      <c r="B590" s="19"/>
      <c r="C590" s="8" t="s">
        <v>201</v>
      </c>
      <c r="D590" s="8" t="s">
        <v>203</v>
      </c>
      <c r="E590" s="8" t="s">
        <v>183</v>
      </c>
      <c r="F590" s="8"/>
      <c r="G590" s="11"/>
      <c r="H590" s="11"/>
      <c r="I590" s="11"/>
      <c r="J590" s="11"/>
      <c r="K590" s="11"/>
      <c r="L590" s="63">
        <f t="shared" si="20"/>
        <v>0</v>
      </c>
    </row>
    <row r="591" spans="1:12" ht="37.5" customHeight="1" hidden="1">
      <c r="A591" s="38" t="s">
        <v>330</v>
      </c>
      <c r="B591" s="19"/>
      <c r="C591" s="8" t="s">
        <v>201</v>
      </c>
      <c r="D591" s="8" t="s">
        <v>203</v>
      </c>
      <c r="E591" s="8" t="s">
        <v>329</v>
      </c>
      <c r="F591" s="8"/>
      <c r="G591" s="11"/>
      <c r="H591" s="11"/>
      <c r="I591" s="11"/>
      <c r="J591" s="11"/>
      <c r="K591" s="11"/>
      <c r="L591" s="63">
        <f t="shared" si="20"/>
        <v>0</v>
      </c>
    </row>
    <row r="592" spans="1:12" ht="18.75" customHeight="1" hidden="1">
      <c r="A592" s="38" t="s">
        <v>150</v>
      </c>
      <c r="B592" s="19"/>
      <c r="C592" s="8" t="s">
        <v>201</v>
      </c>
      <c r="D592" s="8" t="s">
        <v>203</v>
      </c>
      <c r="E592" s="8" t="s">
        <v>329</v>
      </c>
      <c r="F592" s="8" t="s">
        <v>831</v>
      </c>
      <c r="G592" s="11"/>
      <c r="H592" s="11"/>
      <c r="I592" s="11"/>
      <c r="J592" s="11"/>
      <c r="K592" s="11"/>
      <c r="L592" s="63">
        <f t="shared" si="20"/>
        <v>0</v>
      </c>
    </row>
    <row r="593" spans="1:12" ht="18" customHeight="1">
      <c r="A593" s="40" t="s">
        <v>477</v>
      </c>
      <c r="B593" s="64">
        <v>809</v>
      </c>
      <c r="C593" s="27" t="s">
        <v>201</v>
      </c>
      <c r="D593" s="27" t="s">
        <v>205</v>
      </c>
      <c r="E593" s="27"/>
      <c r="F593" s="27"/>
      <c r="G593" s="11">
        <f>G594+G600+G606</f>
        <v>298541.60000000003</v>
      </c>
      <c r="H593" s="11">
        <f>H594+H600+H606</f>
        <v>0</v>
      </c>
      <c r="I593" s="11">
        <f>I594+I600+I606</f>
        <v>260</v>
      </c>
      <c r="J593" s="11">
        <f>J594+J600+J606</f>
        <v>0</v>
      </c>
      <c r="K593" s="11">
        <f>K594+K600+K606</f>
        <v>0</v>
      </c>
      <c r="L593" s="63">
        <f t="shared" si="20"/>
        <v>298801.60000000003</v>
      </c>
    </row>
    <row r="594" spans="1:12" ht="18" customHeight="1">
      <c r="A594" s="39" t="s">
        <v>707</v>
      </c>
      <c r="B594" s="64">
        <v>809</v>
      </c>
      <c r="C594" s="27" t="s">
        <v>201</v>
      </c>
      <c r="D594" s="27" t="s">
        <v>205</v>
      </c>
      <c r="E594" s="27" t="s">
        <v>350</v>
      </c>
      <c r="F594" s="27"/>
      <c r="G594" s="11">
        <f>G595</f>
        <v>175439.7</v>
      </c>
      <c r="H594" s="11">
        <f>H595</f>
        <v>0</v>
      </c>
      <c r="I594" s="11"/>
      <c r="J594" s="11">
        <f>J595</f>
        <v>0</v>
      </c>
      <c r="K594" s="11">
        <f>K595</f>
        <v>0</v>
      </c>
      <c r="L594" s="63">
        <f t="shared" si="20"/>
        <v>175439.7</v>
      </c>
    </row>
    <row r="595" spans="1:12" ht="33" customHeight="1">
      <c r="A595" s="38" t="s">
        <v>401</v>
      </c>
      <c r="B595" s="64">
        <v>809</v>
      </c>
      <c r="C595" s="27" t="s">
        <v>201</v>
      </c>
      <c r="D595" s="27" t="s">
        <v>205</v>
      </c>
      <c r="E595" s="27" t="s">
        <v>351</v>
      </c>
      <c r="F595" s="27"/>
      <c r="G595" s="11">
        <f>G597</f>
        <v>175439.7</v>
      </c>
      <c r="H595" s="11">
        <f>H597</f>
        <v>0</v>
      </c>
      <c r="I595" s="11"/>
      <c r="J595" s="11">
        <f>J597</f>
        <v>0</v>
      </c>
      <c r="K595" s="11">
        <f>K597</f>
        <v>0</v>
      </c>
      <c r="L595" s="63">
        <f t="shared" si="20"/>
        <v>175439.7</v>
      </c>
    </row>
    <row r="596" spans="1:12" ht="33.75" customHeight="1" hidden="1">
      <c r="A596" s="38" t="s">
        <v>400</v>
      </c>
      <c r="B596" s="64">
        <v>809</v>
      </c>
      <c r="C596" s="27" t="s">
        <v>201</v>
      </c>
      <c r="D596" s="27" t="s">
        <v>205</v>
      </c>
      <c r="E596" s="27" t="s">
        <v>398</v>
      </c>
      <c r="F596" s="27"/>
      <c r="G596" s="11"/>
      <c r="H596" s="11"/>
      <c r="I596" s="11"/>
      <c r="J596" s="11"/>
      <c r="K596" s="11"/>
      <c r="L596" s="63">
        <f t="shared" si="20"/>
        <v>0</v>
      </c>
    </row>
    <row r="597" spans="1:12" ht="21" customHeight="1">
      <c r="A597" s="38" t="s">
        <v>607</v>
      </c>
      <c r="B597" s="64">
        <v>809</v>
      </c>
      <c r="C597" s="27" t="s">
        <v>201</v>
      </c>
      <c r="D597" s="27" t="s">
        <v>205</v>
      </c>
      <c r="E597" s="27" t="s">
        <v>351</v>
      </c>
      <c r="F597" s="27" t="s">
        <v>831</v>
      </c>
      <c r="G597" s="11">
        <f>'прил.3'!G693</f>
        <v>175439.7</v>
      </c>
      <c r="H597" s="11">
        <f>'прил.3'!H693</f>
        <v>0</v>
      </c>
      <c r="I597" s="11"/>
      <c r="J597" s="11">
        <f>'прил.3'!J693</f>
        <v>0</v>
      </c>
      <c r="K597" s="11">
        <f>'прил.3'!K693</f>
        <v>0</v>
      </c>
      <c r="L597" s="63">
        <f t="shared" si="20"/>
        <v>175439.7</v>
      </c>
    </row>
    <row r="598" spans="1:12" ht="15.75" customHeight="1" hidden="1">
      <c r="A598" s="38" t="s">
        <v>402</v>
      </c>
      <c r="B598" s="64">
        <v>809</v>
      </c>
      <c r="C598" s="27" t="s">
        <v>201</v>
      </c>
      <c r="D598" s="27" t="s">
        <v>205</v>
      </c>
      <c r="E598" s="27" t="s">
        <v>399</v>
      </c>
      <c r="F598" s="27"/>
      <c r="G598" s="11">
        <f>'прил.3'!G694</f>
        <v>0</v>
      </c>
      <c r="H598" s="11">
        <f>'прил.3'!H694</f>
        <v>0</v>
      </c>
      <c r="I598" s="11"/>
      <c r="J598" s="11">
        <f>'прил.3'!J694</f>
        <v>0</v>
      </c>
      <c r="K598" s="11">
        <f>'прил.3'!K694</f>
        <v>0</v>
      </c>
      <c r="L598" s="63">
        <f aca="true" t="shared" si="21" ref="L598:L661">G598+H598+I598+J598+K598</f>
        <v>0</v>
      </c>
    </row>
    <row r="599" spans="1:12" ht="16.5" customHeight="1" hidden="1">
      <c r="A599" s="38" t="s">
        <v>607</v>
      </c>
      <c r="B599" s="64">
        <v>809</v>
      </c>
      <c r="C599" s="27" t="s">
        <v>201</v>
      </c>
      <c r="D599" s="27" t="s">
        <v>205</v>
      </c>
      <c r="E599" s="27" t="s">
        <v>399</v>
      </c>
      <c r="F599" s="27" t="s">
        <v>831</v>
      </c>
      <c r="G599" s="11">
        <f>'прил.3'!G695</f>
        <v>0</v>
      </c>
      <c r="H599" s="11">
        <f>'прил.3'!H695</f>
        <v>0</v>
      </c>
      <c r="I599" s="11"/>
      <c r="J599" s="11">
        <f>'прил.3'!J695</f>
        <v>0</v>
      </c>
      <c r="K599" s="11">
        <f>'прил.3'!K695</f>
        <v>0</v>
      </c>
      <c r="L599" s="63">
        <f t="shared" si="21"/>
        <v>0</v>
      </c>
    </row>
    <row r="600" spans="1:12" ht="21" customHeight="1">
      <c r="A600" s="38" t="s">
        <v>216</v>
      </c>
      <c r="B600" s="64">
        <v>809</v>
      </c>
      <c r="C600" s="27" t="s">
        <v>201</v>
      </c>
      <c r="D600" s="27" t="s">
        <v>205</v>
      </c>
      <c r="E600" s="27" t="s">
        <v>183</v>
      </c>
      <c r="F600" s="27"/>
      <c r="G600" s="11">
        <f>SUM(G601)</f>
        <v>100000</v>
      </c>
      <c r="H600" s="11">
        <f>SUM(H601)</f>
        <v>0</v>
      </c>
      <c r="I600" s="11"/>
      <c r="J600" s="11">
        <f>SUM(J601)</f>
        <v>0</v>
      </c>
      <c r="K600" s="11">
        <f>SUM(K601)</f>
        <v>0</v>
      </c>
      <c r="L600" s="63">
        <f t="shared" si="21"/>
        <v>100000</v>
      </c>
    </row>
    <row r="601" spans="1:12" ht="50.25" customHeight="1">
      <c r="A601" s="70" t="s">
        <v>514</v>
      </c>
      <c r="B601" s="64">
        <v>809</v>
      </c>
      <c r="C601" s="27" t="s">
        <v>201</v>
      </c>
      <c r="D601" s="27" t="s">
        <v>205</v>
      </c>
      <c r="E601" s="27" t="s">
        <v>515</v>
      </c>
      <c r="F601" s="27"/>
      <c r="G601" s="11">
        <f>SUM(G602)</f>
        <v>100000</v>
      </c>
      <c r="H601" s="11">
        <f>SUM(H602)</f>
        <v>0</v>
      </c>
      <c r="I601" s="11"/>
      <c r="J601" s="11">
        <f>SUM(J602)</f>
        <v>0</v>
      </c>
      <c r="K601" s="11">
        <f>SUM(K602)</f>
        <v>0</v>
      </c>
      <c r="L601" s="63">
        <f t="shared" si="21"/>
        <v>100000</v>
      </c>
    </row>
    <row r="602" spans="1:12" ht="21" customHeight="1">
      <c r="A602" s="38" t="s">
        <v>245</v>
      </c>
      <c r="B602" s="64">
        <v>809</v>
      </c>
      <c r="C602" s="27" t="s">
        <v>201</v>
      </c>
      <c r="D602" s="27" t="s">
        <v>205</v>
      </c>
      <c r="E602" s="27" t="s">
        <v>403</v>
      </c>
      <c r="F602" s="27"/>
      <c r="G602" s="11">
        <f>'прил.3'!G698</f>
        <v>100000</v>
      </c>
      <c r="H602" s="11">
        <f>'прил.3'!H698</f>
        <v>0</v>
      </c>
      <c r="I602" s="11"/>
      <c r="J602" s="11">
        <f>'прил.3'!J698</f>
        <v>0</v>
      </c>
      <c r="K602" s="11">
        <f>'прил.3'!K698</f>
        <v>0</v>
      </c>
      <c r="L602" s="63">
        <f t="shared" si="21"/>
        <v>100000</v>
      </c>
    </row>
    <row r="603" spans="1:15" s="76" customFormat="1" ht="34.5" customHeight="1">
      <c r="A603" s="40" t="s">
        <v>706</v>
      </c>
      <c r="B603" s="64">
        <v>809</v>
      </c>
      <c r="C603" s="27" t="s">
        <v>201</v>
      </c>
      <c r="D603" s="27" t="s">
        <v>205</v>
      </c>
      <c r="E603" s="27" t="s">
        <v>403</v>
      </c>
      <c r="F603" s="27" t="s">
        <v>478</v>
      </c>
      <c r="G603" s="11">
        <f>'прил.3'!G699</f>
        <v>100000</v>
      </c>
      <c r="H603" s="11">
        <f>'прил.3'!H699</f>
        <v>0</v>
      </c>
      <c r="I603" s="11"/>
      <c r="J603" s="11">
        <f>'прил.3'!J699</f>
        <v>0</v>
      </c>
      <c r="K603" s="11">
        <f>'прил.3'!K699</f>
        <v>0</v>
      </c>
      <c r="L603" s="63">
        <f t="shared" si="21"/>
        <v>100000</v>
      </c>
      <c r="M603" s="90"/>
      <c r="N603" s="56"/>
      <c r="O603" s="56"/>
    </row>
    <row r="604" spans="1:13" s="56" customFormat="1" ht="34.5" customHeight="1" hidden="1">
      <c r="A604" s="37" t="s">
        <v>335</v>
      </c>
      <c r="B604" s="64"/>
      <c r="C604" s="27" t="s">
        <v>201</v>
      </c>
      <c r="D604" s="27" t="s">
        <v>205</v>
      </c>
      <c r="E604" s="27" t="s">
        <v>334</v>
      </c>
      <c r="F604" s="27"/>
      <c r="G604" s="11"/>
      <c r="H604" s="11"/>
      <c r="I604" s="11"/>
      <c r="J604" s="11"/>
      <c r="K604" s="11"/>
      <c r="L604" s="63">
        <f t="shared" si="21"/>
        <v>0</v>
      </c>
      <c r="M604" s="90"/>
    </row>
    <row r="605" spans="1:13" s="56" customFormat="1" ht="21" customHeight="1" hidden="1">
      <c r="A605" s="38" t="s">
        <v>313</v>
      </c>
      <c r="B605" s="64"/>
      <c r="C605" s="27" t="s">
        <v>798</v>
      </c>
      <c r="D605" s="27" t="s">
        <v>205</v>
      </c>
      <c r="E605" s="27" t="s">
        <v>334</v>
      </c>
      <c r="F605" s="27" t="s">
        <v>831</v>
      </c>
      <c r="G605" s="11"/>
      <c r="H605" s="11"/>
      <c r="I605" s="11"/>
      <c r="J605" s="11"/>
      <c r="K605" s="11"/>
      <c r="L605" s="63">
        <f t="shared" si="21"/>
        <v>0</v>
      </c>
      <c r="M605" s="90"/>
    </row>
    <row r="606" spans="1:15" s="77" customFormat="1" ht="21" customHeight="1">
      <c r="A606" s="39" t="s">
        <v>633</v>
      </c>
      <c r="B606" s="64">
        <v>809</v>
      </c>
      <c r="C606" s="27" t="s">
        <v>201</v>
      </c>
      <c r="D606" s="27" t="s">
        <v>205</v>
      </c>
      <c r="E606" s="27" t="s">
        <v>602</v>
      </c>
      <c r="F606" s="27"/>
      <c r="G606" s="11">
        <f>G607+G609</f>
        <v>23101.9</v>
      </c>
      <c r="H606" s="11">
        <f>H607+H609</f>
        <v>0</v>
      </c>
      <c r="I606" s="11">
        <f>I607+I609</f>
        <v>260</v>
      </c>
      <c r="J606" s="11">
        <f>J607+J609</f>
        <v>0</v>
      </c>
      <c r="K606" s="11">
        <f>K607+K609</f>
        <v>0</v>
      </c>
      <c r="L606" s="63">
        <f t="shared" si="21"/>
        <v>23361.9</v>
      </c>
      <c r="M606" s="90"/>
      <c r="N606" s="56"/>
      <c r="O606" s="56"/>
    </row>
    <row r="607" spans="1:12" ht="18" customHeight="1">
      <c r="A607" s="39" t="s">
        <v>72</v>
      </c>
      <c r="B607" s="19">
        <v>809</v>
      </c>
      <c r="C607" s="8" t="s">
        <v>201</v>
      </c>
      <c r="D607" s="8" t="s">
        <v>205</v>
      </c>
      <c r="E607" s="8" t="s">
        <v>603</v>
      </c>
      <c r="F607" s="8"/>
      <c r="G607" s="11">
        <f>'прил.3'!G703</f>
        <v>641.7</v>
      </c>
      <c r="H607" s="11">
        <f>'прил.3'!H703</f>
        <v>0</v>
      </c>
      <c r="I607" s="11">
        <f>'прил.3'!I703</f>
        <v>260</v>
      </c>
      <c r="J607" s="11">
        <f>'прил.3'!J703</f>
        <v>0</v>
      </c>
      <c r="K607" s="11">
        <f>'прил.3'!K703</f>
        <v>0</v>
      </c>
      <c r="L607" s="63">
        <f t="shared" si="21"/>
        <v>901.7</v>
      </c>
    </row>
    <row r="608" spans="1:12" ht="33.75" customHeight="1">
      <c r="A608" s="40" t="s">
        <v>706</v>
      </c>
      <c r="B608" s="19">
        <v>809</v>
      </c>
      <c r="C608" s="8" t="s">
        <v>201</v>
      </c>
      <c r="D608" s="8" t="s">
        <v>205</v>
      </c>
      <c r="E608" s="8" t="s">
        <v>603</v>
      </c>
      <c r="F608" s="8" t="s">
        <v>478</v>
      </c>
      <c r="G608" s="11">
        <f>'прил.3'!G704</f>
        <v>641.7</v>
      </c>
      <c r="H608" s="11">
        <f>'прил.3'!H704</f>
        <v>0</v>
      </c>
      <c r="I608" s="11">
        <f>'прил.3'!I704</f>
        <v>260</v>
      </c>
      <c r="J608" s="11">
        <f>'прил.3'!J704</f>
        <v>0</v>
      </c>
      <c r="K608" s="11">
        <f>'прил.3'!K704</f>
        <v>0</v>
      </c>
      <c r="L608" s="63">
        <f t="shared" si="21"/>
        <v>901.7</v>
      </c>
    </row>
    <row r="609" spans="1:12" ht="18" customHeight="1">
      <c r="A609" s="39" t="s">
        <v>81</v>
      </c>
      <c r="B609" s="19">
        <v>809</v>
      </c>
      <c r="C609" s="8" t="s">
        <v>201</v>
      </c>
      <c r="D609" s="8" t="s">
        <v>205</v>
      </c>
      <c r="E609" s="8" t="s">
        <v>342</v>
      </c>
      <c r="F609" s="8"/>
      <c r="G609" s="11">
        <f>'прил.3'!G705</f>
        <v>22460.2</v>
      </c>
      <c r="H609" s="11">
        <f>'прил.3'!H705</f>
        <v>0</v>
      </c>
      <c r="I609" s="11"/>
      <c r="J609" s="11">
        <f>'прил.3'!J705</f>
        <v>0</v>
      </c>
      <c r="K609" s="11">
        <f>'прил.3'!K705</f>
        <v>0</v>
      </c>
      <c r="L609" s="63">
        <f t="shared" si="21"/>
        <v>22460.2</v>
      </c>
    </row>
    <row r="610" spans="1:12" ht="18.75" customHeight="1">
      <c r="A610" s="40" t="s">
        <v>824</v>
      </c>
      <c r="B610" s="19"/>
      <c r="C610" s="8" t="s">
        <v>201</v>
      </c>
      <c r="D610" s="8" t="s">
        <v>205</v>
      </c>
      <c r="E610" s="8" t="s">
        <v>342</v>
      </c>
      <c r="F610" s="8" t="s">
        <v>470</v>
      </c>
      <c r="G610" s="11">
        <f>SUM('прил.3'!G706)</f>
        <v>19100</v>
      </c>
      <c r="H610" s="11">
        <f>SUM('прил.3'!H706)</f>
        <v>0</v>
      </c>
      <c r="I610" s="11"/>
      <c r="J610" s="11">
        <f>SUM('прил.3'!J706)</f>
        <v>0</v>
      </c>
      <c r="K610" s="11">
        <f>SUM('прил.3'!K706)</f>
        <v>0</v>
      </c>
      <c r="L610" s="63">
        <f t="shared" si="21"/>
        <v>19100</v>
      </c>
    </row>
    <row r="611" spans="1:12" ht="35.25" customHeight="1">
      <c r="A611" s="40" t="s">
        <v>706</v>
      </c>
      <c r="B611" s="19">
        <v>809</v>
      </c>
      <c r="C611" s="8" t="s">
        <v>201</v>
      </c>
      <c r="D611" s="8" t="s">
        <v>205</v>
      </c>
      <c r="E611" s="8" t="s">
        <v>342</v>
      </c>
      <c r="F611" s="8" t="s">
        <v>478</v>
      </c>
      <c r="G611" s="11">
        <f>'прил.3'!G707</f>
        <v>3360.2</v>
      </c>
      <c r="H611" s="11">
        <f>'прил.3'!H707</f>
        <v>0</v>
      </c>
      <c r="I611" s="11"/>
      <c r="J611" s="11">
        <f>'прил.3'!J707</f>
        <v>0</v>
      </c>
      <c r="K611" s="11">
        <f>'прил.3'!K707</f>
        <v>0</v>
      </c>
      <c r="L611" s="63">
        <f t="shared" si="21"/>
        <v>3360.2</v>
      </c>
    </row>
    <row r="612" spans="1:12" ht="21.75" customHeight="1">
      <c r="A612" s="40" t="s">
        <v>567</v>
      </c>
      <c r="B612" s="19">
        <v>806</v>
      </c>
      <c r="C612" s="8" t="s">
        <v>201</v>
      </c>
      <c r="D612" s="8" t="s">
        <v>714</v>
      </c>
      <c r="E612" s="8"/>
      <c r="F612" s="8"/>
      <c r="G612" s="11">
        <f>G613+G616+G623+G628+G636+G639</f>
        <v>301434.9</v>
      </c>
      <c r="H612" s="11">
        <f>H613+H616+H623+H628+H636+H639</f>
        <v>0</v>
      </c>
      <c r="I612" s="11"/>
      <c r="J612" s="11">
        <f>J613+J616+J623+J628+J636+J639</f>
        <v>29448.4</v>
      </c>
      <c r="K612" s="11">
        <f>K613+K616+K623+K628+K636+K639</f>
        <v>0</v>
      </c>
      <c r="L612" s="63">
        <f t="shared" si="21"/>
        <v>330883.30000000005</v>
      </c>
    </row>
    <row r="613" spans="1:12" ht="16.5">
      <c r="A613" s="39" t="s">
        <v>214</v>
      </c>
      <c r="B613" s="19">
        <v>806</v>
      </c>
      <c r="C613" s="8" t="s">
        <v>201</v>
      </c>
      <c r="D613" s="8" t="s">
        <v>714</v>
      </c>
      <c r="E613" s="8" t="s">
        <v>178</v>
      </c>
      <c r="F613" s="8"/>
      <c r="G613" s="11">
        <f>SUM(G614)</f>
        <v>11389.3</v>
      </c>
      <c r="H613" s="11">
        <f>SUM(H614)</f>
        <v>0</v>
      </c>
      <c r="I613" s="11"/>
      <c r="J613" s="11">
        <f>SUM(J614)</f>
        <v>0</v>
      </c>
      <c r="K613" s="11">
        <f>SUM(K614)</f>
        <v>0</v>
      </c>
      <c r="L613" s="63">
        <f t="shared" si="21"/>
        <v>11389.3</v>
      </c>
    </row>
    <row r="614" spans="1:12" ht="16.5">
      <c r="A614" s="38" t="s">
        <v>182</v>
      </c>
      <c r="B614" s="19">
        <v>806</v>
      </c>
      <c r="C614" s="8" t="s">
        <v>201</v>
      </c>
      <c r="D614" s="8" t="s">
        <v>714</v>
      </c>
      <c r="E614" s="8" t="s">
        <v>180</v>
      </c>
      <c r="F614" s="8"/>
      <c r="G614" s="11">
        <f>SUM(G615)</f>
        <v>11389.3</v>
      </c>
      <c r="H614" s="11">
        <f>SUM(H615)</f>
        <v>0</v>
      </c>
      <c r="I614" s="11"/>
      <c r="J614" s="11">
        <f>SUM(J615)</f>
        <v>0</v>
      </c>
      <c r="K614" s="11">
        <f>SUM(K615)</f>
        <v>0</v>
      </c>
      <c r="L614" s="63">
        <f t="shared" si="21"/>
        <v>11389.3</v>
      </c>
    </row>
    <row r="615" spans="1:12" ht="17.25" customHeight="1">
      <c r="A615" s="38" t="s">
        <v>607</v>
      </c>
      <c r="B615" s="19">
        <v>806</v>
      </c>
      <c r="C615" s="8" t="s">
        <v>201</v>
      </c>
      <c r="D615" s="8" t="s">
        <v>714</v>
      </c>
      <c r="E615" s="8" t="s">
        <v>180</v>
      </c>
      <c r="F615" s="8" t="s">
        <v>392</v>
      </c>
      <c r="G615" s="11">
        <f>'прил.3'!G499+'прил.3'!G711</f>
        <v>11389.3</v>
      </c>
      <c r="H615" s="11">
        <f>'прил.3'!H499+'прил.3'!H711</f>
        <v>0</v>
      </c>
      <c r="I615" s="11"/>
      <c r="J615" s="11">
        <f>'прил.3'!J499+'прил.3'!J711</f>
        <v>0</v>
      </c>
      <c r="K615" s="11">
        <f>'прил.3'!K499+'прил.3'!K711</f>
        <v>0</v>
      </c>
      <c r="L615" s="63">
        <f t="shared" si="21"/>
        <v>11389.3</v>
      </c>
    </row>
    <row r="616" spans="1:12" ht="17.25" customHeight="1">
      <c r="A616" s="38" t="s">
        <v>276</v>
      </c>
      <c r="B616" s="19"/>
      <c r="C616" s="8" t="s">
        <v>201</v>
      </c>
      <c r="D616" s="8" t="s">
        <v>714</v>
      </c>
      <c r="E616" s="8" t="s">
        <v>115</v>
      </c>
      <c r="F616" s="8"/>
      <c r="G616" s="11">
        <f>SUM(G619)</f>
        <v>272300</v>
      </c>
      <c r="H616" s="11">
        <f>SUM(H619)</f>
        <v>0</v>
      </c>
      <c r="I616" s="11"/>
      <c r="J616" s="11">
        <f>SUM(J619,J621)</f>
        <v>27448.4</v>
      </c>
      <c r="K616" s="11">
        <f>SUM(K619)</f>
        <v>0</v>
      </c>
      <c r="L616" s="63">
        <f t="shared" si="21"/>
        <v>299748.4</v>
      </c>
    </row>
    <row r="617" spans="1:12" ht="17.25" customHeight="1" hidden="1">
      <c r="A617" s="38" t="s">
        <v>44</v>
      </c>
      <c r="B617" s="19"/>
      <c r="C617" s="27" t="s">
        <v>201</v>
      </c>
      <c r="D617" s="8" t="s">
        <v>714</v>
      </c>
      <c r="E617" s="8" t="s">
        <v>119</v>
      </c>
      <c r="F617" s="8"/>
      <c r="G617" s="18"/>
      <c r="H617" s="18"/>
      <c r="I617" s="18"/>
      <c r="J617" s="18"/>
      <c r="K617" s="18"/>
      <c r="L617" s="63">
        <f t="shared" si="21"/>
        <v>0</v>
      </c>
    </row>
    <row r="618" spans="1:12" ht="17.25" customHeight="1" hidden="1">
      <c r="A618" s="40" t="s">
        <v>654</v>
      </c>
      <c r="B618" s="19"/>
      <c r="C618" s="27" t="s">
        <v>201</v>
      </c>
      <c r="D618" s="8" t="s">
        <v>714</v>
      </c>
      <c r="E618" s="8" t="s">
        <v>119</v>
      </c>
      <c r="F618" s="8" t="s">
        <v>147</v>
      </c>
      <c r="G618" s="18"/>
      <c r="H618" s="18"/>
      <c r="I618" s="18"/>
      <c r="J618" s="18"/>
      <c r="K618" s="18"/>
      <c r="L618" s="63">
        <f t="shared" si="21"/>
        <v>0</v>
      </c>
    </row>
    <row r="619" spans="1:12" ht="21" customHeight="1">
      <c r="A619" s="38" t="s">
        <v>468</v>
      </c>
      <c r="B619" s="19">
        <v>841</v>
      </c>
      <c r="C619" s="27" t="s">
        <v>201</v>
      </c>
      <c r="D619" s="8" t="s">
        <v>714</v>
      </c>
      <c r="E619" s="8" t="s">
        <v>129</v>
      </c>
      <c r="F619" s="8"/>
      <c r="G619" s="18">
        <f>'прил.3'!G1151</f>
        <v>272300</v>
      </c>
      <c r="H619" s="18">
        <f>'прил.3'!H1151</f>
        <v>0</v>
      </c>
      <c r="I619" s="18"/>
      <c r="J619" s="18">
        <f>'прил.3'!J1151</f>
        <v>26448.4</v>
      </c>
      <c r="K619" s="18">
        <f>'прил.3'!K1151</f>
        <v>0</v>
      </c>
      <c r="L619" s="63">
        <f t="shared" si="21"/>
        <v>298748.4</v>
      </c>
    </row>
    <row r="620" spans="1:12" ht="17.25" customHeight="1">
      <c r="A620" s="40" t="s">
        <v>376</v>
      </c>
      <c r="B620" s="19">
        <v>841</v>
      </c>
      <c r="C620" s="27" t="s">
        <v>201</v>
      </c>
      <c r="D620" s="8" t="s">
        <v>714</v>
      </c>
      <c r="E620" s="8" t="s">
        <v>129</v>
      </c>
      <c r="F620" s="8" t="s">
        <v>147</v>
      </c>
      <c r="G620" s="18">
        <f>'прил.3'!G1152</f>
        <v>272300</v>
      </c>
      <c r="H620" s="18">
        <f>'прил.3'!H1152</f>
        <v>0</v>
      </c>
      <c r="I620" s="18"/>
      <c r="J620" s="18">
        <f>'прил.3'!J1152</f>
        <v>26448.4</v>
      </c>
      <c r="K620" s="18">
        <f>'прил.3'!K1152</f>
        <v>0</v>
      </c>
      <c r="L620" s="63">
        <f t="shared" si="21"/>
        <v>298748.4</v>
      </c>
    </row>
    <row r="621" spans="1:12" ht="17.25" customHeight="1">
      <c r="A621" s="37" t="s">
        <v>244</v>
      </c>
      <c r="B621" s="19"/>
      <c r="C621" s="27" t="s">
        <v>201</v>
      </c>
      <c r="D621" s="8" t="s">
        <v>714</v>
      </c>
      <c r="E621" s="8" t="s">
        <v>243</v>
      </c>
      <c r="F621" s="8"/>
      <c r="G621" s="18"/>
      <c r="H621" s="18"/>
      <c r="I621" s="18"/>
      <c r="J621" s="18">
        <f>SUM(J622)</f>
        <v>1000</v>
      </c>
      <c r="K621" s="18"/>
      <c r="L621" s="63">
        <f t="shared" si="21"/>
        <v>1000</v>
      </c>
    </row>
    <row r="622" spans="1:12" ht="17.25" customHeight="1">
      <c r="A622" s="40" t="s">
        <v>654</v>
      </c>
      <c r="B622" s="19"/>
      <c r="C622" s="27" t="s">
        <v>201</v>
      </c>
      <c r="D622" s="8" t="s">
        <v>714</v>
      </c>
      <c r="E622" s="8" t="s">
        <v>243</v>
      </c>
      <c r="F622" s="8" t="s">
        <v>147</v>
      </c>
      <c r="G622" s="18"/>
      <c r="H622" s="18"/>
      <c r="I622" s="18"/>
      <c r="J622" s="18">
        <f>'прил.3'!J1160</f>
        <v>1000</v>
      </c>
      <c r="K622" s="18"/>
      <c r="L622" s="63">
        <f t="shared" si="21"/>
        <v>1000</v>
      </c>
    </row>
    <row r="623" spans="1:12" ht="53.25" customHeight="1">
      <c r="A623" s="38" t="s">
        <v>131</v>
      </c>
      <c r="B623" s="19">
        <v>806</v>
      </c>
      <c r="C623" s="8" t="s">
        <v>201</v>
      </c>
      <c r="D623" s="8" t="s">
        <v>714</v>
      </c>
      <c r="E623" s="8" t="s">
        <v>799</v>
      </c>
      <c r="F623" s="8"/>
      <c r="G623" s="11">
        <f>G624+G626</f>
        <v>12214.4</v>
      </c>
      <c r="H623" s="11">
        <f>H624+H626</f>
        <v>0</v>
      </c>
      <c r="I623" s="11"/>
      <c r="J623" s="11">
        <f>J624+J626</f>
        <v>0</v>
      </c>
      <c r="K623" s="11">
        <f>K624+K626</f>
        <v>0</v>
      </c>
      <c r="L623" s="63">
        <f t="shared" si="21"/>
        <v>12214.4</v>
      </c>
    </row>
    <row r="624" spans="1:12" ht="16.5" hidden="1">
      <c r="A624" s="122" t="s">
        <v>721</v>
      </c>
      <c r="B624" s="94">
        <v>806</v>
      </c>
      <c r="C624" s="95" t="s">
        <v>201</v>
      </c>
      <c r="D624" s="95" t="s">
        <v>714</v>
      </c>
      <c r="E624" s="95" t="s">
        <v>725</v>
      </c>
      <c r="F624" s="95"/>
      <c r="G624" s="26">
        <f>SUM(G625)</f>
        <v>0</v>
      </c>
      <c r="H624" s="26">
        <f>SUM(H625)</f>
        <v>0</v>
      </c>
      <c r="I624" s="26">
        <f>SUM(I625)</f>
        <v>0</v>
      </c>
      <c r="J624" s="26">
        <f>SUM(J625)</f>
        <v>0</v>
      </c>
      <c r="K624" s="26">
        <f>SUM(K625)</f>
        <v>0</v>
      </c>
      <c r="L624" s="63">
        <f t="shared" si="21"/>
        <v>0</v>
      </c>
    </row>
    <row r="625" spans="1:12" ht="16.5" hidden="1">
      <c r="A625" s="123" t="s">
        <v>150</v>
      </c>
      <c r="B625" s="96">
        <v>806</v>
      </c>
      <c r="C625" s="6" t="s">
        <v>201</v>
      </c>
      <c r="D625" s="6" t="s">
        <v>714</v>
      </c>
      <c r="E625" s="6" t="s">
        <v>725</v>
      </c>
      <c r="F625" s="6" t="s">
        <v>831</v>
      </c>
      <c r="G625" s="13">
        <f>'прил.3'!G507+'прил.3'!G714</f>
        <v>0</v>
      </c>
      <c r="H625" s="13">
        <f>'прил.3'!H507+'прил.3'!H714</f>
        <v>0</v>
      </c>
      <c r="I625" s="13">
        <f>'прил.3'!I507+'прил.3'!I714</f>
        <v>0</v>
      </c>
      <c r="J625" s="13">
        <f>'прил.3'!J507+'прил.3'!J714</f>
        <v>0</v>
      </c>
      <c r="K625" s="13">
        <f>'прил.3'!K507+'прил.3'!K714</f>
        <v>0</v>
      </c>
      <c r="L625" s="63">
        <f t="shared" si="21"/>
        <v>0</v>
      </c>
    </row>
    <row r="626" spans="1:12" ht="16.5">
      <c r="A626" s="39" t="s">
        <v>641</v>
      </c>
      <c r="B626" s="19">
        <v>806</v>
      </c>
      <c r="C626" s="8" t="s">
        <v>201</v>
      </c>
      <c r="D626" s="8" t="s">
        <v>714</v>
      </c>
      <c r="E626" s="8" t="s">
        <v>800</v>
      </c>
      <c r="F626" s="8"/>
      <c r="G626" s="11">
        <f>SUM(G627)</f>
        <v>12214.4</v>
      </c>
      <c r="H626" s="11">
        <f>SUM(H627)</f>
        <v>0</v>
      </c>
      <c r="I626" s="11"/>
      <c r="J626" s="11">
        <f>SUM(J627)</f>
        <v>0</v>
      </c>
      <c r="K626" s="11">
        <f>SUM(K627)</f>
        <v>0</v>
      </c>
      <c r="L626" s="63">
        <f t="shared" si="21"/>
        <v>12214.4</v>
      </c>
    </row>
    <row r="627" spans="1:12" ht="16.5">
      <c r="A627" s="38" t="s">
        <v>150</v>
      </c>
      <c r="B627" s="19">
        <v>806</v>
      </c>
      <c r="C627" s="8" t="s">
        <v>201</v>
      </c>
      <c r="D627" s="8" t="s">
        <v>714</v>
      </c>
      <c r="E627" s="8" t="s">
        <v>800</v>
      </c>
      <c r="F627" s="8" t="s">
        <v>831</v>
      </c>
      <c r="G627" s="11">
        <f>'прил.3'!G504+'прил.3'!G716</f>
        <v>12214.4</v>
      </c>
      <c r="H627" s="11">
        <f>'прил.3'!H504+'прил.3'!H716</f>
        <v>0</v>
      </c>
      <c r="I627" s="11"/>
      <c r="J627" s="11">
        <f>'прил.3'!J504+'прил.3'!J716</f>
        <v>0</v>
      </c>
      <c r="K627" s="11">
        <f>'прил.3'!K504+'прил.3'!K716</f>
        <v>0</v>
      </c>
      <c r="L627" s="63">
        <f t="shared" si="21"/>
        <v>12214.4</v>
      </c>
    </row>
    <row r="628" spans="1:12" ht="21" customHeight="1">
      <c r="A628" s="39" t="s">
        <v>705</v>
      </c>
      <c r="B628" s="19">
        <v>806</v>
      </c>
      <c r="C628" s="8" t="s">
        <v>201</v>
      </c>
      <c r="D628" s="8" t="s">
        <v>714</v>
      </c>
      <c r="E628" s="8" t="s">
        <v>303</v>
      </c>
      <c r="F628" s="8"/>
      <c r="G628" s="11">
        <f>G629+G631</f>
        <v>1834.7</v>
      </c>
      <c r="H628" s="11">
        <f>H629+H631</f>
        <v>0</v>
      </c>
      <c r="I628" s="11"/>
      <c r="J628" s="11">
        <f>J629+J631</f>
        <v>0</v>
      </c>
      <c r="K628" s="11">
        <f>K629+K631</f>
        <v>0</v>
      </c>
      <c r="L628" s="63">
        <f t="shared" si="21"/>
        <v>1834.7</v>
      </c>
    </row>
    <row r="629" spans="1:12" ht="16.5" hidden="1">
      <c r="A629" s="39" t="s">
        <v>721</v>
      </c>
      <c r="B629" s="19">
        <v>806</v>
      </c>
      <c r="C629" s="8" t="s">
        <v>201</v>
      </c>
      <c r="D629" s="8" t="s">
        <v>714</v>
      </c>
      <c r="E629" s="8" t="s">
        <v>729</v>
      </c>
      <c r="F629" s="8"/>
      <c r="G629" s="11">
        <f>SUM(G630)</f>
        <v>0</v>
      </c>
      <c r="H629" s="11">
        <f>SUM(H630)</f>
        <v>0</v>
      </c>
      <c r="I629" s="11"/>
      <c r="J629" s="11">
        <f>SUM(J630)</f>
        <v>0</v>
      </c>
      <c r="K629" s="11">
        <f>SUM(K630)</f>
        <v>0</v>
      </c>
      <c r="L629" s="63">
        <f t="shared" si="21"/>
        <v>0</v>
      </c>
    </row>
    <row r="630" spans="1:12" ht="17.25" customHeight="1" hidden="1">
      <c r="A630" s="38" t="s">
        <v>150</v>
      </c>
      <c r="B630" s="19">
        <v>806</v>
      </c>
      <c r="C630" s="8" t="s">
        <v>201</v>
      </c>
      <c r="D630" s="8" t="s">
        <v>714</v>
      </c>
      <c r="E630" s="8" t="s">
        <v>729</v>
      </c>
      <c r="F630" s="8" t="s">
        <v>831</v>
      </c>
      <c r="G630" s="11">
        <f>'прил.3'!G507</f>
        <v>0</v>
      </c>
      <c r="H630" s="11">
        <f>'прил.3'!H507</f>
        <v>0</v>
      </c>
      <c r="I630" s="11"/>
      <c r="J630" s="11">
        <f>'прил.3'!J507</f>
        <v>0</v>
      </c>
      <c r="K630" s="11">
        <f>'прил.3'!K507</f>
        <v>0</v>
      </c>
      <c r="L630" s="63">
        <f t="shared" si="21"/>
        <v>0</v>
      </c>
    </row>
    <row r="631" spans="1:12" s="76" customFormat="1" ht="17.25" customHeight="1">
      <c r="A631" s="39" t="s">
        <v>641</v>
      </c>
      <c r="B631" s="19">
        <v>806</v>
      </c>
      <c r="C631" s="8" t="s">
        <v>201</v>
      </c>
      <c r="D631" s="8" t="s">
        <v>714</v>
      </c>
      <c r="E631" s="8" t="s">
        <v>304</v>
      </c>
      <c r="F631" s="8"/>
      <c r="G631" s="11">
        <f>'прил.3'!G508</f>
        <v>1834.7</v>
      </c>
      <c r="H631" s="11">
        <f>'прил.3'!H508</f>
        <v>0</v>
      </c>
      <c r="I631" s="11"/>
      <c r="J631" s="11">
        <f>'прил.3'!J508</f>
        <v>0</v>
      </c>
      <c r="K631" s="11">
        <f>'прил.3'!K508</f>
        <v>0</v>
      </c>
      <c r="L631" s="63">
        <f t="shared" si="21"/>
        <v>1834.7</v>
      </c>
    </row>
    <row r="632" spans="1:12" s="77" customFormat="1" ht="16.5">
      <c r="A632" s="38" t="s">
        <v>150</v>
      </c>
      <c r="B632" s="19">
        <v>806</v>
      </c>
      <c r="C632" s="8" t="s">
        <v>201</v>
      </c>
      <c r="D632" s="8" t="s">
        <v>714</v>
      </c>
      <c r="E632" s="8" t="s">
        <v>304</v>
      </c>
      <c r="F632" s="8" t="s">
        <v>831</v>
      </c>
      <c r="G632" s="11">
        <f>'прил.3'!G509</f>
        <v>1834.7</v>
      </c>
      <c r="H632" s="11">
        <f>'прил.3'!H509</f>
        <v>0</v>
      </c>
      <c r="I632" s="11"/>
      <c r="J632" s="11">
        <f>'прил.3'!J509</f>
        <v>0</v>
      </c>
      <c r="K632" s="11">
        <f>'прил.3'!K509</f>
        <v>0</v>
      </c>
      <c r="L632" s="63">
        <f t="shared" si="21"/>
        <v>1834.7</v>
      </c>
    </row>
    <row r="633" spans="1:12" ht="16.5" hidden="1">
      <c r="A633" s="38" t="s">
        <v>216</v>
      </c>
      <c r="B633" s="19"/>
      <c r="C633" s="8" t="s">
        <v>201</v>
      </c>
      <c r="D633" s="8" t="s">
        <v>714</v>
      </c>
      <c r="E633" s="8" t="s">
        <v>183</v>
      </c>
      <c r="F633" s="8"/>
      <c r="G633" s="11"/>
      <c r="H633" s="11"/>
      <c r="I633" s="11"/>
      <c r="J633" s="11"/>
      <c r="K633" s="11"/>
      <c r="L633" s="63">
        <f t="shared" si="21"/>
        <v>0</v>
      </c>
    </row>
    <row r="634" spans="1:12" ht="33" hidden="1">
      <c r="A634" s="38" t="s">
        <v>330</v>
      </c>
      <c r="B634" s="19"/>
      <c r="C634" s="8" t="s">
        <v>201</v>
      </c>
      <c r="D634" s="8" t="s">
        <v>714</v>
      </c>
      <c r="E634" s="8" t="s">
        <v>329</v>
      </c>
      <c r="F634" s="8"/>
      <c r="G634" s="11"/>
      <c r="H634" s="11"/>
      <c r="I634" s="11"/>
      <c r="J634" s="11"/>
      <c r="K634" s="11"/>
      <c r="L634" s="63">
        <f t="shared" si="21"/>
        <v>0</v>
      </c>
    </row>
    <row r="635" spans="1:12" ht="16.5" hidden="1">
      <c r="A635" s="38" t="s">
        <v>150</v>
      </c>
      <c r="B635" s="19"/>
      <c r="C635" s="8" t="s">
        <v>201</v>
      </c>
      <c r="D635" s="8" t="s">
        <v>714</v>
      </c>
      <c r="E635" s="8" t="s">
        <v>329</v>
      </c>
      <c r="F635" s="8" t="s">
        <v>831</v>
      </c>
      <c r="G635" s="11"/>
      <c r="H635" s="11"/>
      <c r="I635" s="11"/>
      <c r="J635" s="11"/>
      <c r="K635" s="11"/>
      <c r="L635" s="63">
        <f t="shared" si="21"/>
        <v>0</v>
      </c>
    </row>
    <row r="636" spans="1:12" ht="16.5">
      <c r="A636" s="97" t="s">
        <v>523</v>
      </c>
      <c r="B636" s="94">
        <v>806</v>
      </c>
      <c r="C636" s="95" t="s">
        <v>201</v>
      </c>
      <c r="D636" s="95" t="s">
        <v>714</v>
      </c>
      <c r="E636" s="95" t="s">
        <v>631</v>
      </c>
      <c r="F636" s="95"/>
      <c r="G636" s="26">
        <f>SUM(G637)</f>
        <v>2000</v>
      </c>
      <c r="H636" s="26">
        <f>SUM(H637)</f>
        <v>0</v>
      </c>
      <c r="I636" s="26"/>
      <c r="J636" s="26">
        <f>SUM(J637)</f>
        <v>0</v>
      </c>
      <c r="K636" s="26">
        <f>SUM(K637)</f>
        <v>0</v>
      </c>
      <c r="L636" s="133">
        <f t="shared" si="21"/>
        <v>2000</v>
      </c>
    </row>
    <row r="637" spans="1:12" ht="33">
      <c r="A637" s="123" t="s">
        <v>779</v>
      </c>
      <c r="B637" s="96">
        <v>806</v>
      </c>
      <c r="C637" s="6" t="s">
        <v>201</v>
      </c>
      <c r="D637" s="6" t="s">
        <v>714</v>
      </c>
      <c r="E637" s="6" t="s">
        <v>251</v>
      </c>
      <c r="F637" s="6"/>
      <c r="G637" s="13">
        <f>SUM(G638)</f>
        <v>2000</v>
      </c>
      <c r="H637" s="13">
        <f>SUM(H638)</f>
        <v>0</v>
      </c>
      <c r="I637" s="13"/>
      <c r="J637" s="13">
        <f>SUM(J638)</f>
        <v>0</v>
      </c>
      <c r="K637" s="13">
        <f>SUM(K638)</f>
        <v>0</v>
      </c>
      <c r="L637" s="112">
        <f t="shared" si="21"/>
        <v>2000</v>
      </c>
    </row>
    <row r="638" spans="1:12" ht="33">
      <c r="A638" s="40" t="s">
        <v>706</v>
      </c>
      <c r="B638" s="19">
        <v>806</v>
      </c>
      <c r="C638" s="8" t="s">
        <v>201</v>
      </c>
      <c r="D638" s="8" t="s">
        <v>714</v>
      </c>
      <c r="E638" s="8" t="s">
        <v>251</v>
      </c>
      <c r="F638" s="8" t="s">
        <v>478</v>
      </c>
      <c r="G638" s="11">
        <f>'прил.3'!G999+'прил.3'!G515</f>
        <v>2000</v>
      </c>
      <c r="H638" s="11">
        <f>'прил.3'!H999+'прил.3'!H515</f>
        <v>0</v>
      </c>
      <c r="I638" s="11"/>
      <c r="J638" s="11">
        <f>'прил.3'!J999+'прил.3'!J515</f>
        <v>0</v>
      </c>
      <c r="K638" s="11">
        <f>'прил.3'!K999+'прил.3'!K515</f>
        <v>0</v>
      </c>
      <c r="L638" s="63">
        <f t="shared" si="21"/>
        <v>2000</v>
      </c>
    </row>
    <row r="639" spans="1:12" ht="16.5">
      <c r="A639" s="39" t="s">
        <v>633</v>
      </c>
      <c r="B639" s="19">
        <v>806</v>
      </c>
      <c r="C639" s="8" t="s">
        <v>201</v>
      </c>
      <c r="D639" s="8" t="s">
        <v>714</v>
      </c>
      <c r="E639" s="8" t="s">
        <v>602</v>
      </c>
      <c r="F639" s="8"/>
      <c r="G639" s="11">
        <f>G640+G642</f>
        <v>1696.5</v>
      </c>
      <c r="H639" s="11">
        <f>H640+H642</f>
        <v>0</v>
      </c>
      <c r="I639" s="11"/>
      <c r="J639" s="11">
        <f>J640+J642</f>
        <v>2000</v>
      </c>
      <c r="K639" s="11">
        <f>K640+K642</f>
        <v>0</v>
      </c>
      <c r="L639" s="63">
        <f t="shared" si="21"/>
        <v>3696.5</v>
      </c>
    </row>
    <row r="640" spans="1:12" ht="18" customHeight="1">
      <c r="A640" s="39" t="s">
        <v>72</v>
      </c>
      <c r="B640" s="19">
        <v>806</v>
      </c>
      <c r="C640" s="8" t="s">
        <v>201</v>
      </c>
      <c r="D640" s="8" t="s">
        <v>714</v>
      </c>
      <c r="E640" s="8" t="s">
        <v>603</v>
      </c>
      <c r="F640" s="8"/>
      <c r="G640" s="11">
        <f>SUM(G641)</f>
        <v>55</v>
      </c>
      <c r="H640" s="11">
        <f>SUM(H641)</f>
        <v>0</v>
      </c>
      <c r="I640" s="11"/>
      <c r="J640" s="11">
        <f>SUM(J641)</f>
        <v>0</v>
      </c>
      <c r="K640" s="11">
        <f>SUM(K641)</f>
        <v>0</v>
      </c>
      <c r="L640" s="63">
        <f t="shared" si="21"/>
        <v>55</v>
      </c>
    </row>
    <row r="641" spans="1:12" ht="33">
      <c r="A641" s="40" t="s">
        <v>706</v>
      </c>
      <c r="B641" s="19">
        <v>806</v>
      </c>
      <c r="C641" s="8" t="s">
        <v>201</v>
      </c>
      <c r="D641" s="8" t="s">
        <v>714</v>
      </c>
      <c r="E641" s="8" t="s">
        <v>603</v>
      </c>
      <c r="F641" s="8" t="s">
        <v>478</v>
      </c>
      <c r="G641" s="11">
        <f>'прил.3'!G518</f>
        <v>55</v>
      </c>
      <c r="H641" s="11">
        <f>'прил.3'!H518</f>
        <v>0</v>
      </c>
      <c r="I641" s="11"/>
      <c r="J641" s="11">
        <f>'прил.3'!J518</f>
        <v>0</v>
      </c>
      <c r="K641" s="11">
        <f>'прил.3'!K518</f>
        <v>0</v>
      </c>
      <c r="L641" s="63">
        <f t="shared" si="21"/>
        <v>55</v>
      </c>
    </row>
    <row r="642" spans="1:12" ht="16.5" customHeight="1">
      <c r="A642" s="39" t="s">
        <v>82</v>
      </c>
      <c r="B642" s="19">
        <v>806</v>
      </c>
      <c r="C642" s="8" t="s">
        <v>201</v>
      </c>
      <c r="D642" s="8" t="s">
        <v>714</v>
      </c>
      <c r="E642" s="8" t="s">
        <v>369</v>
      </c>
      <c r="F642" s="8"/>
      <c r="G642" s="11">
        <f>SUM(G643)</f>
        <v>1641.5</v>
      </c>
      <c r="H642" s="11">
        <f>SUM(H643)</f>
        <v>0</v>
      </c>
      <c r="I642" s="11"/>
      <c r="J642" s="11">
        <f>SUM(J643)</f>
        <v>2000</v>
      </c>
      <c r="K642" s="11">
        <f>SUM(K643)</f>
        <v>0</v>
      </c>
      <c r="L642" s="63">
        <f t="shared" si="21"/>
        <v>3641.5</v>
      </c>
    </row>
    <row r="643" spans="1:12" ht="35.25" customHeight="1">
      <c r="A643" s="40" t="s">
        <v>706</v>
      </c>
      <c r="B643" s="19">
        <v>806</v>
      </c>
      <c r="C643" s="8" t="s">
        <v>201</v>
      </c>
      <c r="D643" s="8" t="s">
        <v>714</v>
      </c>
      <c r="E643" s="8" t="s">
        <v>369</v>
      </c>
      <c r="F643" s="8" t="s">
        <v>478</v>
      </c>
      <c r="G643" s="11">
        <f>'прил.3'!G520</f>
        <v>1641.5</v>
      </c>
      <c r="H643" s="11">
        <f>'прил.3'!H520</f>
        <v>0</v>
      </c>
      <c r="I643" s="11"/>
      <c r="J643" s="11">
        <f>'прил.3'!J520</f>
        <v>2000</v>
      </c>
      <c r="K643" s="11">
        <f>'прил.3'!K520</f>
        <v>0</v>
      </c>
      <c r="L643" s="63">
        <f t="shared" si="21"/>
        <v>3641.5</v>
      </c>
    </row>
    <row r="644" spans="1:12" ht="51" customHeight="1" hidden="1">
      <c r="A644" s="39" t="s">
        <v>173</v>
      </c>
      <c r="B644" s="19"/>
      <c r="C644" s="8" t="s">
        <v>201</v>
      </c>
      <c r="D644" s="8" t="s">
        <v>714</v>
      </c>
      <c r="E644" s="8" t="s">
        <v>168</v>
      </c>
      <c r="F644" s="8"/>
      <c r="G644" s="11"/>
      <c r="H644" s="11"/>
      <c r="I644" s="11"/>
      <c r="J644" s="11"/>
      <c r="K644" s="11"/>
      <c r="L644" s="63">
        <f t="shared" si="21"/>
        <v>0</v>
      </c>
    </row>
    <row r="645" spans="1:12" ht="35.25" customHeight="1" hidden="1">
      <c r="A645" s="40" t="s">
        <v>706</v>
      </c>
      <c r="B645" s="19"/>
      <c r="C645" s="8" t="s">
        <v>201</v>
      </c>
      <c r="D645" s="8" t="s">
        <v>714</v>
      </c>
      <c r="E645" s="8" t="s">
        <v>168</v>
      </c>
      <c r="F645" s="8" t="s">
        <v>478</v>
      </c>
      <c r="G645" s="11"/>
      <c r="H645" s="11"/>
      <c r="I645" s="11"/>
      <c r="J645" s="11"/>
      <c r="K645" s="11"/>
      <c r="L645" s="63">
        <f t="shared" si="21"/>
        <v>0</v>
      </c>
    </row>
    <row r="646" spans="1:12" ht="16.5">
      <c r="A646" s="39" t="s">
        <v>713</v>
      </c>
      <c r="B646" s="39"/>
      <c r="C646" s="8" t="s">
        <v>714</v>
      </c>
      <c r="D646" s="8"/>
      <c r="E646" s="8"/>
      <c r="F646" s="8"/>
      <c r="G646" s="11">
        <f>G647+G664+G720+G730+G651</f>
        <v>672253.0000000001</v>
      </c>
      <c r="H646" s="11">
        <f>H647+H664+H720+H730+H651</f>
        <v>0</v>
      </c>
      <c r="I646" s="11"/>
      <c r="J646" s="11">
        <f>J647+J664+J720+J730+J651</f>
        <v>157783.00000000003</v>
      </c>
      <c r="K646" s="11">
        <f>K647+K664+K720+K730+K651</f>
        <v>0</v>
      </c>
      <c r="L646" s="63">
        <f t="shared" si="21"/>
        <v>830036.0000000001</v>
      </c>
    </row>
    <row r="647" spans="1:12" ht="16.5">
      <c r="A647" s="39" t="s">
        <v>618</v>
      </c>
      <c r="B647" s="19">
        <v>801</v>
      </c>
      <c r="C647" s="8" t="s">
        <v>714</v>
      </c>
      <c r="D647" s="8" t="s">
        <v>100</v>
      </c>
      <c r="E647" s="8"/>
      <c r="F647" s="8"/>
      <c r="G647" s="11">
        <f aca="true" t="shared" si="22" ref="G647:K649">SUM(G648)</f>
        <v>7300</v>
      </c>
      <c r="H647" s="11">
        <f t="shared" si="22"/>
        <v>0</v>
      </c>
      <c r="I647" s="11"/>
      <c r="J647" s="11">
        <f t="shared" si="22"/>
        <v>0</v>
      </c>
      <c r="K647" s="11">
        <f t="shared" si="22"/>
        <v>0</v>
      </c>
      <c r="L647" s="63">
        <f t="shared" si="21"/>
        <v>7300</v>
      </c>
    </row>
    <row r="648" spans="1:12" s="76" customFormat="1" ht="16.5">
      <c r="A648" s="38" t="s">
        <v>621</v>
      </c>
      <c r="B648" s="19">
        <v>801</v>
      </c>
      <c r="C648" s="8" t="s">
        <v>714</v>
      </c>
      <c r="D648" s="8" t="s">
        <v>100</v>
      </c>
      <c r="E648" s="8" t="s">
        <v>619</v>
      </c>
      <c r="F648" s="8"/>
      <c r="G648" s="11">
        <f t="shared" si="22"/>
        <v>7300</v>
      </c>
      <c r="H648" s="11">
        <f t="shared" si="22"/>
        <v>0</v>
      </c>
      <c r="I648" s="11"/>
      <c r="J648" s="11">
        <f t="shared" si="22"/>
        <v>0</v>
      </c>
      <c r="K648" s="11">
        <f t="shared" si="22"/>
        <v>0</v>
      </c>
      <c r="L648" s="63">
        <f t="shared" si="21"/>
        <v>7300</v>
      </c>
    </row>
    <row r="649" spans="1:12" s="77" customFormat="1" ht="33">
      <c r="A649" s="38" t="s">
        <v>620</v>
      </c>
      <c r="B649" s="19">
        <v>801</v>
      </c>
      <c r="C649" s="8" t="s">
        <v>714</v>
      </c>
      <c r="D649" s="8" t="s">
        <v>100</v>
      </c>
      <c r="E649" s="8" t="s">
        <v>622</v>
      </c>
      <c r="F649" s="8"/>
      <c r="G649" s="11">
        <f t="shared" si="22"/>
        <v>7300</v>
      </c>
      <c r="H649" s="11">
        <f t="shared" si="22"/>
        <v>0</v>
      </c>
      <c r="I649" s="11"/>
      <c r="J649" s="11">
        <f t="shared" si="22"/>
        <v>0</v>
      </c>
      <c r="K649" s="11">
        <f t="shared" si="22"/>
        <v>0</v>
      </c>
      <c r="L649" s="63">
        <f t="shared" si="21"/>
        <v>7300</v>
      </c>
    </row>
    <row r="650" spans="1:12" ht="16.5">
      <c r="A650" s="40" t="s">
        <v>765</v>
      </c>
      <c r="B650" s="19">
        <v>801</v>
      </c>
      <c r="C650" s="8" t="s">
        <v>714</v>
      </c>
      <c r="D650" s="8" t="s">
        <v>100</v>
      </c>
      <c r="E650" s="8" t="s">
        <v>622</v>
      </c>
      <c r="F650" s="8" t="s">
        <v>215</v>
      </c>
      <c r="G650" s="11">
        <f>'прил.3'!G127</f>
        <v>7300</v>
      </c>
      <c r="H650" s="11">
        <f>'прил.3'!H127</f>
        <v>0</v>
      </c>
      <c r="I650" s="11"/>
      <c r="J650" s="11">
        <f>'прил.3'!J127</f>
        <v>0</v>
      </c>
      <c r="K650" s="11">
        <f>'прил.3'!K127</f>
        <v>0</v>
      </c>
      <c r="L650" s="63">
        <f t="shared" si="21"/>
        <v>7300</v>
      </c>
    </row>
    <row r="651" spans="1:12" ht="16.5">
      <c r="A651" s="39" t="s">
        <v>352</v>
      </c>
      <c r="B651" s="19">
        <v>810</v>
      </c>
      <c r="C651" s="8" t="s">
        <v>714</v>
      </c>
      <c r="D651" s="8" t="s">
        <v>101</v>
      </c>
      <c r="E651" s="8"/>
      <c r="F651" s="8"/>
      <c r="G651" s="11">
        <f>G652+G655</f>
        <v>77614</v>
      </c>
      <c r="H651" s="11">
        <f>H652+H655</f>
        <v>0</v>
      </c>
      <c r="I651" s="11"/>
      <c r="J651" s="11">
        <f>J652+J655+J661</f>
        <v>0.10000000000002274</v>
      </c>
      <c r="K651" s="11">
        <f>K652+K655</f>
        <v>0</v>
      </c>
      <c r="L651" s="63">
        <f t="shared" si="21"/>
        <v>77614.1</v>
      </c>
    </row>
    <row r="652" spans="1:12" ht="16.5" hidden="1">
      <c r="A652" s="39" t="s">
        <v>354</v>
      </c>
      <c r="B652" s="19">
        <v>810</v>
      </c>
      <c r="C652" s="8" t="s">
        <v>714</v>
      </c>
      <c r="D652" s="8" t="s">
        <v>101</v>
      </c>
      <c r="E652" s="8" t="s">
        <v>353</v>
      </c>
      <c r="F652" s="8"/>
      <c r="G652" s="11">
        <f>SUM(G653)</f>
        <v>0</v>
      </c>
      <c r="H652" s="11">
        <f>SUM(H653)</f>
        <v>0</v>
      </c>
      <c r="I652" s="11"/>
      <c r="J652" s="11">
        <f>SUM(J653)</f>
        <v>0</v>
      </c>
      <c r="K652" s="11">
        <f>SUM(K653)</f>
        <v>0</v>
      </c>
      <c r="L652" s="63">
        <f t="shared" si="21"/>
        <v>0</v>
      </c>
    </row>
    <row r="653" spans="1:12" ht="16.5" hidden="1">
      <c r="A653" s="39" t="s">
        <v>641</v>
      </c>
      <c r="B653" s="19">
        <v>810</v>
      </c>
      <c r="C653" s="8" t="s">
        <v>714</v>
      </c>
      <c r="D653" s="8" t="s">
        <v>101</v>
      </c>
      <c r="E653" s="8" t="s">
        <v>355</v>
      </c>
      <c r="F653" s="8"/>
      <c r="G653" s="11">
        <f>SUM(G654)</f>
        <v>0</v>
      </c>
      <c r="H653" s="11">
        <f>SUM(H654)</f>
        <v>0</v>
      </c>
      <c r="I653" s="11"/>
      <c r="J653" s="11">
        <f>SUM(J654)</f>
        <v>0</v>
      </c>
      <c r="K653" s="11">
        <f>SUM(K654)</f>
        <v>0</v>
      </c>
      <c r="L653" s="63">
        <f t="shared" si="21"/>
        <v>0</v>
      </c>
    </row>
    <row r="654" spans="1:12" ht="16.5" hidden="1">
      <c r="A654" s="38" t="s">
        <v>150</v>
      </c>
      <c r="B654" s="19">
        <v>810</v>
      </c>
      <c r="C654" s="8" t="s">
        <v>714</v>
      </c>
      <c r="D654" s="8" t="s">
        <v>101</v>
      </c>
      <c r="E654" s="8" t="s">
        <v>355</v>
      </c>
      <c r="F654" s="8" t="s">
        <v>831</v>
      </c>
      <c r="G654" s="11">
        <f>'прил.3'!G747</f>
        <v>0</v>
      </c>
      <c r="H654" s="11">
        <f>'прил.3'!H747</f>
        <v>0</v>
      </c>
      <c r="I654" s="11"/>
      <c r="J654" s="11">
        <f>'прил.3'!J747</f>
        <v>0</v>
      </c>
      <c r="K654" s="11">
        <f>'прил.3'!K747</f>
        <v>0</v>
      </c>
      <c r="L654" s="63">
        <f t="shared" si="21"/>
        <v>0</v>
      </c>
    </row>
    <row r="655" spans="1:12" ht="16.5">
      <c r="A655" s="38" t="s">
        <v>216</v>
      </c>
      <c r="B655" s="19">
        <v>810</v>
      </c>
      <c r="C655" s="8" t="s">
        <v>714</v>
      </c>
      <c r="D655" s="8" t="s">
        <v>101</v>
      </c>
      <c r="E655" s="8" t="s">
        <v>183</v>
      </c>
      <c r="F655" s="8"/>
      <c r="G655" s="11">
        <f>SUM(G658)</f>
        <v>77614</v>
      </c>
      <c r="H655" s="11">
        <f>SUM(H658)</f>
        <v>0</v>
      </c>
      <c r="I655" s="11"/>
      <c r="J655" s="11">
        <f>SUM(J658)</f>
        <v>-399.9</v>
      </c>
      <c r="K655" s="11">
        <f>SUM(K658)</f>
        <v>0</v>
      </c>
      <c r="L655" s="63">
        <f t="shared" si="21"/>
        <v>77214.1</v>
      </c>
    </row>
    <row r="656" spans="1:12" ht="49.5" hidden="1">
      <c r="A656" s="37" t="s">
        <v>411</v>
      </c>
      <c r="B656" s="19"/>
      <c r="C656" s="8" t="s">
        <v>714</v>
      </c>
      <c r="D656" s="8" t="s">
        <v>101</v>
      </c>
      <c r="E656" s="8" t="s">
        <v>332</v>
      </c>
      <c r="F656" s="8"/>
      <c r="G656" s="11"/>
      <c r="H656" s="11"/>
      <c r="I656" s="11"/>
      <c r="J656" s="11"/>
      <c r="K656" s="11"/>
      <c r="L656" s="63">
        <f t="shared" si="21"/>
        <v>0</v>
      </c>
    </row>
    <row r="657" spans="1:12" ht="16.5" hidden="1">
      <c r="A657" s="38" t="s">
        <v>150</v>
      </c>
      <c r="B657" s="19"/>
      <c r="C657" s="8" t="s">
        <v>714</v>
      </c>
      <c r="D657" s="8" t="s">
        <v>101</v>
      </c>
      <c r="E657" s="8" t="s">
        <v>332</v>
      </c>
      <c r="F657" s="8" t="s">
        <v>831</v>
      </c>
      <c r="G657" s="11"/>
      <c r="H657" s="11"/>
      <c r="I657" s="11"/>
      <c r="J657" s="11"/>
      <c r="K657" s="11"/>
      <c r="L657" s="63">
        <f t="shared" si="21"/>
        <v>0</v>
      </c>
    </row>
    <row r="658" spans="1:12" ht="51" customHeight="1">
      <c r="A658" s="38" t="s">
        <v>186</v>
      </c>
      <c r="B658" s="19">
        <v>810</v>
      </c>
      <c r="C658" s="8" t="s">
        <v>714</v>
      </c>
      <c r="D658" s="8" t="s">
        <v>101</v>
      </c>
      <c r="E658" s="8" t="s">
        <v>185</v>
      </c>
      <c r="F658" s="8"/>
      <c r="G658" s="11">
        <f>SUM(G659)</f>
        <v>77614</v>
      </c>
      <c r="H658" s="11">
        <f>SUM(H659)</f>
        <v>0</v>
      </c>
      <c r="I658" s="11"/>
      <c r="J658" s="11">
        <f>SUM(J659)</f>
        <v>-399.9</v>
      </c>
      <c r="K658" s="11">
        <f>SUM(K659)</f>
        <v>0</v>
      </c>
      <c r="L658" s="63">
        <f t="shared" si="21"/>
        <v>77214.1</v>
      </c>
    </row>
    <row r="659" spans="1:12" ht="102" customHeight="1">
      <c r="A659" s="40" t="s">
        <v>489</v>
      </c>
      <c r="B659" s="19">
        <v>810</v>
      </c>
      <c r="C659" s="8" t="s">
        <v>714</v>
      </c>
      <c r="D659" s="8" t="s">
        <v>101</v>
      </c>
      <c r="E659" s="8" t="s">
        <v>252</v>
      </c>
      <c r="F659" s="8"/>
      <c r="G659" s="11">
        <f>SUM(G660)</f>
        <v>77614</v>
      </c>
      <c r="H659" s="11">
        <f>SUM(H660)</f>
        <v>0</v>
      </c>
      <c r="I659" s="11"/>
      <c r="J659" s="11">
        <f>SUM(J660)</f>
        <v>-399.9</v>
      </c>
      <c r="K659" s="11">
        <f>SUM(K660)</f>
        <v>0</v>
      </c>
      <c r="L659" s="63">
        <f t="shared" si="21"/>
        <v>77214.1</v>
      </c>
    </row>
    <row r="660" spans="1:12" ht="18.75" customHeight="1">
      <c r="A660" s="38" t="s">
        <v>150</v>
      </c>
      <c r="B660" s="19">
        <v>810</v>
      </c>
      <c r="C660" s="8" t="s">
        <v>253</v>
      </c>
      <c r="D660" s="8" t="s">
        <v>101</v>
      </c>
      <c r="E660" s="8" t="s">
        <v>252</v>
      </c>
      <c r="F660" s="8" t="s">
        <v>831</v>
      </c>
      <c r="G660" s="11">
        <f>'прил.3'!G763</f>
        <v>77614</v>
      </c>
      <c r="H660" s="11">
        <f>'прил.3'!H763</f>
        <v>0</v>
      </c>
      <c r="I660" s="11"/>
      <c r="J660" s="11">
        <f>'прил.3'!J763</f>
        <v>-399.9</v>
      </c>
      <c r="K660" s="11">
        <f>'прил.3'!K763</f>
        <v>0</v>
      </c>
      <c r="L660" s="63">
        <f t="shared" si="21"/>
        <v>77214.1</v>
      </c>
    </row>
    <row r="661" spans="1:12" ht="18.75" customHeight="1">
      <c r="A661" s="38" t="s">
        <v>341</v>
      </c>
      <c r="B661" s="19"/>
      <c r="C661" s="8" t="s">
        <v>714</v>
      </c>
      <c r="D661" s="8" t="s">
        <v>101</v>
      </c>
      <c r="E661" s="8" t="s">
        <v>339</v>
      </c>
      <c r="F661" s="8"/>
      <c r="G661" s="11"/>
      <c r="H661" s="11"/>
      <c r="I661" s="11"/>
      <c r="J661" s="11">
        <f>J662</f>
        <v>400</v>
      </c>
      <c r="K661" s="11"/>
      <c r="L661" s="63">
        <f t="shared" si="21"/>
        <v>400</v>
      </c>
    </row>
    <row r="662" spans="1:12" ht="135" customHeight="1">
      <c r="A662" s="38" t="s">
        <v>423</v>
      </c>
      <c r="B662" s="19"/>
      <c r="C662" s="8" t="s">
        <v>714</v>
      </c>
      <c r="D662" s="8" t="s">
        <v>101</v>
      </c>
      <c r="E662" s="8" t="s">
        <v>331</v>
      </c>
      <c r="F662" s="8"/>
      <c r="G662" s="11"/>
      <c r="H662" s="11"/>
      <c r="I662" s="11"/>
      <c r="J662" s="11">
        <f>J663</f>
        <v>400</v>
      </c>
      <c r="K662" s="11"/>
      <c r="L662" s="63">
        <f aca="true" t="shared" si="23" ref="L662:L725">G662+H662+I662+J662+K662</f>
        <v>400</v>
      </c>
    </row>
    <row r="663" spans="1:12" ht="21.75" customHeight="1">
      <c r="A663" s="38" t="s">
        <v>150</v>
      </c>
      <c r="B663" s="19"/>
      <c r="C663" s="8" t="s">
        <v>714</v>
      </c>
      <c r="D663" s="8" t="s">
        <v>101</v>
      </c>
      <c r="E663" s="8" t="s">
        <v>331</v>
      </c>
      <c r="F663" s="8" t="s">
        <v>831</v>
      </c>
      <c r="G663" s="11"/>
      <c r="H663" s="11"/>
      <c r="I663" s="11"/>
      <c r="J663" s="11">
        <f>'прил.3'!J766</f>
        <v>400</v>
      </c>
      <c r="K663" s="11"/>
      <c r="L663" s="63">
        <f t="shared" si="23"/>
        <v>400</v>
      </c>
    </row>
    <row r="664" spans="1:12" ht="16.5">
      <c r="A664" s="39" t="s">
        <v>623</v>
      </c>
      <c r="B664" s="19">
        <v>810</v>
      </c>
      <c r="C664" s="8" t="s">
        <v>714</v>
      </c>
      <c r="D664" s="8" t="s">
        <v>102</v>
      </c>
      <c r="E664" s="8"/>
      <c r="F664" s="8"/>
      <c r="G664" s="11">
        <f>G665+G675+G690+G714+G701+G717</f>
        <v>467013.60000000003</v>
      </c>
      <c r="H664" s="11">
        <f>H665+H675+H690+H714+H701+H717</f>
        <v>0</v>
      </c>
      <c r="I664" s="11"/>
      <c r="J664" s="11">
        <f>J665+J675+J690+J714+J701+J717+J672</f>
        <v>155589.2</v>
      </c>
      <c r="K664" s="11">
        <f>K665+K675+K690+K714+K701+K717</f>
        <v>0</v>
      </c>
      <c r="L664" s="63">
        <f t="shared" si="23"/>
        <v>622602.8</v>
      </c>
    </row>
    <row r="665" spans="1:12" ht="33" hidden="1">
      <c r="A665" s="40" t="s">
        <v>370</v>
      </c>
      <c r="B665" s="19">
        <v>801</v>
      </c>
      <c r="C665" s="8" t="s">
        <v>714</v>
      </c>
      <c r="D665" s="8" t="s">
        <v>102</v>
      </c>
      <c r="E665" s="8" t="s">
        <v>644</v>
      </c>
      <c r="F665" s="8"/>
      <c r="G665" s="11">
        <f>SUM(G666)</f>
        <v>0</v>
      </c>
      <c r="H665" s="11">
        <f>SUM(H666)</f>
        <v>0</v>
      </c>
      <c r="I665" s="11"/>
      <c r="J665" s="11">
        <f>SUM(J666)</f>
        <v>0</v>
      </c>
      <c r="K665" s="11">
        <f>SUM(K666)</f>
        <v>0</v>
      </c>
      <c r="L665" s="63">
        <f t="shared" si="23"/>
        <v>0</v>
      </c>
    </row>
    <row r="666" spans="1:12" ht="57.75" customHeight="1" hidden="1">
      <c r="A666" s="40" t="s">
        <v>220</v>
      </c>
      <c r="B666" s="19">
        <v>801</v>
      </c>
      <c r="C666" s="8" t="s">
        <v>714</v>
      </c>
      <c r="D666" s="8" t="s">
        <v>102</v>
      </c>
      <c r="E666" s="8" t="s">
        <v>218</v>
      </c>
      <c r="F666" s="8"/>
      <c r="G666" s="11">
        <f>SUM(G667)</f>
        <v>0</v>
      </c>
      <c r="H666" s="11">
        <f>SUM(H667)</f>
        <v>0</v>
      </c>
      <c r="I666" s="11"/>
      <c r="J666" s="11">
        <f>SUM(J667)</f>
        <v>0</v>
      </c>
      <c r="K666" s="11">
        <f>SUM(K667)</f>
        <v>0</v>
      </c>
      <c r="L666" s="63">
        <f t="shared" si="23"/>
        <v>0</v>
      </c>
    </row>
    <row r="667" spans="1:12" ht="33" hidden="1">
      <c r="A667" s="38" t="s">
        <v>375</v>
      </c>
      <c r="B667" s="19">
        <v>801</v>
      </c>
      <c r="C667" s="8" t="s">
        <v>714</v>
      </c>
      <c r="D667" s="8" t="s">
        <v>102</v>
      </c>
      <c r="E667" s="8" t="s">
        <v>646</v>
      </c>
      <c r="F667" s="8"/>
      <c r="G667" s="11">
        <f>'прил.3'!G131</f>
        <v>0</v>
      </c>
      <c r="H667" s="11">
        <f>'прил.3'!H131</f>
        <v>0</v>
      </c>
      <c r="I667" s="11"/>
      <c r="J667" s="11">
        <f>'прил.3'!J131</f>
        <v>0</v>
      </c>
      <c r="K667" s="11">
        <f>'прил.3'!K131</f>
        <v>0</v>
      </c>
      <c r="L667" s="63">
        <f t="shared" si="23"/>
        <v>0</v>
      </c>
    </row>
    <row r="668" spans="1:12" ht="33" hidden="1">
      <c r="A668" s="40" t="s">
        <v>83</v>
      </c>
      <c r="B668" s="19">
        <v>801</v>
      </c>
      <c r="C668" s="8" t="s">
        <v>714</v>
      </c>
      <c r="D668" s="8" t="s">
        <v>102</v>
      </c>
      <c r="E668" s="8" t="s">
        <v>646</v>
      </c>
      <c r="F668" s="8" t="s">
        <v>221</v>
      </c>
      <c r="G668" s="11">
        <f>'прил.3'!G132</f>
        <v>0</v>
      </c>
      <c r="H668" s="11">
        <f>'прил.3'!H132</f>
        <v>0</v>
      </c>
      <c r="I668" s="11"/>
      <c r="J668" s="11">
        <f>'прил.3'!J132</f>
        <v>0</v>
      </c>
      <c r="K668" s="11">
        <f>'прил.3'!K132</f>
        <v>0</v>
      </c>
      <c r="L668" s="63">
        <f t="shared" si="23"/>
        <v>0</v>
      </c>
    </row>
    <row r="669" spans="1:12" ht="21" customHeight="1" hidden="1">
      <c r="A669" s="38" t="s">
        <v>8</v>
      </c>
      <c r="B669" s="19"/>
      <c r="C669" s="8" t="s">
        <v>714</v>
      </c>
      <c r="D669" s="8" t="s">
        <v>102</v>
      </c>
      <c r="E669" s="8" t="s">
        <v>624</v>
      </c>
      <c r="F669" s="8"/>
      <c r="G669" s="11"/>
      <c r="H669" s="11"/>
      <c r="I669" s="11"/>
      <c r="J669" s="11"/>
      <c r="K669" s="11"/>
      <c r="L669" s="63">
        <f t="shared" si="23"/>
        <v>0</v>
      </c>
    </row>
    <row r="670" spans="1:12" ht="16.5" hidden="1">
      <c r="A670" s="35" t="s">
        <v>625</v>
      </c>
      <c r="B670" s="19"/>
      <c r="C670" s="8" t="s">
        <v>714</v>
      </c>
      <c r="D670" s="8" t="s">
        <v>102</v>
      </c>
      <c r="E670" s="8" t="s">
        <v>626</v>
      </c>
      <c r="F670" s="8"/>
      <c r="G670" s="11"/>
      <c r="H670" s="11"/>
      <c r="I670" s="11"/>
      <c r="J670" s="11"/>
      <c r="K670" s="11"/>
      <c r="L670" s="63">
        <f t="shared" si="23"/>
        <v>0</v>
      </c>
    </row>
    <row r="671" spans="1:12" ht="16.5" hidden="1">
      <c r="A671" s="39" t="s">
        <v>627</v>
      </c>
      <c r="B671" s="19"/>
      <c r="C671" s="8" t="s">
        <v>714</v>
      </c>
      <c r="D671" s="8" t="s">
        <v>102</v>
      </c>
      <c r="E671" s="8" t="s">
        <v>626</v>
      </c>
      <c r="F671" s="8" t="s">
        <v>136</v>
      </c>
      <c r="G671" s="11"/>
      <c r="H671" s="11"/>
      <c r="I671" s="11"/>
      <c r="J671" s="11"/>
      <c r="K671" s="11"/>
      <c r="L671" s="63">
        <f t="shared" si="23"/>
        <v>0</v>
      </c>
    </row>
    <row r="672" spans="1:12" ht="18.75" customHeight="1">
      <c r="A672" s="38" t="s">
        <v>8</v>
      </c>
      <c r="B672" s="19"/>
      <c r="C672" s="8" t="s">
        <v>714</v>
      </c>
      <c r="D672" s="8" t="s">
        <v>102</v>
      </c>
      <c r="E672" s="8" t="s">
        <v>624</v>
      </c>
      <c r="F672" s="8"/>
      <c r="G672" s="11"/>
      <c r="H672" s="11"/>
      <c r="I672" s="11"/>
      <c r="J672" s="11">
        <f>SUM(J673)</f>
        <v>616.7</v>
      </c>
      <c r="K672" s="11"/>
      <c r="L672" s="63">
        <f t="shared" si="23"/>
        <v>616.7</v>
      </c>
    </row>
    <row r="673" spans="1:12" ht="16.5">
      <c r="A673" s="35" t="s">
        <v>625</v>
      </c>
      <c r="B673" s="19"/>
      <c r="C673" s="8" t="s">
        <v>714</v>
      </c>
      <c r="D673" s="8" t="s">
        <v>102</v>
      </c>
      <c r="E673" s="8" t="s">
        <v>626</v>
      </c>
      <c r="F673" s="8"/>
      <c r="G673" s="11"/>
      <c r="H673" s="11"/>
      <c r="I673" s="11"/>
      <c r="J673" s="11">
        <f>SUM(J674)</f>
        <v>616.7</v>
      </c>
      <c r="K673" s="11"/>
      <c r="L673" s="63">
        <f t="shared" si="23"/>
        <v>616.7</v>
      </c>
    </row>
    <row r="674" spans="1:12" ht="16.5">
      <c r="A674" s="39" t="s">
        <v>627</v>
      </c>
      <c r="B674" s="19"/>
      <c r="C674" s="8" t="s">
        <v>714</v>
      </c>
      <c r="D674" s="8" t="s">
        <v>102</v>
      </c>
      <c r="E674" s="8" t="s">
        <v>626</v>
      </c>
      <c r="F674" s="8" t="s">
        <v>136</v>
      </c>
      <c r="G674" s="11"/>
      <c r="H674" s="11"/>
      <c r="I674" s="11"/>
      <c r="J674" s="11">
        <f>'прил.3'!J138</f>
        <v>616.7</v>
      </c>
      <c r="K674" s="11"/>
      <c r="L674" s="63">
        <f t="shared" si="23"/>
        <v>616.7</v>
      </c>
    </row>
    <row r="675" spans="1:12" s="76" customFormat="1" ht="16.5">
      <c r="A675" s="39" t="s">
        <v>254</v>
      </c>
      <c r="B675" s="19">
        <v>810</v>
      </c>
      <c r="C675" s="8" t="s">
        <v>714</v>
      </c>
      <c r="D675" s="8" t="s">
        <v>102</v>
      </c>
      <c r="E675" s="8" t="s">
        <v>628</v>
      </c>
      <c r="F675" s="8"/>
      <c r="G675" s="11">
        <f>G676+G679+G681+G685+G688</f>
        <v>54807.700000000004</v>
      </c>
      <c r="H675" s="11">
        <f>H676+H679+H681+H685+H688</f>
        <v>0</v>
      </c>
      <c r="I675" s="11"/>
      <c r="J675" s="11">
        <f>J676+J679+J681+J685+J688+J683</f>
        <v>154510</v>
      </c>
      <c r="K675" s="11">
        <f>K676+K679+K681+K685+K688</f>
        <v>0</v>
      </c>
      <c r="L675" s="63">
        <f t="shared" si="23"/>
        <v>209317.7</v>
      </c>
    </row>
    <row r="676" spans="1:12" s="77" customFormat="1" ht="136.5" customHeight="1">
      <c r="A676" s="37" t="s">
        <v>446</v>
      </c>
      <c r="B676" s="19">
        <v>801</v>
      </c>
      <c r="C676" s="8" t="s">
        <v>714</v>
      </c>
      <c r="D676" s="8" t="s">
        <v>102</v>
      </c>
      <c r="E676" s="8" t="s">
        <v>629</v>
      </c>
      <c r="F676" s="8"/>
      <c r="G676" s="11">
        <f>G677</f>
        <v>15930.9</v>
      </c>
      <c r="H676" s="11">
        <f>H677</f>
        <v>0</v>
      </c>
      <c r="I676" s="11"/>
      <c r="J676" s="11">
        <f>J677</f>
        <v>0</v>
      </c>
      <c r="K676" s="11">
        <f>K677</f>
        <v>0</v>
      </c>
      <c r="L676" s="63">
        <f t="shared" si="23"/>
        <v>15930.9</v>
      </c>
    </row>
    <row r="677" spans="1:12" s="56" customFormat="1" ht="69" customHeight="1">
      <c r="A677" s="37" t="s">
        <v>493</v>
      </c>
      <c r="B677" s="19"/>
      <c r="C677" s="8" t="s">
        <v>714</v>
      </c>
      <c r="D677" s="8" t="s">
        <v>102</v>
      </c>
      <c r="E677" s="8" t="s">
        <v>777</v>
      </c>
      <c r="F677" s="8"/>
      <c r="G677" s="11">
        <f>G678</f>
        <v>15930.9</v>
      </c>
      <c r="H677" s="11">
        <f>H678</f>
        <v>0</v>
      </c>
      <c r="I677" s="11"/>
      <c r="J677" s="11">
        <f>J678</f>
        <v>0</v>
      </c>
      <c r="K677" s="11">
        <f>K678</f>
        <v>0</v>
      </c>
      <c r="L677" s="63">
        <f t="shared" si="23"/>
        <v>15930.9</v>
      </c>
    </row>
    <row r="678" spans="1:12" ht="16.5">
      <c r="A678" s="39" t="s">
        <v>822</v>
      </c>
      <c r="B678" s="19">
        <v>801</v>
      </c>
      <c r="C678" s="8" t="s">
        <v>714</v>
      </c>
      <c r="D678" s="8" t="s">
        <v>102</v>
      </c>
      <c r="E678" s="8" t="s">
        <v>777</v>
      </c>
      <c r="F678" s="8" t="s">
        <v>215</v>
      </c>
      <c r="G678" s="11">
        <f>'прил.3'!G142</f>
        <v>15930.9</v>
      </c>
      <c r="H678" s="11">
        <f>'прил.3'!H142</f>
        <v>0</v>
      </c>
      <c r="I678" s="11"/>
      <c r="J678" s="11">
        <f>'прил.3'!J142</f>
        <v>0</v>
      </c>
      <c r="K678" s="11">
        <f>'прил.3'!K142</f>
        <v>0</v>
      </c>
      <c r="L678" s="63">
        <f t="shared" si="23"/>
        <v>15930.9</v>
      </c>
    </row>
    <row r="679" spans="1:12" ht="68.25" customHeight="1" hidden="1">
      <c r="A679" s="70" t="s">
        <v>416</v>
      </c>
      <c r="B679" s="19">
        <v>810</v>
      </c>
      <c r="C679" s="8" t="s">
        <v>714</v>
      </c>
      <c r="D679" s="8" t="s">
        <v>102</v>
      </c>
      <c r="E679" s="8" t="s">
        <v>255</v>
      </c>
      <c r="F679" s="8"/>
      <c r="G679" s="11">
        <f>SUM(G680)</f>
        <v>0</v>
      </c>
      <c r="H679" s="11">
        <f>SUM(H680)</f>
        <v>0</v>
      </c>
      <c r="I679" s="11"/>
      <c r="J679" s="11">
        <f>SUM(J680)</f>
        <v>0</v>
      </c>
      <c r="K679" s="11">
        <f>SUM(K680)</f>
        <v>0</v>
      </c>
      <c r="L679" s="63">
        <f t="shared" si="23"/>
        <v>0</v>
      </c>
    </row>
    <row r="680" spans="1:12" ht="16.5" hidden="1">
      <c r="A680" s="40" t="s">
        <v>765</v>
      </c>
      <c r="B680" s="19">
        <v>810</v>
      </c>
      <c r="C680" s="8" t="s">
        <v>253</v>
      </c>
      <c r="D680" s="8" t="s">
        <v>256</v>
      </c>
      <c r="E680" s="8" t="s">
        <v>255</v>
      </c>
      <c r="F680" s="8" t="s">
        <v>215</v>
      </c>
      <c r="G680" s="11">
        <f>'прил.3'!G770</f>
        <v>0</v>
      </c>
      <c r="H680" s="11">
        <f>'прил.3'!H770</f>
        <v>0</v>
      </c>
      <c r="I680" s="11"/>
      <c r="J680" s="11">
        <f>'прил.3'!J770</f>
        <v>0</v>
      </c>
      <c r="K680" s="11">
        <f>'прил.3'!K770</f>
        <v>0</v>
      </c>
      <c r="L680" s="63">
        <f t="shared" si="23"/>
        <v>0</v>
      </c>
    </row>
    <row r="681" spans="1:12" ht="34.5" customHeight="1" hidden="1">
      <c r="A681" s="40" t="s">
        <v>442</v>
      </c>
      <c r="B681" s="19">
        <v>810</v>
      </c>
      <c r="C681" s="8" t="s">
        <v>714</v>
      </c>
      <c r="D681" s="8" t="s">
        <v>102</v>
      </c>
      <c r="E681" s="8" t="s">
        <v>257</v>
      </c>
      <c r="F681" s="8"/>
      <c r="G681" s="11">
        <f>SUM(G682)</f>
        <v>0</v>
      </c>
      <c r="H681" s="11">
        <f>SUM(H682)</f>
        <v>0</v>
      </c>
      <c r="I681" s="11"/>
      <c r="J681" s="11">
        <f>SUM(J682)</f>
        <v>0</v>
      </c>
      <c r="K681" s="11">
        <f>SUM(K682)</f>
        <v>0</v>
      </c>
      <c r="L681" s="63">
        <f t="shared" si="23"/>
        <v>0</v>
      </c>
    </row>
    <row r="682" spans="1:12" s="76" customFormat="1" ht="17.25" customHeight="1" hidden="1">
      <c r="A682" s="40" t="s">
        <v>765</v>
      </c>
      <c r="B682" s="19">
        <v>810</v>
      </c>
      <c r="C682" s="8" t="s">
        <v>714</v>
      </c>
      <c r="D682" s="8" t="s">
        <v>102</v>
      </c>
      <c r="E682" s="8" t="s">
        <v>257</v>
      </c>
      <c r="F682" s="8" t="s">
        <v>215</v>
      </c>
      <c r="G682" s="11">
        <f>'прил.3'!G772</f>
        <v>0</v>
      </c>
      <c r="H682" s="11">
        <f>'прил.3'!H772</f>
        <v>0</v>
      </c>
      <c r="I682" s="11"/>
      <c r="J682" s="11">
        <f>'прил.3'!J772</f>
        <v>0</v>
      </c>
      <c r="K682" s="11">
        <f>'прил.3'!K772</f>
        <v>0</v>
      </c>
      <c r="L682" s="63">
        <f t="shared" si="23"/>
        <v>0</v>
      </c>
    </row>
    <row r="683" spans="1:12" s="56" customFormat="1" ht="32.25" customHeight="1">
      <c r="A683" s="40" t="s">
        <v>413</v>
      </c>
      <c r="B683" s="19"/>
      <c r="C683" s="8" t="s">
        <v>714</v>
      </c>
      <c r="D683" s="8" t="s">
        <v>102</v>
      </c>
      <c r="E683" s="8" t="s">
        <v>412</v>
      </c>
      <c r="F683" s="8"/>
      <c r="G683" s="11"/>
      <c r="H683" s="11"/>
      <c r="I683" s="11"/>
      <c r="J683" s="11">
        <f>SUM(J684)</f>
        <v>154510</v>
      </c>
      <c r="K683" s="11"/>
      <c r="L683" s="63">
        <f t="shared" si="23"/>
        <v>154510</v>
      </c>
    </row>
    <row r="684" spans="1:12" s="56" customFormat="1" ht="17.25" customHeight="1">
      <c r="A684" s="40" t="s">
        <v>765</v>
      </c>
      <c r="B684" s="19"/>
      <c r="C684" s="8" t="s">
        <v>714</v>
      </c>
      <c r="D684" s="8" t="s">
        <v>102</v>
      </c>
      <c r="E684" s="8" t="s">
        <v>257</v>
      </c>
      <c r="F684" s="8" t="s">
        <v>215</v>
      </c>
      <c r="G684" s="11"/>
      <c r="H684" s="11"/>
      <c r="I684" s="11"/>
      <c r="J684" s="11">
        <f>'прил.3'!J774</f>
        <v>154510</v>
      </c>
      <c r="K684" s="11"/>
      <c r="L684" s="63">
        <f t="shared" si="23"/>
        <v>154510</v>
      </c>
    </row>
    <row r="685" spans="1:12" s="56" customFormat="1" ht="33.75" customHeight="1">
      <c r="A685" s="40" t="s">
        <v>508</v>
      </c>
      <c r="B685" s="19"/>
      <c r="C685" s="8" t="s">
        <v>714</v>
      </c>
      <c r="D685" s="8" t="s">
        <v>102</v>
      </c>
      <c r="E685" s="8" t="s">
        <v>509</v>
      </c>
      <c r="F685" s="8"/>
      <c r="G685" s="11">
        <f>SUM(G686)</f>
        <v>38876.8</v>
      </c>
      <c r="H685" s="11">
        <f>SUM(H686)</f>
        <v>0</v>
      </c>
      <c r="I685" s="11"/>
      <c r="J685" s="11">
        <f>SUM(J686)</f>
        <v>0</v>
      </c>
      <c r="K685" s="11">
        <f>SUM(K686)</f>
        <v>0</v>
      </c>
      <c r="L685" s="63">
        <f t="shared" si="23"/>
        <v>38876.8</v>
      </c>
    </row>
    <row r="686" spans="1:12" s="77" customFormat="1" ht="33" customHeight="1">
      <c r="A686" s="40" t="s">
        <v>258</v>
      </c>
      <c r="B686" s="19">
        <v>810</v>
      </c>
      <c r="C686" s="8" t="s">
        <v>714</v>
      </c>
      <c r="D686" s="8" t="s">
        <v>102</v>
      </c>
      <c r="E686" s="8" t="s">
        <v>509</v>
      </c>
      <c r="F686" s="8"/>
      <c r="G686" s="11">
        <f>SUM(G687)</f>
        <v>38876.8</v>
      </c>
      <c r="H686" s="11">
        <f>SUM(H687)</f>
        <v>0</v>
      </c>
      <c r="I686" s="11"/>
      <c r="J686" s="11">
        <f>SUM(J687)</f>
        <v>0</v>
      </c>
      <c r="K686" s="11">
        <f>SUM(K687)</f>
        <v>0</v>
      </c>
      <c r="L686" s="63">
        <f t="shared" si="23"/>
        <v>38876.8</v>
      </c>
    </row>
    <row r="687" spans="1:12" ht="18" customHeight="1">
      <c r="A687" s="40" t="s">
        <v>765</v>
      </c>
      <c r="B687" s="19">
        <v>810</v>
      </c>
      <c r="C687" s="8" t="s">
        <v>714</v>
      </c>
      <c r="D687" s="8" t="s">
        <v>102</v>
      </c>
      <c r="E687" s="8" t="s">
        <v>509</v>
      </c>
      <c r="F687" s="8" t="s">
        <v>215</v>
      </c>
      <c r="G687" s="11">
        <f>'прил.3'!G777</f>
        <v>38876.8</v>
      </c>
      <c r="H687" s="11">
        <f>'прил.3'!H777</f>
        <v>0</v>
      </c>
      <c r="I687" s="11"/>
      <c r="J687" s="11">
        <f>'прил.3'!J777</f>
        <v>0</v>
      </c>
      <c r="K687" s="11">
        <f>'прил.3'!K777</f>
        <v>0</v>
      </c>
      <c r="L687" s="63">
        <f t="shared" si="23"/>
        <v>38876.8</v>
      </c>
    </row>
    <row r="688" spans="1:12" ht="51.75" customHeight="1" hidden="1">
      <c r="A688" s="70" t="s">
        <v>259</v>
      </c>
      <c r="B688" s="19">
        <v>810</v>
      </c>
      <c r="C688" s="8" t="s">
        <v>714</v>
      </c>
      <c r="D688" s="8" t="s">
        <v>102</v>
      </c>
      <c r="E688" s="8" t="s">
        <v>260</v>
      </c>
      <c r="F688" s="8"/>
      <c r="G688" s="11">
        <f>SUM(G689)</f>
        <v>0</v>
      </c>
      <c r="H688" s="11">
        <f>SUM(H689)</f>
        <v>0</v>
      </c>
      <c r="I688" s="11"/>
      <c r="J688" s="11">
        <f>SUM(J689)</f>
        <v>0</v>
      </c>
      <c r="K688" s="11">
        <f>SUM(K689)</f>
        <v>0</v>
      </c>
      <c r="L688" s="63">
        <f t="shared" si="23"/>
        <v>0</v>
      </c>
    </row>
    <row r="689" spans="1:12" ht="21" customHeight="1" hidden="1">
      <c r="A689" s="40" t="s">
        <v>765</v>
      </c>
      <c r="B689" s="19">
        <v>810</v>
      </c>
      <c r="C689" s="8" t="s">
        <v>714</v>
      </c>
      <c r="D689" s="8" t="s">
        <v>102</v>
      </c>
      <c r="E689" s="8" t="s">
        <v>260</v>
      </c>
      <c r="F689" s="8" t="s">
        <v>215</v>
      </c>
      <c r="G689" s="11">
        <f>'прил.3'!G779</f>
        <v>0</v>
      </c>
      <c r="H689" s="11">
        <f>'прил.3'!H779</f>
        <v>0</v>
      </c>
      <c r="I689" s="11"/>
      <c r="J689" s="11">
        <f>'прил.3'!J779</f>
        <v>0</v>
      </c>
      <c r="K689" s="11">
        <f>'прил.3'!K779</f>
        <v>0</v>
      </c>
      <c r="L689" s="63">
        <f t="shared" si="23"/>
        <v>0</v>
      </c>
    </row>
    <row r="690" spans="1:12" ht="19.5" customHeight="1">
      <c r="A690" s="40" t="s">
        <v>286</v>
      </c>
      <c r="B690" s="19">
        <v>810</v>
      </c>
      <c r="C690" s="8" t="s">
        <v>714</v>
      </c>
      <c r="D690" s="8" t="s">
        <v>102</v>
      </c>
      <c r="E690" s="8" t="s">
        <v>671</v>
      </c>
      <c r="F690" s="8"/>
      <c r="G690" s="11">
        <f>G691</f>
        <v>7360.400000000001</v>
      </c>
      <c r="H690" s="11">
        <f>H691</f>
        <v>0</v>
      </c>
      <c r="I690" s="11"/>
      <c r="J690" s="11">
        <f>J691</f>
        <v>0</v>
      </c>
      <c r="K690" s="11">
        <f>K691</f>
        <v>0</v>
      </c>
      <c r="L690" s="63">
        <f t="shared" si="23"/>
        <v>7360.400000000001</v>
      </c>
    </row>
    <row r="691" spans="1:12" ht="20.25" customHeight="1">
      <c r="A691" s="39" t="s">
        <v>356</v>
      </c>
      <c r="B691" s="19">
        <v>810</v>
      </c>
      <c r="C691" s="8" t="s">
        <v>714</v>
      </c>
      <c r="D691" s="8" t="s">
        <v>102</v>
      </c>
      <c r="E691" s="8" t="s">
        <v>672</v>
      </c>
      <c r="F691" s="8"/>
      <c r="G691" s="11">
        <f>SUM(G692+G695+G697+G699)</f>
        <v>7360.400000000001</v>
      </c>
      <c r="H691" s="11">
        <f>SUM(H692+H695+H697+H699)</f>
        <v>0</v>
      </c>
      <c r="I691" s="11"/>
      <c r="J691" s="11">
        <f>SUM(J692+J695+J697+J699)</f>
        <v>0</v>
      </c>
      <c r="K691" s="11">
        <f>SUM(K692+K695+K697+K699)</f>
        <v>0</v>
      </c>
      <c r="L691" s="63">
        <f t="shared" si="23"/>
        <v>7360.400000000001</v>
      </c>
    </row>
    <row r="692" spans="1:12" ht="20.25" customHeight="1">
      <c r="A692" s="39" t="s">
        <v>106</v>
      </c>
      <c r="B692" s="19">
        <v>810</v>
      </c>
      <c r="C692" s="8" t="s">
        <v>714</v>
      </c>
      <c r="D692" s="8" t="s">
        <v>102</v>
      </c>
      <c r="E692" s="8" t="s">
        <v>105</v>
      </c>
      <c r="F692" s="8"/>
      <c r="G692" s="11">
        <f>SUM(G693:G694)</f>
        <v>6365</v>
      </c>
      <c r="H692" s="11">
        <f>SUM(H693:H694)</f>
        <v>0</v>
      </c>
      <c r="I692" s="11"/>
      <c r="J692" s="11">
        <f>SUM(J693:J694)</f>
        <v>0</v>
      </c>
      <c r="K692" s="11">
        <f>SUM(K693:K694)</f>
        <v>0</v>
      </c>
      <c r="L692" s="63">
        <f t="shared" si="23"/>
        <v>6365</v>
      </c>
    </row>
    <row r="693" spans="1:12" ht="18" customHeight="1" hidden="1">
      <c r="A693" s="40" t="s">
        <v>765</v>
      </c>
      <c r="B693" s="19">
        <v>810</v>
      </c>
      <c r="C693" s="8" t="s">
        <v>714</v>
      </c>
      <c r="D693" s="8" t="s">
        <v>102</v>
      </c>
      <c r="E693" s="8" t="s">
        <v>105</v>
      </c>
      <c r="F693" s="8" t="s">
        <v>215</v>
      </c>
      <c r="G693" s="11">
        <f>'прил.3'!G783</f>
        <v>0</v>
      </c>
      <c r="H693" s="11">
        <f>'прил.3'!H783</f>
        <v>0</v>
      </c>
      <c r="I693" s="11"/>
      <c r="J693" s="11">
        <f>'прил.3'!J783</f>
        <v>0</v>
      </c>
      <c r="K693" s="11">
        <f>'прил.3'!K783</f>
        <v>0</v>
      </c>
      <c r="L693" s="63">
        <f t="shared" si="23"/>
        <v>0</v>
      </c>
    </row>
    <row r="694" spans="1:12" ht="21.75" customHeight="1">
      <c r="A694" s="40" t="s">
        <v>397</v>
      </c>
      <c r="B694" s="19">
        <v>810</v>
      </c>
      <c r="C694" s="8" t="s">
        <v>714</v>
      </c>
      <c r="D694" s="8" t="s">
        <v>102</v>
      </c>
      <c r="E694" s="8" t="s">
        <v>105</v>
      </c>
      <c r="F694" s="8" t="s">
        <v>199</v>
      </c>
      <c r="G694" s="11">
        <f>'прил.3'!G238+'прил.3'!G785</f>
        <v>6365</v>
      </c>
      <c r="H694" s="11">
        <f>'прил.3'!H238+'прил.3'!H785</f>
        <v>0</v>
      </c>
      <c r="I694" s="11"/>
      <c r="J694" s="11">
        <f>'прил.3'!J238+'прил.3'!J785</f>
        <v>0</v>
      </c>
      <c r="K694" s="11">
        <f>'прил.3'!K238+'прил.3'!K785</f>
        <v>0</v>
      </c>
      <c r="L694" s="63">
        <f t="shared" si="23"/>
        <v>6365</v>
      </c>
    </row>
    <row r="695" spans="1:12" ht="33" customHeight="1" hidden="1">
      <c r="A695" s="40" t="s">
        <v>108</v>
      </c>
      <c r="B695" s="19">
        <v>810</v>
      </c>
      <c r="C695" s="8" t="s">
        <v>714</v>
      </c>
      <c r="D695" s="8" t="s">
        <v>102</v>
      </c>
      <c r="E695" s="8" t="s">
        <v>107</v>
      </c>
      <c r="F695" s="8"/>
      <c r="G695" s="11">
        <f>SUM(G696)</f>
        <v>0</v>
      </c>
      <c r="H695" s="11">
        <f>SUM(H696)</f>
        <v>0</v>
      </c>
      <c r="I695" s="11"/>
      <c r="J695" s="11">
        <f>SUM(J696)</f>
        <v>0</v>
      </c>
      <c r="K695" s="11">
        <f>SUM(K696)</f>
        <v>0</v>
      </c>
      <c r="L695" s="63">
        <f t="shared" si="23"/>
        <v>0</v>
      </c>
    </row>
    <row r="696" spans="1:12" ht="18.75" customHeight="1" hidden="1">
      <c r="A696" s="40" t="s">
        <v>765</v>
      </c>
      <c r="B696" s="19">
        <v>810</v>
      </c>
      <c r="C696" s="8" t="s">
        <v>714</v>
      </c>
      <c r="D696" s="8" t="s">
        <v>102</v>
      </c>
      <c r="E696" s="8" t="s">
        <v>107</v>
      </c>
      <c r="F696" s="8" t="s">
        <v>215</v>
      </c>
      <c r="G696" s="11">
        <f>'прил.3'!G787</f>
        <v>0</v>
      </c>
      <c r="H696" s="11">
        <f>'прил.3'!H787</f>
        <v>0</v>
      </c>
      <c r="I696" s="11"/>
      <c r="J696" s="11">
        <f>'прил.3'!J787</f>
        <v>0</v>
      </c>
      <c r="K696" s="11">
        <f>'прил.3'!K787</f>
        <v>0</v>
      </c>
      <c r="L696" s="63">
        <f t="shared" si="23"/>
        <v>0</v>
      </c>
    </row>
    <row r="697" spans="1:12" ht="20.25" customHeight="1">
      <c r="A697" s="124" t="s">
        <v>111</v>
      </c>
      <c r="B697" s="94">
        <v>810</v>
      </c>
      <c r="C697" s="95" t="s">
        <v>714</v>
      </c>
      <c r="D697" s="95" t="s">
        <v>102</v>
      </c>
      <c r="E697" s="95" t="s">
        <v>109</v>
      </c>
      <c r="F697" s="95"/>
      <c r="G697" s="26">
        <f>SUM(G698)</f>
        <v>593.6</v>
      </c>
      <c r="H697" s="26">
        <f>SUM(H698)</f>
        <v>0</v>
      </c>
      <c r="I697" s="26"/>
      <c r="J697" s="26">
        <f>SUM(J698)</f>
        <v>0</v>
      </c>
      <c r="K697" s="26">
        <f>SUM(K698)</f>
        <v>0</v>
      </c>
      <c r="L697" s="133">
        <f t="shared" si="23"/>
        <v>593.6</v>
      </c>
    </row>
    <row r="698" spans="1:12" ht="18.75" customHeight="1">
      <c r="A698" s="91" t="s">
        <v>765</v>
      </c>
      <c r="B698" s="96">
        <v>810</v>
      </c>
      <c r="C698" s="6" t="s">
        <v>714</v>
      </c>
      <c r="D698" s="6" t="s">
        <v>102</v>
      </c>
      <c r="E698" s="6" t="s">
        <v>109</v>
      </c>
      <c r="F698" s="6" t="s">
        <v>215</v>
      </c>
      <c r="G698" s="13">
        <f>'прил.3'!G789</f>
        <v>593.6</v>
      </c>
      <c r="H698" s="13">
        <f>'прил.3'!H789</f>
        <v>0</v>
      </c>
      <c r="I698" s="13"/>
      <c r="J698" s="13">
        <f>'прил.3'!J789</f>
        <v>0</v>
      </c>
      <c r="K698" s="13">
        <f>'прил.3'!K789</f>
        <v>0</v>
      </c>
      <c r="L698" s="112">
        <f t="shared" si="23"/>
        <v>593.6</v>
      </c>
    </row>
    <row r="699" spans="1:12" ht="36.75" customHeight="1">
      <c r="A699" s="40" t="s">
        <v>84</v>
      </c>
      <c r="B699" s="19">
        <v>810</v>
      </c>
      <c r="C699" s="8" t="s">
        <v>714</v>
      </c>
      <c r="D699" s="8" t="s">
        <v>102</v>
      </c>
      <c r="E699" s="8" t="s">
        <v>110</v>
      </c>
      <c r="F699" s="8"/>
      <c r="G699" s="11">
        <f>SUM(G700)</f>
        <v>401.8</v>
      </c>
      <c r="H699" s="11">
        <f>SUM(H700)</f>
        <v>0</v>
      </c>
      <c r="I699" s="11"/>
      <c r="J699" s="11">
        <f>SUM(J700)</f>
        <v>0</v>
      </c>
      <c r="K699" s="11">
        <f>SUM(K700)</f>
        <v>0</v>
      </c>
      <c r="L699" s="63">
        <f t="shared" si="23"/>
        <v>401.8</v>
      </c>
    </row>
    <row r="700" spans="1:12" ht="16.5" customHeight="1">
      <c r="A700" s="40" t="s">
        <v>765</v>
      </c>
      <c r="B700" s="19">
        <v>810</v>
      </c>
      <c r="C700" s="8" t="s">
        <v>714</v>
      </c>
      <c r="D700" s="8" t="s">
        <v>102</v>
      </c>
      <c r="E700" s="8" t="s">
        <v>110</v>
      </c>
      <c r="F700" s="8" t="s">
        <v>215</v>
      </c>
      <c r="G700" s="11">
        <f>'прил.3'!G791</f>
        <v>401.8</v>
      </c>
      <c r="H700" s="11">
        <f>'прил.3'!H791</f>
        <v>0</v>
      </c>
      <c r="I700" s="11"/>
      <c r="J700" s="11">
        <f>'прил.3'!J791</f>
        <v>0</v>
      </c>
      <c r="K700" s="11">
        <f>'прил.3'!K791</f>
        <v>0</v>
      </c>
      <c r="L700" s="63">
        <f t="shared" si="23"/>
        <v>401.8</v>
      </c>
    </row>
    <row r="701" spans="1:12" ht="18" customHeight="1">
      <c r="A701" s="38" t="s">
        <v>216</v>
      </c>
      <c r="B701" s="19">
        <v>810</v>
      </c>
      <c r="C701" s="8" t="s">
        <v>714</v>
      </c>
      <c r="D701" s="8" t="s">
        <v>102</v>
      </c>
      <c r="E701" s="8" t="s">
        <v>183</v>
      </c>
      <c r="F701" s="8"/>
      <c r="G701" s="11">
        <f>G702+G705</f>
        <v>400254.30000000005</v>
      </c>
      <c r="H701" s="11">
        <f>H702+H705</f>
        <v>0</v>
      </c>
      <c r="I701" s="11"/>
      <c r="J701" s="11">
        <f>J702+J705</f>
        <v>0</v>
      </c>
      <c r="K701" s="11">
        <f>K702+K705</f>
        <v>0</v>
      </c>
      <c r="L701" s="63">
        <f t="shared" si="23"/>
        <v>400254.30000000005</v>
      </c>
    </row>
    <row r="702" spans="1:12" ht="50.25" customHeight="1" hidden="1">
      <c r="A702" s="70" t="s">
        <v>67</v>
      </c>
      <c r="B702" s="19">
        <v>803</v>
      </c>
      <c r="C702" s="8" t="s">
        <v>714</v>
      </c>
      <c r="D702" s="8" t="s">
        <v>102</v>
      </c>
      <c r="E702" s="8" t="s">
        <v>515</v>
      </c>
      <c r="F702" s="8"/>
      <c r="G702" s="11">
        <f>SUM(G703)</f>
        <v>0</v>
      </c>
      <c r="H702" s="11">
        <f>SUM(H703)</f>
        <v>0</v>
      </c>
      <c r="I702" s="11"/>
      <c r="J702" s="11">
        <f>SUM(J703)</f>
        <v>0</v>
      </c>
      <c r="K702" s="11">
        <f>SUM(K703)</f>
        <v>0</v>
      </c>
      <c r="L702" s="63">
        <f t="shared" si="23"/>
        <v>0</v>
      </c>
    </row>
    <row r="703" spans="1:12" ht="35.25" customHeight="1" hidden="1">
      <c r="A703" s="40" t="s">
        <v>578</v>
      </c>
      <c r="B703" s="19">
        <v>803</v>
      </c>
      <c r="C703" s="8" t="s">
        <v>714</v>
      </c>
      <c r="D703" s="8" t="s">
        <v>102</v>
      </c>
      <c r="E703" s="8" t="s">
        <v>597</v>
      </c>
      <c r="F703" s="8"/>
      <c r="G703" s="11">
        <f>SUM(G704)</f>
        <v>0</v>
      </c>
      <c r="H703" s="11">
        <f>SUM(H704)</f>
        <v>0</v>
      </c>
      <c r="I703" s="11"/>
      <c r="J703" s="11">
        <f>SUM(J704)</f>
        <v>0</v>
      </c>
      <c r="K703" s="11">
        <f>SUM(K704)</f>
        <v>0</v>
      </c>
      <c r="L703" s="63">
        <f t="shared" si="23"/>
        <v>0</v>
      </c>
    </row>
    <row r="704" spans="1:12" ht="21" customHeight="1" hidden="1">
      <c r="A704" s="40" t="s">
        <v>670</v>
      </c>
      <c r="B704" s="19">
        <v>803</v>
      </c>
      <c r="C704" s="8" t="s">
        <v>714</v>
      </c>
      <c r="D704" s="8" t="s">
        <v>102</v>
      </c>
      <c r="E704" s="8" t="s">
        <v>597</v>
      </c>
      <c r="F704" s="8" t="s">
        <v>199</v>
      </c>
      <c r="G704" s="11">
        <f>'прил.3'!G242</f>
        <v>0</v>
      </c>
      <c r="H704" s="11">
        <f>'прил.3'!H242</f>
        <v>0</v>
      </c>
      <c r="I704" s="11"/>
      <c r="J704" s="11">
        <f>'прил.3'!J242</f>
        <v>0</v>
      </c>
      <c r="K704" s="11">
        <f>'прил.3'!K242</f>
        <v>0</v>
      </c>
      <c r="L704" s="63">
        <f t="shared" si="23"/>
        <v>0</v>
      </c>
    </row>
    <row r="705" spans="1:12" ht="54" customHeight="1">
      <c r="A705" s="38" t="s">
        <v>186</v>
      </c>
      <c r="B705" s="19">
        <v>810</v>
      </c>
      <c r="C705" s="8" t="s">
        <v>714</v>
      </c>
      <c r="D705" s="8" t="s">
        <v>102</v>
      </c>
      <c r="E705" s="8" t="s">
        <v>185</v>
      </c>
      <c r="F705" s="8"/>
      <c r="G705" s="11">
        <f>G706+G708+G710+G712</f>
        <v>400254.30000000005</v>
      </c>
      <c r="H705" s="11">
        <f>H706+H708+H710+H712</f>
        <v>0</v>
      </c>
      <c r="I705" s="11"/>
      <c r="J705" s="11">
        <f>J706+J708+J710+J712</f>
        <v>0</v>
      </c>
      <c r="K705" s="11">
        <f>K706+K708+K710+K712</f>
        <v>0</v>
      </c>
      <c r="L705" s="63">
        <f t="shared" si="23"/>
        <v>400254.30000000005</v>
      </c>
    </row>
    <row r="706" spans="1:12" ht="103.5" customHeight="1">
      <c r="A706" s="40" t="s">
        <v>489</v>
      </c>
      <c r="B706" s="19">
        <v>810</v>
      </c>
      <c r="C706" s="8" t="s">
        <v>714</v>
      </c>
      <c r="D706" s="8" t="s">
        <v>102</v>
      </c>
      <c r="E706" s="8" t="s">
        <v>252</v>
      </c>
      <c r="F706" s="8"/>
      <c r="G706" s="11">
        <f>SUM(G707)</f>
        <v>255301.2</v>
      </c>
      <c r="H706" s="11">
        <f>SUM(H707)</f>
        <v>0</v>
      </c>
      <c r="I706" s="11"/>
      <c r="J706" s="11">
        <f>SUM(J707)</f>
        <v>0</v>
      </c>
      <c r="K706" s="11">
        <f>SUM(K707)</f>
        <v>0</v>
      </c>
      <c r="L706" s="63">
        <f t="shared" si="23"/>
        <v>255301.2</v>
      </c>
    </row>
    <row r="707" spans="1:12" ht="17.25" customHeight="1">
      <c r="A707" s="40" t="s">
        <v>765</v>
      </c>
      <c r="B707" s="19">
        <v>810</v>
      </c>
      <c r="C707" s="8" t="s">
        <v>714</v>
      </c>
      <c r="D707" s="8" t="s">
        <v>102</v>
      </c>
      <c r="E707" s="8" t="s">
        <v>252</v>
      </c>
      <c r="F707" s="8" t="s">
        <v>215</v>
      </c>
      <c r="G707" s="11">
        <f>'прил.3'!G795</f>
        <v>255301.2</v>
      </c>
      <c r="H707" s="11">
        <f>'прил.3'!H795</f>
        <v>0</v>
      </c>
      <c r="I707" s="11"/>
      <c r="J707" s="11">
        <f>'прил.3'!J795</f>
        <v>0</v>
      </c>
      <c r="K707" s="11">
        <f>'прил.3'!K795</f>
        <v>0</v>
      </c>
      <c r="L707" s="63">
        <f t="shared" si="23"/>
        <v>255301.2</v>
      </c>
    </row>
    <row r="708" spans="1:12" ht="103.5" customHeight="1">
      <c r="A708" s="70" t="s">
        <v>495</v>
      </c>
      <c r="B708" s="19">
        <v>810</v>
      </c>
      <c r="C708" s="8" t="s">
        <v>714</v>
      </c>
      <c r="D708" s="8" t="s">
        <v>102</v>
      </c>
      <c r="E708" s="8" t="s">
        <v>261</v>
      </c>
      <c r="F708" s="8"/>
      <c r="G708" s="11">
        <f>SUM(G709)</f>
        <v>139000</v>
      </c>
      <c r="H708" s="11">
        <f>SUM(H709)</f>
        <v>0</v>
      </c>
      <c r="I708" s="11"/>
      <c r="J708" s="11">
        <f>SUM(J709)</f>
        <v>0</v>
      </c>
      <c r="K708" s="11">
        <f>SUM(K709)</f>
        <v>0</v>
      </c>
      <c r="L708" s="63">
        <f t="shared" si="23"/>
        <v>139000</v>
      </c>
    </row>
    <row r="709" spans="1:12" ht="19.5" customHeight="1">
      <c r="A709" s="40" t="s">
        <v>765</v>
      </c>
      <c r="B709" s="19">
        <v>810</v>
      </c>
      <c r="C709" s="8" t="s">
        <v>714</v>
      </c>
      <c r="D709" s="8" t="s">
        <v>102</v>
      </c>
      <c r="E709" s="8" t="s">
        <v>261</v>
      </c>
      <c r="F709" s="8" t="s">
        <v>215</v>
      </c>
      <c r="G709" s="11">
        <f>'прил.3'!G797</f>
        <v>139000</v>
      </c>
      <c r="H709" s="11">
        <f>'прил.3'!H797</f>
        <v>0</v>
      </c>
      <c r="I709" s="11"/>
      <c r="J709" s="11">
        <f>'прил.3'!J797</f>
        <v>0</v>
      </c>
      <c r="K709" s="11">
        <f>'прил.3'!K797</f>
        <v>0</v>
      </c>
      <c r="L709" s="63">
        <f t="shared" si="23"/>
        <v>139000</v>
      </c>
    </row>
    <row r="710" spans="1:12" ht="118.5" customHeight="1">
      <c r="A710" s="40" t="s">
        <v>488</v>
      </c>
      <c r="B710" s="19">
        <v>810</v>
      </c>
      <c r="C710" s="8" t="s">
        <v>714</v>
      </c>
      <c r="D710" s="8" t="s">
        <v>102</v>
      </c>
      <c r="E710" s="8" t="s">
        <v>517</v>
      </c>
      <c r="F710" s="8"/>
      <c r="G710" s="11">
        <f>SUM(G711)</f>
        <v>2738.9</v>
      </c>
      <c r="H710" s="11">
        <f>SUM(H711)</f>
        <v>0</v>
      </c>
      <c r="I710" s="11"/>
      <c r="J710" s="11">
        <f>SUM(J711)</f>
        <v>0</v>
      </c>
      <c r="K710" s="11">
        <f>SUM(K711)</f>
        <v>0</v>
      </c>
      <c r="L710" s="63">
        <f t="shared" si="23"/>
        <v>2738.9</v>
      </c>
    </row>
    <row r="711" spans="1:12" s="76" customFormat="1" ht="17.25" customHeight="1">
      <c r="A711" s="39" t="s">
        <v>822</v>
      </c>
      <c r="B711" s="19">
        <v>810</v>
      </c>
      <c r="C711" s="8" t="s">
        <v>714</v>
      </c>
      <c r="D711" s="8" t="s">
        <v>102</v>
      </c>
      <c r="E711" s="8" t="s">
        <v>517</v>
      </c>
      <c r="F711" s="8" t="s">
        <v>215</v>
      </c>
      <c r="G711" s="11">
        <f>'прил.3'!G398+'прил.3'!G799</f>
        <v>2738.9</v>
      </c>
      <c r="H711" s="11">
        <f>'прил.3'!H398+'прил.3'!H799</f>
        <v>0</v>
      </c>
      <c r="I711" s="11"/>
      <c r="J711" s="11">
        <f>'прил.3'!J398+'прил.3'!J799</f>
        <v>0</v>
      </c>
      <c r="K711" s="11">
        <f>'прил.3'!K398+'прил.3'!K799</f>
        <v>0</v>
      </c>
      <c r="L711" s="63">
        <f t="shared" si="23"/>
        <v>2738.9</v>
      </c>
    </row>
    <row r="712" spans="1:12" s="80" customFormat="1" ht="135.75" customHeight="1">
      <c r="A712" s="40" t="s">
        <v>592</v>
      </c>
      <c r="B712" s="19">
        <v>805</v>
      </c>
      <c r="C712" s="8" t="s">
        <v>714</v>
      </c>
      <c r="D712" s="8" t="s">
        <v>102</v>
      </c>
      <c r="E712" s="8" t="s">
        <v>528</v>
      </c>
      <c r="F712" s="8"/>
      <c r="G712" s="11">
        <f>SUM(G713)</f>
        <v>3214.2</v>
      </c>
      <c r="H712" s="11">
        <f>SUM(H713)</f>
        <v>0</v>
      </c>
      <c r="I712" s="11"/>
      <c r="J712" s="11">
        <f>SUM(J713)</f>
        <v>0</v>
      </c>
      <c r="K712" s="11">
        <f>SUM(K713)</f>
        <v>0</v>
      </c>
      <c r="L712" s="63">
        <f t="shared" si="23"/>
        <v>3214.2</v>
      </c>
    </row>
    <row r="713" spans="1:12" s="77" customFormat="1" ht="18" customHeight="1">
      <c r="A713" s="39" t="s">
        <v>822</v>
      </c>
      <c r="B713" s="19">
        <v>805</v>
      </c>
      <c r="C713" s="8" t="s">
        <v>714</v>
      </c>
      <c r="D713" s="8" t="s">
        <v>102</v>
      </c>
      <c r="E713" s="8" t="s">
        <v>528</v>
      </c>
      <c r="F713" s="8" t="s">
        <v>215</v>
      </c>
      <c r="G713" s="11">
        <f>'прил.3'!G400</f>
        <v>3214.2</v>
      </c>
      <c r="H713" s="11">
        <f>'прил.3'!H400</f>
        <v>0</v>
      </c>
      <c r="I713" s="11"/>
      <c r="J713" s="11">
        <f>'прил.3'!J400</f>
        <v>0</v>
      </c>
      <c r="K713" s="11">
        <f>'прил.3'!K400</f>
        <v>0</v>
      </c>
      <c r="L713" s="63">
        <f t="shared" si="23"/>
        <v>3214.2</v>
      </c>
    </row>
    <row r="714" spans="1:12" ht="21" customHeight="1">
      <c r="A714" s="39" t="s">
        <v>630</v>
      </c>
      <c r="B714" s="19">
        <v>801</v>
      </c>
      <c r="C714" s="8" t="s">
        <v>714</v>
      </c>
      <c r="D714" s="8" t="s">
        <v>102</v>
      </c>
      <c r="E714" s="8" t="s">
        <v>631</v>
      </c>
      <c r="F714" s="8"/>
      <c r="G714" s="11">
        <f>SUM(G715)</f>
        <v>2000</v>
      </c>
      <c r="H714" s="11">
        <f>SUM(H715)</f>
        <v>0</v>
      </c>
      <c r="I714" s="11"/>
      <c r="J714" s="11">
        <f>SUM(J715)</f>
        <v>462.5</v>
      </c>
      <c r="K714" s="11">
        <f>SUM(K715)</f>
        <v>0</v>
      </c>
      <c r="L714" s="63">
        <f t="shared" si="23"/>
        <v>2462.5</v>
      </c>
    </row>
    <row r="715" spans="1:12" ht="52.5" customHeight="1">
      <c r="A715" s="34" t="s">
        <v>778</v>
      </c>
      <c r="B715" s="19">
        <v>801</v>
      </c>
      <c r="C715" s="8" t="s">
        <v>714</v>
      </c>
      <c r="D715" s="8" t="s">
        <v>102</v>
      </c>
      <c r="E715" s="8" t="s">
        <v>632</v>
      </c>
      <c r="F715" s="8"/>
      <c r="G715" s="11">
        <f>SUM(G716)</f>
        <v>2000</v>
      </c>
      <c r="H715" s="11">
        <f>SUM(H716)</f>
        <v>0</v>
      </c>
      <c r="I715" s="11"/>
      <c r="J715" s="11">
        <f>SUM(J716)</f>
        <v>462.5</v>
      </c>
      <c r="K715" s="11">
        <f>SUM(K716)</f>
        <v>0</v>
      </c>
      <c r="L715" s="63">
        <f t="shared" si="23"/>
        <v>2462.5</v>
      </c>
    </row>
    <row r="716" spans="1:12" ht="22.5" customHeight="1">
      <c r="A716" s="39" t="s">
        <v>627</v>
      </c>
      <c r="B716" s="19">
        <v>801</v>
      </c>
      <c r="C716" s="8" t="s">
        <v>714</v>
      </c>
      <c r="D716" s="8" t="s">
        <v>102</v>
      </c>
      <c r="E716" s="8" t="s">
        <v>632</v>
      </c>
      <c r="F716" s="8" t="s">
        <v>136</v>
      </c>
      <c r="G716" s="11">
        <f>'прил.3'!G145</f>
        <v>2000</v>
      </c>
      <c r="H716" s="11">
        <f>'прил.3'!H145</f>
        <v>0</v>
      </c>
      <c r="I716" s="11"/>
      <c r="J716" s="11">
        <f>'прил.3'!J145</f>
        <v>462.5</v>
      </c>
      <c r="K716" s="11">
        <f>'прил.3'!K145</f>
        <v>0</v>
      </c>
      <c r="L716" s="63">
        <f t="shared" si="23"/>
        <v>2462.5</v>
      </c>
    </row>
    <row r="717" spans="1:12" ht="17.25" customHeight="1">
      <c r="A717" s="39" t="s">
        <v>633</v>
      </c>
      <c r="B717" s="19">
        <v>801</v>
      </c>
      <c r="C717" s="8" t="s">
        <v>714</v>
      </c>
      <c r="D717" s="8" t="s">
        <v>102</v>
      </c>
      <c r="E717" s="8" t="s">
        <v>602</v>
      </c>
      <c r="F717" s="8"/>
      <c r="G717" s="11">
        <f>SUM(G718)</f>
        <v>2591.2</v>
      </c>
      <c r="H717" s="11">
        <f>SUM(H718)</f>
        <v>0</v>
      </c>
      <c r="I717" s="11"/>
      <c r="J717" s="11">
        <f>SUM(J718)</f>
        <v>0</v>
      </c>
      <c r="K717" s="11">
        <f>SUM(K718)</f>
        <v>0</v>
      </c>
      <c r="L717" s="63">
        <f t="shared" si="23"/>
        <v>2591.2</v>
      </c>
    </row>
    <row r="718" spans="1:12" ht="18" customHeight="1">
      <c r="A718" s="39" t="s">
        <v>86</v>
      </c>
      <c r="B718" s="19">
        <v>801</v>
      </c>
      <c r="C718" s="8" t="s">
        <v>714</v>
      </c>
      <c r="D718" s="8" t="s">
        <v>102</v>
      </c>
      <c r="E718" s="8" t="s">
        <v>802</v>
      </c>
      <c r="F718" s="8"/>
      <c r="G718" s="11">
        <f>SUM(G719)</f>
        <v>2591.2</v>
      </c>
      <c r="H718" s="11">
        <f>SUM(H719)</f>
        <v>0</v>
      </c>
      <c r="I718" s="11"/>
      <c r="J718" s="11">
        <f>SUM(J719)</f>
        <v>0</v>
      </c>
      <c r="K718" s="11">
        <f>SUM(K719)</f>
        <v>0</v>
      </c>
      <c r="L718" s="63">
        <f t="shared" si="23"/>
        <v>2591.2</v>
      </c>
    </row>
    <row r="719" spans="1:12" ht="18" customHeight="1">
      <c r="A719" s="39" t="s">
        <v>627</v>
      </c>
      <c r="B719" s="19">
        <v>801</v>
      </c>
      <c r="C719" s="8" t="s">
        <v>714</v>
      </c>
      <c r="D719" s="8" t="s">
        <v>102</v>
      </c>
      <c r="E719" s="8" t="s">
        <v>802</v>
      </c>
      <c r="F719" s="8" t="s">
        <v>136</v>
      </c>
      <c r="G719" s="11">
        <f>'прил.3'!G148</f>
        <v>2591.2</v>
      </c>
      <c r="H719" s="11">
        <f>'прил.3'!H148</f>
        <v>0</v>
      </c>
      <c r="I719" s="11"/>
      <c r="J719" s="11">
        <f>'прил.3'!J148</f>
        <v>0</v>
      </c>
      <c r="K719" s="11">
        <f>'прил.3'!K148</f>
        <v>0</v>
      </c>
      <c r="L719" s="63">
        <f t="shared" si="23"/>
        <v>2591.2</v>
      </c>
    </row>
    <row r="720" spans="1:12" ht="17.25" customHeight="1">
      <c r="A720" s="39" t="s">
        <v>529</v>
      </c>
      <c r="B720" s="19">
        <v>805</v>
      </c>
      <c r="C720" s="8" t="s">
        <v>714</v>
      </c>
      <c r="D720" s="8" t="s">
        <v>103</v>
      </c>
      <c r="E720" s="8"/>
      <c r="F720" s="8"/>
      <c r="G720" s="11">
        <f>G721+G726</f>
        <v>76649</v>
      </c>
      <c r="H720" s="11">
        <f>H721+H726</f>
        <v>0</v>
      </c>
      <c r="I720" s="11"/>
      <c r="J720" s="11">
        <f>J721+J726</f>
        <v>0</v>
      </c>
      <c r="K720" s="11">
        <f>K721+K726</f>
        <v>0</v>
      </c>
      <c r="L720" s="63">
        <f t="shared" si="23"/>
        <v>76649</v>
      </c>
    </row>
    <row r="721" spans="1:12" ht="18.75" customHeight="1">
      <c r="A721" s="40" t="s">
        <v>265</v>
      </c>
      <c r="B721" s="19">
        <v>805</v>
      </c>
      <c r="C721" s="8" t="s">
        <v>714</v>
      </c>
      <c r="D721" s="8" t="s">
        <v>103</v>
      </c>
      <c r="E721" s="8" t="s">
        <v>684</v>
      </c>
      <c r="F721" s="8"/>
      <c r="G721" s="11">
        <f>G722+G724</f>
        <v>76649</v>
      </c>
      <c r="H721" s="11">
        <f>H722+H724</f>
        <v>0</v>
      </c>
      <c r="I721" s="11"/>
      <c r="J721" s="11">
        <f>J722+J724</f>
        <v>0</v>
      </c>
      <c r="K721" s="11">
        <f>K722+K724</f>
        <v>0</v>
      </c>
      <c r="L721" s="63">
        <f t="shared" si="23"/>
        <v>76649</v>
      </c>
    </row>
    <row r="722" spans="1:12" ht="118.5" customHeight="1">
      <c r="A722" s="40" t="s">
        <v>496</v>
      </c>
      <c r="B722" s="19">
        <v>805</v>
      </c>
      <c r="C722" s="8" t="s">
        <v>714</v>
      </c>
      <c r="D722" s="8" t="s">
        <v>103</v>
      </c>
      <c r="E722" s="8" t="s">
        <v>530</v>
      </c>
      <c r="F722" s="8"/>
      <c r="G722" s="11">
        <f>SUM(G723)</f>
        <v>40044.5</v>
      </c>
      <c r="H722" s="11">
        <f>SUM(H723)</f>
        <v>0</v>
      </c>
      <c r="I722" s="11"/>
      <c r="J722" s="11">
        <f>SUM(J723)</f>
        <v>0</v>
      </c>
      <c r="K722" s="11">
        <f>SUM(K723)</f>
        <v>0</v>
      </c>
      <c r="L722" s="63">
        <f t="shared" si="23"/>
        <v>40044.5</v>
      </c>
    </row>
    <row r="723" spans="1:12" ht="18" customHeight="1">
      <c r="A723" s="39" t="s">
        <v>822</v>
      </c>
      <c r="B723" s="19">
        <v>805</v>
      </c>
      <c r="C723" s="8" t="s">
        <v>714</v>
      </c>
      <c r="D723" s="8" t="s">
        <v>103</v>
      </c>
      <c r="E723" s="8" t="s">
        <v>530</v>
      </c>
      <c r="F723" s="8" t="s">
        <v>215</v>
      </c>
      <c r="G723" s="11">
        <f>'прил.3'!G404</f>
        <v>40044.5</v>
      </c>
      <c r="H723" s="11">
        <f>'прил.3'!H404</f>
        <v>0</v>
      </c>
      <c r="I723" s="11"/>
      <c r="J723" s="11">
        <f>'прил.3'!J404</f>
        <v>0</v>
      </c>
      <c r="K723" s="11">
        <f>'прил.3'!K404</f>
        <v>0</v>
      </c>
      <c r="L723" s="63">
        <f t="shared" si="23"/>
        <v>40044.5</v>
      </c>
    </row>
    <row r="724" spans="1:12" s="76" customFormat="1" ht="167.25" customHeight="1">
      <c r="A724" s="39" t="s">
        <v>507</v>
      </c>
      <c r="B724" s="19"/>
      <c r="C724" s="8" t="s">
        <v>714</v>
      </c>
      <c r="D724" s="8" t="s">
        <v>103</v>
      </c>
      <c r="E724" s="8" t="s">
        <v>333</v>
      </c>
      <c r="F724" s="8"/>
      <c r="G724" s="11">
        <f>G725</f>
        <v>36604.5</v>
      </c>
      <c r="H724" s="11">
        <f>H725</f>
        <v>0</v>
      </c>
      <c r="I724" s="11"/>
      <c r="J724" s="11">
        <f>J725</f>
        <v>0</v>
      </c>
      <c r="K724" s="11">
        <f>K725</f>
        <v>0</v>
      </c>
      <c r="L724" s="63">
        <f t="shared" si="23"/>
        <v>36604.5</v>
      </c>
    </row>
    <row r="725" spans="1:12" s="77" customFormat="1" ht="18" customHeight="1">
      <c r="A725" s="39" t="s">
        <v>822</v>
      </c>
      <c r="B725" s="19"/>
      <c r="C725" s="8" t="s">
        <v>714</v>
      </c>
      <c r="D725" s="8" t="s">
        <v>103</v>
      </c>
      <c r="E725" s="8" t="s">
        <v>333</v>
      </c>
      <c r="F725" s="8" t="s">
        <v>215</v>
      </c>
      <c r="G725" s="11">
        <f>'прил.3'!G406</f>
        <v>36604.5</v>
      </c>
      <c r="H725" s="11">
        <f>'прил.3'!H406</f>
        <v>0</v>
      </c>
      <c r="I725" s="11"/>
      <c r="J725" s="11">
        <f>'прил.3'!J406</f>
        <v>0</v>
      </c>
      <c r="K725" s="11">
        <f>'прил.3'!K406</f>
        <v>0</v>
      </c>
      <c r="L725" s="63">
        <f t="shared" si="23"/>
        <v>36604.5</v>
      </c>
    </row>
    <row r="726" spans="1:12" ht="20.25" customHeight="1" hidden="1">
      <c r="A726" s="38" t="s">
        <v>216</v>
      </c>
      <c r="B726" s="19">
        <v>805</v>
      </c>
      <c r="C726" s="8" t="s">
        <v>714</v>
      </c>
      <c r="D726" s="8" t="s">
        <v>103</v>
      </c>
      <c r="E726" s="8" t="s">
        <v>183</v>
      </c>
      <c r="F726" s="8"/>
      <c r="G726" s="11">
        <f aca="true" t="shared" si="24" ref="G726:K728">SUM(G727)</f>
        <v>0</v>
      </c>
      <c r="H726" s="11">
        <f t="shared" si="24"/>
        <v>0</v>
      </c>
      <c r="I726" s="11"/>
      <c r="J726" s="11">
        <f t="shared" si="24"/>
        <v>0</v>
      </c>
      <c r="K726" s="11">
        <f t="shared" si="24"/>
        <v>0</v>
      </c>
      <c r="L726" s="63">
        <f aca="true" t="shared" si="25" ref="L726:L752">G726+H726+I726+J726+K726</f>
        <v>0</v>
      </c>
    </row>
    <row r="727" spans="1:12" ht="66" customHeight="1" hidden="1">
      <c r="A727" s="38" t="s">
        <v>186</v>
      </c>
      <c r="B727" s="19">
        <v>805</v>
      </c>
      <c r="C727" s="8" t="s">
        <v>714</v>
      </c>
      <c r="D727" s="8" t="s">
        <v>103</v>
      </c>
      <c r="E727" s="8" t="s">
        <v>185</v>
      </c>
      <c r="F727" s="8"/>
      <c r="G727" s="11">
        <f t="shared" si="24"/>
        <v>0</v>
      </c>
      <c r="H727" s="11">
        <f t="shared" si="24"/>
        <v>0</v>
      </c>
      <c r="I727" s="11"/>
      <c r="J727" s="11">
        <f t="shared" si="24"/>
        <v>0</v>
      </c>
      <c r="K727" s="11">
        <f t="shared" si="24"/>
        <v>0</v>
      </c>
      <c r="L727" s="63">
        <f t="shared" si="25"/>
        <v>0</v>
      </c>
    </row>
    <row r="728" spans="1:12" ht="49.5" customHeight="1" hidden="1">
      <c r="A728" s="70" t="s">
        <v>91</v>
      </c>
      <c r="B728" s="19">
        <v>805</v>
      </c>
      <c r="C728" s="8" t="s">
        <v>714</v>
      </c>
      <c r="D728" s="8" t="s">
        <v>103</v>
      </c>
      <c r="E728" s="8" t="s">
        <v>143</v>
      </c>
      <c r="F728" s="8"/>
      <c r="G728" s="11">
        <f t="shared" si="24"/>
        <v>0</v>
      </c>
      <c r="H728" s="11">
        <f t="shared" si="24"/>
        <v>0</v>
      </c>
      <c r="I728" s="11"/>
      <c r="J728" s="11">
        <f t="shared" si="24"/>
        <v>0</v>
      </c>
      <c r="K728" s="11">
        <f t="shared" si="24"/>
        <v>0</v>
      </c>
      <c r="L728" s="63">
        <f t="shared" si="25"/>
        <v>0</v>
      </c>
    </row>
    <row r="729" spans="1:12" ht="17.25" customHeight="1" hidden="1">
      <c r="A729" s="39" t="s">
        <v>822</v>
      </c>
      <c r="B729" s="19">
        <v>805</v>
      </c>
      <c r="C729" s="8" t="s">
        <v>714</v>
      </c>
      <c r="D729" s="8" t="s">
        <v>103</v>
      </c>
      <c r="E729" s="8" t="s">
        <v>144</v>
      </c>
      <c r="F729" s="8" t="s">
        <v>215</v>
      </c>
      <c r="G729" s="11">
        <f>'прил.3'!G410</f>
        <v>0</v>
      </c>
      <c r="H729" s="11">
        <f>'прил.3'!H410</f>
        <v>0</v>
      </c>
      <c r="I729" s="11"/>
      <c r="J729" s="11">
        <f>'прил.3'!J410</f>
        <v>0</v>
      </c>
      <c r="K729" s="11">
        <f>'прил.3'!K410</f>
        <v>0</v>
      </c>
      <c r="L729" s="63">
        <f t="shared" si="25"/>
        <v>0</v>
      </c>
    </row>
    <row r="730" spans="1:12" ht="19.5" customHeight="1">
      <c r="A730" s="39" t="s">
        <v>718</v>
      </c>
      <c r="B730" s="19">
        <v>810</v>
      </c>
      <c r="C730" s="8" t="s">
        <v>714</v>
      </c>
      <c r="D730" s="8" t="s">
        <v>104</v>
      </c>
      <c r="E730" s="8"/>
      <c r="F730" s="8"/>
      <c r="G730" s="11">
        <f>G731+G734+G737+G746+G753+G756</f>
        <v>43676.399999999994</v>
      </c>
      <c r="H730" s="11">
        <f>H731+H734+H737+H746+H753+H756</f>
        <v>0</v>
      </c>
      <c r="I730" s="11"/>
      <c r="J730" s="11">
        <f>J731+J734+J737+J746+J753+J756</f>
        <v>2193.7000000000003</v>
      </c>
      <c r="K730" s="11">
        <f>K731+K734+K737+K746+K753+K756</f>
        <v>0</v>
      </c>
      <c r="L730" s="63">
        <f t="shared" si="25"/>
        <v>45870.09999999999</v>
      </c>
    </row>
    <row r="731" spans="1:12" ht="18.75" customHeight="1">
      <c r="A731" s="122" t="s">
        <v>214</v>
      </c>
      <c r="B731" s="94">
        <v>810</v>
      </c>
      <c r="C731" s="95" t="s">
        <v>714</v>
      </c>
      <c r="D731" s="95" t="s">
        <v>104</v>
      </c>
      <c r="E731" s="95" t="s">
        <v>178</v>
      </c>
      <c r="F731" s="95"/>
      <c r="G731" s="26">
        <f>SUM(G732)</f>
        <v>15277.1</v>
      </c>
      <c r="H731" s="26">
        <f>SUM(H732)</f>
        <v>0</v>
      </c>
      <c r="I731" s="26"/>
      <c r="J731" s="26">
        <f>SUM(J732)</f>
        <v>0</v>
      </c>
      <c r="K731" s="26">
        <f>SUM(K732)</f>
        <v>0</v>
      </c>
      <c r="L731" s="133">
        <f t="shared" si="25"/>
        <v>15277.1</v>
      </c>
    </row>
    <row r="732" spans="1:12" ht="18" customHeight="1">
      <c r="A732" s="123" t="s">
        <v>182</v>
      </c>
      <c r="B732" s="96">
        <v>810</v>
      </c>
      <c r="C732" s="6" t="s">
        <v>714</v>
      </c>
      <c r="D732" s="6" t="s">
        <v>104</v>
      </c>
      <c r="E732" s="6" t="s">
        <v>180</v>
      </c>
      <c r="F732" s="6"/>
      <c r="G732" s="13">
        <f>SUM(G733)</f>
        <v>15277.1</v>
      </c>
      <c r="H732" s="13">
        <f>SUM(H733)</f>
        <v>0</v>
      </c>
      <c r="I732" s="13"/>
      <c r="J732" s="13">
        <f>SUM(J733)</f>
        <v>0</v>
      </c>
      <c r="K732" s="13">
        <f>SUM(K733)</f>
        <v>0</v>
      </c>
      <c r="L732" s="112">
        <f t="shared" si="25"/>
        <v>15277.1</v>
      </c>
    </row>
    <row r="733" spans="1:12" ht="19.5" customHeight="1">
      <c r="A733" s="38" t="s">
        <v>607</v>
      </c>
      <c r="B733" s="19">
        <v>810</v>
      </c>
      <c r="C733" s="8" t="s">
        <v>714</v>
      </c>
      <c r="D733" s="8" t="s">
        <v>104</v>
      </c>
      <c r="E733" s="8" t="s">
        <v>180</v>
      </c>
      <c r="F733" s="8" t="s">
        <v>392</v>
      </c>
      <c r="G733" s="11">
        <f>'прил.3'!G803</f>
        <v>15277.1</v>
      </c>
      <c r="H733" s="11">
        <f>'прил.3'!H803</f>
        <v>0</v>
      </c>
      <c r="I733" s="11"/>
      <c r="J733" s="11">
        <f>'прил.3'!J803</f>
        <v>0</v>
      </c>
      <c r="K733" s="11">
        <f>'прил.3'!K803</f>
        <v>0</v>
      </c>
      <c r="L733" s="63">
        <f t="shared" si="25"/>
        <v>15277.1</v>
      </c>
    </row>
    <row r="734" spans="1:12" ht="50.25" customHeight="1">
      <c r="A734" s="38" t="s">
        <v>131</v>
      </c>
      <c r="B734" s="19">
        <v>810</v>
      </c>
      <c r="C734" s="8" t="s">
        <v>714</v>
      </c>
      <c r="D734" s="8" t="s">
        <v>104</v>
      </c>
      <c r="E734" s="8" t="s">
        <v>799</v>
      </c>
      <c r="F734" s="8"/>
      <c r="G734" s="11">
        <f>SUM(G735)</f>
        <v>809.4</v>
      </c>
      <c r="H734" s="11">
        <f>SUM(H735)</f>
        <v>0</v>
      </c>
      <c r="I734" s="11"/>
      <c r="J734" s="11">
        <f>SUM(J735)</f>
        <v>0</v>
      </c>
      <c r="K734" s="11">
        <f>SUM(K735)</f>
        <v>0</v>
      </c>
      <c r="L734" s="63">
        <f t="shared" si="25"/>
        <v>809.4</v>
      </c>
    </row>
    <row r="735" spans="1:12" ht="18" customHeight="1">
      <c r="A735" s="39" t="s">
        <v>641</v>
      </c>
      <c r="B735" s="19">
        <v>810</v>
      </c>
      <c r="C735" s="8" t="s">
        <v>714</v>
      </c>
      <c r="D735" s="8" t="s">
        <v>104</v>
      </c>
      <c r="E735" s="8" t="s">
        <v>800</v>
      </c>
      <c r="F735" s="8"/>
      <c r="G735" s="11">
        <f>SUM(G736)</f>
        <v>809.4</v>
      </c>
      <c r="H735" s="11">
        <f>SUM(H736)</f>
        <v>0</v>
      </c>
      <c r="I735" s="11"/>
      <c r="J735" s="11">
        <f>SUM(J736)</f>
        <v>0</v>
      </c>
      <c r="K735" s="11">
        <f>SUM(K736)</f>
        <v>0</v>
      </c>
      <c r="L735" s="63">
        <f t="shared" si="25"/>
        <v>809.4</v>
      </c>
    </row>
    <row r="736" spans="1:12" ht="16.5">
      <c r="A736" s="38" t="s">
        <v>150</v>
      </c>
      <c r="B736" s="19">
        <v>810</v>
      </c>
      <c r="C736" s="8" t="s">
        <v>714</v>
      </c>
      <c r="D736" s="8" t="s">
        <v>104</v>
      </c>
      <c r="E736" s="8" t="s">
        <v>800</v>
      </c>
      <c r="F736" s="8" t="s">
        <v>831</v>
      </c>
      <c r="G736" s="11">
        <f>'прил.3'!G806</f>
        <v>809.4</v>
      </c>
      <c r="H736" s="11">
        <f>'прил.3'!H806</f>
        <v>0</v>
      </c>
      <c r="I736" s="11"/>
      <c r="J736" s="11">
        <f>'прил.3'!J806</f>
        <v>0</v>
      </c>
      <c r="K736" s="11">
        <f>'прил.3'!K806</f>
        <v>0</v>
      </c>
      <c r="L736" s="63">
        <f t="shared" si="25"/>
        <v>809.4</v>
      </c>
    </row>
    <row r="737" spans="1:12" ht="18" customHeight="1">
      <c r="A737" s="39" t="s">
        <v>254</v>
      </c>
      <c r="B737" s="19">
        <v>810</v>
      </c>
      <c r="C737" s="8" t="s">
        <v>714</v>
      </c>
      <c r="D737" s="8" t="s">
        <v>104</v>
      </c>
      <c r="E737" s="8" t="s">
        <v>628</v>
      </c>
      <c r="F737" s="8"/>
      <c r="G737" s="11">
        <f>SUM(G740)</f>
        <v>9764.1</v>
      </c>
      <c r="H737" s="11">
        <f>SUM(H740)</f>
        <v>0</v>
      </c>
      <c r="I737" s="11"/>
      <c r="J737" s="11">
        <f>SUM(J740,J738)</f>
        <v>2193.8</v>
      </c>
      <c r="K737" s="11">
        <f>SUM(K740)</f>
        <v>0</v>
      </c>
      <c r="L737" s="63">
        <f t="shared" si="25"/>
        <v>11957.900000000001</v>
      </c>
    </row>
    <row r="738" spans="1:12" ht="35.25" customHeight="1">
      <c r="A738" s="40" t="s">
        <v>413</v>
      </c>
      <c r="B738" s="19"/>
      <c r="C738" s="8" t="s">
        <v>714</v>
      </c>
      <c r="D738" s="8" t="s">
        <v>104</v>
      </c>
      <c r="E738" s="8" t="s">
        <v>257</v>
      </c>
      <c r="F738" s="8"/>
      <c r="G738" s="11"/>
      <c r="H738" s="11"/>
      <c r="I738" s="11"/>
      <c r="J738" s="11">
        <f>SUM(J739)</f>
        <v>2193.8</v>
      </c>
      <c r="K738" s="11"/>
      <c r="L738" s="63">
        <f t="shared" si="25"/>
        <v>2193.8</v>
      </c>
    </row>
    <row r="739" spans="1:12" ht="18" customHeight="1">
      <c r="A739" s="38" t="s">
        <v>608</v>
      </c>
      <c r="B739" s="19"/>
      <c r="C739" s="8" t="s">
        <v>714</v>
      </c>
      <c r="D739" s="8" t="s">
        <v>104</v>
      </c>
      <c r="E739" s="8" t="s">
        <v>257</v>
      </c>
      <c r="F739" s="8" t="s">
        <v>389</v>
      </c>
      <c r="G739" s="11"/>
      <c r="H739" s="11"/>
      <c r="I739" s="11"/>
      <c r="J739" s="11">
        <f>'прил.3'!J809</f>
        <v>2193.8</v>
      </c>
      <c r="K739" s="11"/>
      <c r="L739" s="63">
        <f t="shared" si="25"/>
        <v>2193.8</v>
      </c>
    </row>
    <row r="740" spans="1:12" ht="34.5" customHeight="1" hidden="1">
      <c r="A740" s="40" t="s">
        <v>258</v>
      </c>
      <c r="B740" s="19"/>
      <c r="C740" s="8" t="s">
        <v>714</v>
      </c>
      <c r="D740" s="8" t="s">
        <v>104</v>
      </c>
      <c r="E740" s="8" t="s">
        <v>509</v>
      </c>
      <c r="F740" s="8"/>
      <c r="G740" s="11">
        <f>SUM(G741)</f>
        <v>9764.1</v>
      </c>
      <c r="H740" s="11">
        <f>SUM(H741)</f>
        <v>0</v>
      </c>
      <c r="I740" s="11"/>
      <c r="J740" s="11">
        <f>SUM(J741)</f>
        <v>0</v>
      </c>
      <c r="K740" s="11">
        <f>SUM(K741)</f>
        <v>0</v>
      </c>
      <c r="L740" s="63">
        <f t="shared" si="25"/>
        <v>9764.1</v>
      </c>
    </row>
    <row r="741" spans="1:12" ht="33" customHeight="1">
      <c r="A741" s="40" t="s">
        <v>258</v>
      </c>
      <c r="B741" s="19">
        <v>810</v>
      </c>
      <c r="C741" s="8" t="s">
        <v>714</v>
      </c>
      <c r="D741" s="8" t="s">
        <v>104</v>
      </c>
      <c r="E741" s="8" t="s">
        <v>509</v>
      </c>
      <c r="F741" s="8"/>
      <c r="G741" s="11">
        <f>G742+G743</f>
        <v>9764.1</v>
      </c>
      <c r="H741" s="11">
        <f>H742+H743</f>
        <v>0</v>
      </c>
      <c r="I741" s="11"/>
      <c r="J741" s="11">
        <f>J742+J743</f>
        <v>0</v>
      </c>
      <c r="K741" s="11">
        <f>K742+K743</f>
        <v>0</v>
      </c>
      <c r="L741" s="63">
        <f t="shared" si="25"/>
        <v>9764.1</v>
      </c>
    </row>
    <row r="742" spans="1:12" ht="18" customHeight="1">
      <c r="A742" s="38" t="s">
        <v>150</v>
      </c>
      <c r="B742" s="19"/>
      <c r="C742" s="8" t="s">
        <v>714</v>
      </c>
      <c r="D742" s="8" t="s">
        <v>104</v>
      </c>
      <c r="E742" s="8" t="s">
        <v>509</v>
      </c>
      <c r="F742" s="8" t="s">
        <v>831</v>
      </c>
      <c r="G742" s="11">
        <f>'прил.3'!G812</f>
        <v>528.1</v>
      </c>
      <c r="H742" s="11">
        <f>'прил.3'!H812</f>
        <v>0</v>
      </c>
      <c r="I742" s="11"/>
      <c r="J742" s="11">
        <f>'прил.3'!J812</f>
        <v>0</v>
      </c>
      <c r="K742" s="11">
        <f>'прил.3'!K812</f>
        <v>0</v>
      </c>
      <c r="L742" s="63">
        <f t="shared" si="25"/>
        <v>528.1</v>
      </c>
    </row>
    <row r="743" spans="1:12" ht="20.25" customHeight="1">
      <c r="A743" s="38" t="s">
        <v>608</v>
      </c>
      <c r="B743" s="19">
        <v>810</v>
      </c>
      <c r="C743" s="8" t="s">
        <v>714</v>
      </c>
      <c r="D743" s="8" t="s">
        <v>104</v>
      </c>
      <c r="E743" s="8" t="s">
        <v>509</v>
      </c>
      <c r="F743" s="8" t="s">
        <v>389</v>
      </c>
      <c r="G743" s="11">
        <f>'прил.3'!G813</f>
        <v>9236</v>
      </c>
      <c r="H743" s="11">
        <f>'прил.3'!H813</f>
        <v>0</v>
      </c>
      <c r="I743" s="11"/>
      <c r="J743" s="11">
        <f>'прил.3'!J813</f>
        <v>0</v>
      </c>
      <c r="K743" s="11">
        <f>'прил.3'!K813</f>
        <v>0</v>
      </c>
      <c r="L743" s="63">
        <f t="shared" si="25"/>
        <v>9236</v>
      </c>
    </row>
    <row r="744" spans="1:12" ht="51" customHeight="1" hidden="1">
      <c r="A744" s="70" t="s">
        <v>94</v>
      </c>
      <c r="B744" s="19">
        <v>810</v>
      </c>
      <c r="C744" s="8" t="s">
        <v>714</v>
      </c>
      <c r="D744" s="8" t="s">
        <v>104</v>
      </c>
      <c r="E744" s="8" t="s">
        <v>260</v>
      </c>
      <c r="F744" s="8"/>
      <c r="G744" s="11">
        <f>SUM(G745)</f>
        <v>0</v>
      </c>
      <c r="H744" s="11">
        <f>SUM(H745)</f>
        <v>0</v>
      </c>
      <c r="I744" s="11"/>
      <c r="J744" s="11">
        <f>SUM(J745)</f>
        <v>0</v>
      </c>
      <c r="K744" s="11">
        <f>SUM(K745)</f>
        <v>0</v>
      </c>
      <c r="L744" s="63">
        <f t="shared" si="25"/>
        <v>0</v>
      </c>
    </row>
    <row r="745" spans="1:12" ht="16.5" hidden="1">
      <c r="A745" s="38" t="s">
        <v>608</v>
      </c>
      <c r="B745" s="19">
        <v>810</v>
      </c>
      <c r="C745" s="8" t="s">
        <v>714</v>
      </c>
      <c r="D745" s="8" t="s">
        <v>104</v>
      </c>
      <c r="E745" s="8" t="s">
        <v>260</v>
      </c>
      <c r="F745" s="8" t="s">
        <v>389</v>
      </c>
      <c r="G745" s="11">
        <f>'прил.3'!G815</f>
        <v>0</v>
      </c>
      <c r="H745" s="11">
        <f>'прил.3'!H815</f>
        <v>0</v>
      </c>
      <c r="I745" s="11"/>
      <c r="J745" s="11">
        <f>'прил.3'!J815</f>
        <v>0</v>
      </c>
      <c r="K745" s="11">
        <f>'прил.3'!K815</f>
        <v>0</v>
      </c>
      <c r="L745" s="63">
        <f t="shared" si="25"/>
        <v>0</v>
      </c>
    </row>
    <row r="746" spans="1:12" ht="16.5">
      <c r="A746" s="38" t="s">
        <v>216</v>
      </c>
      <c r="B746" s="19">
        <v>810</v>
      </c>
      <c r="C746" s="8" t="s">
        <v>714</v>
      </c>
      <c r="D746" s="8" t="s">
        <v>104</v>
      </c>
      <c r="E746" s="8" t="s">
        <v>183</v>
      </c>
      <c r="F746" s="8"/>
      <c r="G746" s="11">
        <f>SUM(G747)</f>
        <v>17825.8</v>
      </c>
      <c r="H746" s="11">
        <f>SUM(H747)</f>
        <v>0</v>
      </c>
      <c r="I746" s="11"/>
      <c r="J746" s="11">
        <f>SUM(J747)</f>
        <v>-0.1</v>
      </c>
      <c r="K746" s="11">
        <f>SUM(K747)</f>
        <v>0</v>
      </c>
      <c r="L746" s="63">
        <f t="shared" si="25"/>
        <v>17825.7</v>
      </c>
    </row>
    <row r="747" spans="1:12" ht="51.75" customHeight="1">
      <c r="A747" s="38" t="s">
        <v>186</v>
      </c>
      <c r="B747" s="19">
        <v>810</v>
      </c>
      <c r="C747" s="8" t="s">
        <v>714</v>
      </c>
      <c r="D747" s="8" t="s">
        <v>104</v>
      </c>
      <c r="E747" s="8" t="s">
        <v>185</v>
      </c>
      <c r="F747" s="8"/>
      <c r="G747" s="11">
        <f>G748+G751</f>
        <v>17825.8</v>
      </c>
      <c r="H747" s="11">
        <f>H748+H751</f>
        <v>0</v>
      </c>
      <c r="I747" s="11"/>
      <c r="J747" s="11">
        <f>J748+J751</f>
        <v>-0.1</v>
      </c>
      <c r="K747" s="11">
        <f>K748+K751</f>
        <v>0</v>
      </c>
      <c r="L747" s="63">
        <f t="shared" si="25"/>
        <v>17825.7</v>
      </c>
    </row>
    <row r="748" spans="1:12" ht="101.25" customHeight="1">
      <c r="A748" s="40" t="s">
        <v>489</v>
      </c>
      <c r="B748" s="19">
        <v>810</v>
      </c>
      <c r="C748" s="8" t="s">
        <v>714</v>
      </c>
      <c r="D748" s="8" t="s">
        <v>104</v>
      </c>
      <c r="E748" s="8" t="s">
        <v>252</v>
      </c>
      <c r="F748" s="8"/>
      <c r="G748" s="11">
        <f>SUM(G749:G750)</f>
        <v>16525.6</v>
      </c>
      <c r="H748" s="11">
        <f>SUM(H749:H750)</f>
        <v>0</v>
      </c>
      <c r="I748" s="11"/>
      <c r="J748" s="11">
        <f>SUM(J749:J750)</f>
        <v>-0.1</v>
      </c>
      <c r="K748" s="11">
        <f>SUM(K749:K750)</f>
        <v>0</v>
      </c>
      <c r="L748" s="63">
        <f t="shared" si="25"/>
        <v>16525.5</v>
      </c>
    </row>
    <row r="749" spans="1:12" ht="18" customHeight="1">
      <c r="A749" s="38" t="s">
        <v>150</v>
      </c>
      <c r="B749" s="19">
        <v>810</v>
      </c>
      <c r="C749" s="8" t="s">
        <v>253</v>
      </c>
      <c r="D749" s="8" t="s">
        <v>104</v>
      </c>
      <c r="E749" s="8" t="s">
        <v>252</v>
      </c>
      <c r="F749" s="8" t="s">
        <v>831</v>
      </c>
      <c r="G749" s="11">
        <f>'прил.3'!G819</f>
        <v>6178.1</v>
      </c>
      <c r="H749" s="11">
        <f>'прил.3'!H819</f>
        <v>0</v>
      </c>
      <c r="I749" s="11"/>
      <c r="J749" s="11">
        <f>'прил.3'!J819</f>
        <v>-0.1</v>
      </c>
      <c r="K749" s="11">
        <f>'прил.3'!K819</f>
        <v>0</v>
      </c>
      <c r="L749" s="63">
        <f t="shared" si="25"/>
        <v>6178</v>
      </c>
    </row>
    <row r="750" spans="1:12" ht="21" customHeight="1">
      <c r="A750" s="38" t="s">
        <v>608</v>
      </c>
      <c r="B750" s="19">
        <v>810</v>
      </c>
      <c r="C750" s="8" t="s">
        <v>714</v>
      </c>
      <c r="D750" s="8" t="s">
        <v>104</v>
      </c>
      <c r="E750" s="8" t="s">
        <v>252</v>
      </c>
      <c r="F750" s="8" t="s">
        <v>389</v>
      </c>
      <c r="G750" s="11">
        <f>'прил.3'!G820</f>
        <v>10347.5</v>
      </c>
      <c r="H750" s="11">
        <f>'прил.3'!H820</f>
        <v>0</v>
      </c>
      <c r="I750" s="11"/>
      <c r="J750" s="11">
        <f>'прил.3'!J820</f>
        <v>0</v>
      </c>
      <c r="K750" s="11">
        <f>'прил.3'!K820</f>
        <v>0</v>
      </c>
      <c r="L750" s="63">
        <f t="shared" si="25"/>
        <v>10347.5</v>
      </c>
    </row>
    <row r="751" spans="1:12" ht="51.75" customHeight="1">
      <c r="A751" s="40" t="s">
        <v>156</v>
      </c>
      <c r="B751" s="19">
        <v>810</v>
      </c>
      <c r="C751" s="8" t="s">
        <v>714</v>
      </c>
      <c r="D751" s="8" t="s">
        <v>104</v>
      </c>
      <c r="E751" s="8" t="s">
        <v>262</v>
      </c>
      <c r="F751" s="8"/>
      <c r="G751" s="11">
        <f>SUM(G752)</f>
        <v>1300.2</v>
      </c>
      <c r="H751" s="11">
        <f>SUM(H752)</f>
        <v>0</v>
      </c>
      <c r="I751" s="11"/>
      <c r="J751" s="11">
        <f>SUM(J752)</f>
        <v>0</v>
      </c>
      <c r="K751" s="11">
        <f>SUM(K752)</f>
        <v>0</v>
      </c>
      <c r="L751" s="63">
        <f t="shared" si="25"/>
        <v>1300.2</v>
      </c>
    </row>
    <row r="752" spans="1:12" ht="21" customHeight="1">
      <c r="A752" s="38" t="s">
        <v>608</v>
      </c>
      <c r="B752" s="19">
        <v>810</v>
      </c>
      <c r="C752" s="8" t="s">
        <v>714</v>
      </c>
      <c r="D752" s="8" t="s">
        <v>104</v>
      </c>
      <c r="E752" s="8" t="s">
        <v>262</v>
      </c>
      <c r="F752" s="8" t="s">
        <v>389</v>
      </c>
      <c r="G752" s="11">
        <f>'прил.3'!G822</f>
        <v>1300.2</v>
      </c>
      <c r="H752" s="11">
        <f>'прил.3'!H822</f>
        <v>0</v>
      </c>
      <c r="I752" s="11"/>
      <c r="J752" s="11">
        <f>'прил.3'!J822</f>
        <v>0</v>
      </c>
      <c r="K752" s="11">
        <f>'прил.3'!K822</f>
        <v>0</v>
      </c>
      <c r="L752" s="63">
        <f t="shared" si="25"/>
        <v>1300.2</v>
      </c>
    </row>
    <row r="753" spans="1:12" ht="18" customHeight="1" hidden="1">
      <c r="A753" s="38" t="s">
        <v>523</v>
      </c>
      <c r="B753" s="19">
        <v>810</v>
      </c>
      <c r="C753" s="8" t="s">
        <v>714</v>
      </c>
      <c r="D753" s="8" t="s">
        <v>104</v>
      </c>
      <c r="E753" s="8" t="s">
        <v>631</v>
      </c>
      <c r="F753" s="8"/>
      <c r="G753" s="11">
        <f>SUM(G754)</f>
        <v>0</v>
      </c>
      <c r="H753" s="108"/>
      <c r="I753" s="11">
        <f>SUM(I754)</f>
        <v>0</v>
      </c>
      <c r="J753" s="11">
        <f>SUM(J754)</f>
        <v>0</v>
      </c>
      <c r="K753" s="108"/>
      <c r="L753" s="63">
        <f aca="true" t="shared" si="26" ref="L753:L758">G753+H753</f>
        <v>0</v>
      </c>
    </row>
    <row r="754" spans="1:12" ht="49.5" customHeight="1" hidden="1">
      <c r="A754" s="40" t="s">
        <v>458</v>
      </c>
      <c r="B754" s="19">
        <v>810</v>
      </c>
      <c r="C754" s="8" t="s">
        <v>714</v>
      </c>
      <c r="D754" s="8" t="s">
        <v>104</v>
      </c>
      <c r="E754" s="8" t="s">
        <v>263</v>
      </c>
      <c r="F754" s="8"/>
      <c r="G754" s="11">
        <f>SUM(G755)</f>
        <v>0</v>
      </c>
      <c r="H754" s="108"/>
      <c r="I754" s="11">
        <f>SUM(I755)</f>
        <v>0</v>
      </c>
      <c r="J754" s="11">
        <f>SUM(J755)</f>
        <v>0</v>
      </c>
      <c r="K754" s="108"/>
      <c r="L754" s="63">
        <f t="shared" si="26"/>
        <v>0</v>
      </c>
    </row>
    <row r="755" spans="1:12" ht="17.25" customHeight="1" hidden="1">
      <c r="A755" s="40" t="s">
        <v>397</v>
      </c>
      <c r="B755" s="19">
        <v>810</v>
      </c>
      <c r="C755" s="8" t="s">
        <v>714</v>
      </c>
      <c r="D755" s="8" t="s">
        <v>104</v>
      </c>
      <c r="E755" s="8" t="s">
        <v>263</v>
      </c>
      <c r="F755" s="8" t="s">
        <v>199</v>
      </c>
      <c r="G755" s="11">
        <f>'прил.3'!G825</f>
        <v>0</v>
      </c>
      <c r="H755" s="108"/>
      <c r="I755" s="11">
        <f>'прил.3'!I825</f>
        <v>0</v>
      </c>
      <c r="J755" s="11">
        <f>'прил.3'!J825</f>
        <v>0</v>
      </c>
      <c r="K755" s="108"/>
      <c r="L755" s="63">
        <f t="shared" si="26"/>
        <v>0</v>
      </c>
    </row>
    <row r="756" spans="1:12" ht="19.5" customHeight="1" hidden="1">
      <c r="A756" s="39" t="s">
        <v>633</v>
      </c>
      <c r="B756" s="19">
        <v>810</v>
      </c>
      <c r="C756" s="8" t="s">
        <v>714</v>
      </c>
      <c r="D756" s="8" t="s">
        <v>104</v>
      </c>
      <c r="E756" s="27" t="s">
        <v>602</v>
      </c>
      <c r="F756" s="27"/>
      <c r="G756" s="11">
        <f>SUM(G757)</f>
        <v>0</v>
      </c>
      <c r="H756" s="108"/>
      <c r="I756" s="11">
        <f>SUM(I757)</f>
        <v>0</v>
      </c>
      <c r="J756" s="11">
        <f>SUM(J757)</f>
        <v>0</v>
      </c>
      <c r="K756" s="108"/>
      <c r="L756" s="63">
        <f t="shared" si="26"/>
        <v>0</v>
      </c>
    </row>
    <row r="757" spans="1:12" ht="17.25" customHeight="1" hidden="1">
      <c r="A757" s="39" t="s">
        <v>72</v>
      </c>
      <c r="B757" s="19">
        <v>810</v>
      </c>
      <c r="C757" s="8" t="s">
        <v>714</v>
      </c>
      <c r="D757" s="8" t="s">
        <v>104</v>
      </c>
      <c r="E757" s="8" t="s">
        <v>603</v>
      </c>
      <c r="F757" s="8"/>
      <c r="G757" s="11">
        <f>SUM(G758)</f>
        <v>0</v>
      </c>
      <c r="H757" s="108"/>
      <c r="I757" s="11">
        <f>SUM(I758)</f>
        <v>0</v>
      </c>
      <c r="J757" s="11">
        <f>SUM(J758)</f>
        <v>0</v>
      </c>
      <c r="K757" s="108"/>
      <c r="L757" s="63">
        <f t="shared" si="26"/>
        <v>0</v>
      </c>
    </row>
    <row r="758" spans="1:12" ht="18.75" customHeight="1" hidden="1">
      <c r="A758" s="38" t="s">
        <v>739</v>
      </c>
      <c r="B758" s="19">
        <v>810</v>
      </c>
      <c r="C758" s="8" t="s">
        <v>714</v>
      </c>
      <c r="D758" s="8" t="s">
        <v>104</v>
      </c>
      <c r="E758" s="8" t="s">
        <v>603</v>
      </c>
      <c r="F758" s="8" t="s">
        <v>199</v>
      </c>
      <c r="G758" s="11">
        <f>'прил.3'!G828</f>
        <v>0</v>
      </c>
      <c r="H758" s="108"/>
      <c r="I758" s="11">
        <f>'прил.3'!I828</f>
        <v>0</v>
      </c>
      <c r="J758" s="11">
        <f>'прил.3'!J828</f>
        <v>0</v>
      </c>
      <c r="K758" s="108"/>
      <c r="L758" s="63">
        <f t="shared" si="26"/>
        <v>0</v>
      </c>
    </row>
    <row r="759" spans="1:12" ht="17.25" customHeight="1">
      <c r="A759" s="71" t="s">
        <v>89</v>
      </c>
      <c r="B759" s="141"/>
      <c r="C759" s="10"/>
      <c r="D759" s="10"/>
      <c r="E759" s="10"/>
      <c r="F759" s="10"/>
      <c r="G759" s="15">
        <f>G20+G100+G130+G169+G282+G309+G462+G525+G646</f>
        <v>5076864.2</v>
      </c>
      <c r="H759" s="15">
        <f>H20+H100+H130+H169+H282+H309+H462+H525+H646</f>
        <v>63935</v>
      </c>
      <c r="I759" s="15">
        <f>I20+I100+I130+I169+I282+I309+I462+I525+I646</f>
        <v>1.8189894035458565E-12</v>
      </c>
      <c r="J759" s="15">
        <f>J20+J100+J130+J169+J282+J309+J462+J525+J646</f>
        <v>442009.1</v>
      </c>
      <c r="K759" s="15">
        <f>K20+K100+K130+K169+K282+K309+K462+K525+K646</f>
        <v>206000</v>
      </c>
      <c r="L759" s="109">
        <f>G759+H759+I759+J759+K759</f>
        <v>5788808.3</v>
      </c>
    </row>
    <row r="760" spans="7:11" ht="16.5">
      <c r="G760" s="20"/>
      <c r="I760" s="20"/>
      <c r="J760" s="20"/>
      <c r="K760" s="20"/>
    </row>
    <row r="761" spans="10:12" ht="16.5">
      <c r="J761" s="20">
        <f>J759-'прил.3'!J1175</f>
        <v>0</v>
      </c>
      <c r="K761" s="20"/>
      <c r="L761" s="129">
        <f>L759-'прил.3'!L1175</f>
        <v>0</v>
      </c>
    </row>
    <row r="765" spans="7:11" ht="16.5">
      <c r="G765" s="20">
        <f>G759-'прил.3'!G1175</f>
        <v>0</v>
      </c>
      <c r="I765" s="20">
        <f>I759-'прил.3'!I1175</f>
        <v>1.8189894035458565E-12</v>
      </c>
      <c r="J765" s="20"/>
      <c r="K765" s="20"/>
    </row>
  </sheetData>
  <mergeCells count="2">
    <mergeCell ref="A14:L14"/>
    <mergeCell ref="A13:L13"/>
  </mergeCells>
  <printOptions/>
  <pageMargins left="1.1811023622047245" right="0.3937007874015748" top="0.7874015748031497" bottom="0.3937007874015748" header="0.3937007874015748" footer="0.42"/>
  <pageSetup fitToHeight="0" fitToWidth="1" horizontalDpi="600" verticalDpi="600" orientation="portrait" paperSize="9" scale="6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M1215"/>
  <sheetViews>
    <sheetView showZeros="0" view="pageBreakPreview" zoomScale="85" zoomScaleNormal="75" zoomScaleSheetLayoutView="85" workbookViewId="0" topLeftCell="A3">
      <selection activeCell="L6" sqref="L6"/>
    </sheetView>
  </sheetViews>
  <sheetFormatPr defaultColWidth="9.00390625" defaultRowHeight="12.75"/>
  <cols>
    <col min="1" max="1" width="111.625" style="0" customWidth="1"/>
    <col min="2" max="2" width="10.25390625" style="0" customWidth="1"/>
    <col min="3" max="3" width="9.00390625" style="0" customWidth="1"/>
    <col min="4" max="4" width="9.625" style="0" customWidth="1"/>
    <col min="5" max="5" width="11.125" style="0" customWidth="1"/>
    <col min="6" max="6" width="10.25390625" style="0" customWidth="1"/>
    <col min="7" max="7" width="14.75390625" style="0" hidden="1" customWidth="1"/>
    <col min="8" max="8" width="18.375" style="0" hidden="1" customWidth="1"/>
    <col min="9" max="9" width="18.125" style="0" hidden="1" customWidth="1"/>
    <col min="10" max="10" width="14.875" style="0" hidden="1" customWidth="1"/>
    <col min="11" max="11" width="16.625" style="0" hidden="1" customWidth="1"/>
    <col min="12" max="12" width="18.625" style="0" customWidth="1"/>
    <col min="13" max="13" width="15.375" style="0" customWidth="1"/>
    <col min="14" max="14" width="14.25390625" style="0" customWidth="1"/>
    <col min="15" max="15" width="11.75390625" style="0" customWidth="1"/>
  </cols>
  <sheetData>
    <row r="1" ht="12.75" hidden="1"/>
    <row r="2" spans="6:7" ht="16.5" hidden="1">
      <c r="F2" s="1"/>
      <c r="G2" s="1"/>
    </row>
    <row r="3" spans="6:7" ht="16.5">
      <c r="F3" s="1" t="s">
        <v>64</v>
      </c>
      <c r="G3" s="1"/>
    </row>
    <row r="4" spans="6:7" ht="16.5">
      <c r="F4" s="1" t="s">
        <v>322</v>
      </c>
      <c r="G4" s="1"/>
    </row>
    <row r="5" spans="6:7" ht="16.5">
      <c r="F5" s="1" t="s">
        <v>321</v>
      </c>
      <c r="G5" s="1"/>
    </row>
    <row r="6" spans="6:7" ht="16.5">
      <c r="F6" s="1" t="s">
        <v>192</v>
      </c>
      <c r="G6" s="1"/>
    </row>
    <row r="7" spans="6:7" ht="16.5">
      <c r="F7" s="1"/>
      <c r="G7" s="1"/>
    </row>
    <row r="8" spans="6:7" ht="16.5">
      <c r="F8" s="1"/>
      <c r="G8" s="1"/>
    </row>
    <row r="9" spans="6:7" ht="16.5">
      <c r="F9" s="1" t="s">
        <v>773</v>
      </c>
      <c r="G9" s="1"/>
    </row>
    <row r="10" spans="6:7" ht="16.5">
      <c r="F10" s="1" t="s">
        <v>322</v>
      </c>
      <c r="G10" s="1"/>
    </row>
    <row r="11" spans="6:7" ht="16.5">
      <c r="F11" s="1" t="s">
        <v>321</v>
      </c>
      <c r="G11" s="1"/>
    </row>
    <row r="12" spans="6:7" ht="16.5">
      <c r="F12" s="1" t="s">
        <v>447</v>
      </c>
      <c r="G12" s="1"/>
    </row>
    <row r="13" spans="1:12" ht="24" customHeight="1">
      <c r="A13" s="164" t="s">
        <v>476</v>
      </c>
      <c r="B13" s="164"/>
      <c r="C13" s="164"/>
      <c r="D13" s="164"/>
      <c r="E13" s="164"/>
      <c r="F13" s="164"/>
      <c r="G13" s="164"/>
      <c r="H13" s="154"/>
      <c r="I13" s="154"/>
      <c r="J13" s="154"/>
      <c r="K13" s="154"/>
      <c r="L13" s="154"/>
    </row>
    <row r="14" spans="1:12" ht="25.5" customHeight="1">
      <c r="A14" s="153" t="s">
        <v>141</v>
      </c>
      <c r="B14" s="153"/>
      <c r="C14" s="153"/>
      <c r="D14" s="153"/>
      <c r="E14" s="153"/>
      <c r="F14" s="163"/>
      <c r="G14" s="163"/>
      <c r="H14" s="154"/>
      <c r="I14" s="154"/>
      <c r="J14" s="154"/>
      <c r="K14" s="154"/>
      <c r="L14" s="154"/>
    </row>
    <row r="15" spans="1:7" ht="10.5" customHeight="1">
      <c r="A15" s="153"/>
      <c r="B15" s="153"/>
      <c r="C15" s="153"/>
      <c r="D15" s="153"/>
      <c r="E15" s="163"/>
      <c r="F15" s="163"/>
      <c r="G15" s="163"/>
    </row>
    <row r="16" spans="1:11" ht="16.5" hidden="1">
      <c r="A16" s="4"/>
      <c r="B16" s="4"/>
      <c r="C16" s="3"/>
      <c r="D16" s="3"/>
      <c r="E16" s="3"/>
      <c r="F16" s="3"/>
      <c r="H16" s="31"/>
      <c r="I16" s="31"/>
      <c r="J16" s="31"/>
      <c r="K16" s="31"/>
    </row>
    <row r="17" spans="1:7" ht="16.5">
      <c r="A17" s="16"/>
      <c r="B17" s="3"/>
      <c r="C17" s="3"/>
      <c r="D17" s="3"/>
      <c r="E17" s="3"/>
      <c r="F17" s="3"/>
      <c r="G17" s="3"/>
    </row>
    <row r="18" spans="1:12" s="75" customFormat="1" ht="48.75" customHeight="1">
      <c r="A18" s="119" t="s">
        <v>96</v>
      </c>
      <c r="B18" s="120" t="s">
        <v>787</v>
      </c>
      <c r="C18" s="115" t="s">
        <v>97</v>
      </c>
      <c r="D18" s="115" t="s">
        <v>211</v>
      </c>
      <c r="E18" s="115" t="s">
        <v>212</v>
      </c>
      <c r="F18" s="115" t="s">
        <v>213</v>
      </c>
      <c r="G18" s="115" t="s">
        <v>162</v>
      </c>
      <c r="H18" s="24" t="s">
        <v>165</v>
      </c>
      <c r="I18" s="24" t="s">
        <v>163</v>
      </c>
      <c r="J18" s="24" t="s">
        <v>449</v>
      </c>
      <c r="K18" s="24" t="s">
        <v>450</v>
      </c>
      <c r="L18" s="115" t="s">
        <v>9</v>
      </c>
    </row>
    <row r="19" spans="1:13" ht="18.75" customHeight="1">
      <c r="A19" s="110" t="s">
        <v>828</v>
      </c>
      <c r="B19" s="96">
        <v>801</v>
      </c>
      <c r="C19" s="6"/>
      <c r="D19" s="6"/>
      <c r="E19" s="6"/>
      <c r="F19" s="6"/>
      <c r="G19" s="79">
        <f>SUM(G20,G60,G73,G93,G112,G123)</f>
        <v>250512.4</v>
      </c>
      <c r="H19" s="111"/>
      <c r="I19" s="79">
        <f>SUM(I20,I60,I73,I93,I112,I123)</f>
        <v>921.7</v>
      </c>
      <c r="J19" s="79">
        <f>SUM(J20,J60,J73,J93,J112,J123)</f>
        <v>22508.999999999996</v>
      </c>
      <c r="K19" s="111"/>
      <c r="L19" s="112">
        <f>G19+H19+I19+J19+K19</f>
        <v>273943.1</v>
      </c>
      <c r="M19" s="20"/>
    </row>
    <row r="20" spans="1:14" ht="18" customHeight="1">
      <c r="A20" s="44" t="s">
        <v>152</v>
      </c>
      <c r="B20" s="19">
        <v>801</v>
      </c>
      <c r="C20" s="8" t="s">
        <v>100</v>
      </c>
      <c r="D20" s="8"/>
      <c r="E20" s="8"/>
      <c r="F20" s="8"/>
      <c r="G20" s="18">
        <f>SUM(G21,G25,G37,G40)</f>
        <v>129259.99999999999</v>
      </c>
      <c r="H20" s="18"/>
      <c r="I20" s="18"/>
      <c r="J20" s="18">
        <f>SUM(J21,J25,J37,J40)</f>
        <v>18970.799999999996</v>
      </c>
      <c r="K20" s="18"/>
      <c r="L20" s="63">
        <f>G20+H20+I20+J20+K20</f>
        <v>148230.8</v>
      </c>
      <c r="M20" s="20"/>
      <c r="N20" s="20"/>
    </row>
    <row r="21" spans="1:13" ht="36.75" customHeight="1">
      <c r="A21" s="44" t="s">
        <v>167</v>
      </c>
      <c r="B21" s="19">
        <v>801</v>
      </c>
      <c r="C21" s="8" t="s">
        <v>100</v>
      </c>
      <c r="D21" s="8" t="s">
        <v>101</v>
      </c>
      <c r="E21" s="8"/>
      <c r="F21" s="8"/>
      <c r="G21" s="18">
        <f>SUM(G22)</f>
        <v>1549.2</v>
      </c>
      <c r="H21" s="18"/>
      <c r="I21" s="18"/>
      <c r="J21" s="18">
        <f>SUM(J22)</f>
        <v>190</v>
      </c>
      <c r="K21" s="18"/>
      <c r="L21" s="63">
        <f aca="true" t="shared" si="0" ref="L21:L84">G21+H21+I21+J21+K21</f>
        <v>1739.2</v>
      </c>
      <c r="M21" s="20"/>
    </row>
    <row r="22" spans="1:13" ht="35.25" customHeight="1">
      <c r="A22" s="38" t="s">
        <v>176</v>
      </c>
      <c r="B22" s="19">
        <v>801</v>
      </c>
      <c r="C22" s="8" t="s">
        <v>100</v>
      </c>
      <c r="D22" s="8" t="s">
        <v>101</v>
      </c>
      <c r="E22" s="8" t="s">
        <v>178</v>
      </c>
      <c r="F22" s="8"/>
      <c r="G22" s="18">
        <f>SUM(G23)</f>
        <v>1549.2</v>
      </c>
      <c r="H22" s="18"/>
      <c r="I22" s="18"/>
      <c r="J22" s="18">
        <f>SUM(J23)</f>
        <v>190</v>
      </c>
      <c r="K22" s="18"/>
      <c r="L22" s="63">
        <f t="shared" si="0"/>
        <v>1739.2</v>
      </c>
      <c r="M22" s="20"/>
    </row>
    <row r="23" spans="1:13" ht="18.75" customHeight="1">
      <c r="A23" s="38" t="s">
        <v>177</v>
      </c>
      <c r="B23" s="19">
        <v>801</v>
      </c>
      <c r="C23" s="8" t="s">
        <v>100</v>
      </c>
      <c r="D23" s="8" t="s">
        <v>101</v>
      </c>
      <c r="E23" s="8" t="s">
        <v>179</v>
      </c>
      <c r="F23" s="8"/>
      <c r="G23" s="18">
        <f>SUM(G24)</f>
        <v>1549.2</v>
      </c>
      <c r="H23" s="18"/>
      <c r="I23" s="18"/>
      <c r="J23" s="18">
        <f>SUM(J24)</f>
        <v>190</v>
      </c>
      <c r="K23" s="18"/>
      <c r="L23" s="63">
        <f t="shared" si="0"/>
        <v>1739.2</v>
      </c>
      <c r="M23" s="20"/>
    </row>
    <row r="24" spans="1:13" ht="19.5" customHeight="1">
      <c r="A24" s="37" t="s">
        <v>607</v>
      </c>
      <c r="B24" s="19">
        <v>801</v>
      </c>
      <c r="C24" s="8" t="s">
        <v>100</v>
      </c>
      <c r="D24" s="8" t="s">
        <v>101</v>
      </c>
      <c r="E24" s="8" t="s">
        <v>179</v>
      </c>
      <c r="F24" s="8" t="s">
        <v>392</v>
      </c>
      <c r="G24" s="18">
        <v>1549.2</v>
      </c>
      <c r="H24" s="11"/>
      <c r="I24" s="11"/>
      <c r="J24" s="18">
        <v>190</v>
      </c>
      <c r="K24" s="11"/>
      <c r="L24" s="63">
        <f t="shared" si="0"/>
        <v>1739.2</v>
      </c>
      <c r="M24" s="20"/>
    </row>
    <row r="25" spans="1:13" ht="38.25" customHeight="1">
      <c r="A25" s="38" t="s">
        <v>181</v>
      </c>
      <c r="B25" s="19">
        <v>801</v>
      </c>
      <c r="C25" s="8" t="s">
        <v>100</v>
      </c>
      <c r="D25" s="8" t="s">
        <v>103</v>
      </c>
      <c r="E25" s="8"/>
      <c r="F25" s="8"/>
      <c r="G25" s="18">
        <f>SUM(G26,G29)</f>
        <v>115793.9</v>
      </c>
      <c r="H25" s="18"/>
      <c r="I25" s="18"/>
      <c r="J25" s="18">
        <f>SUM(J26,J29)</f>
        <v>-15614.599999999999</v>
      </c>
      <c r="K25" s="18"/>
      <c r="L25" s="63">
        <f t="shared" si="0"/>
        <v>100179.29999999999</v>
      </c>
      <c r="M25" s="20"/>
    </row>
    <row r="26" spans="1:13" ht="36" customHeight="1">
      <c r="A26" s="38" t="s">
        <v>176</v>
      </c>
      <c r="B26" s="19">
        <v>801</v>
      </c>
      <c r="C26" s="8" t="s">
        <v>100</v>
      </c>
      <c r="D26" s="8" t="s">
        <v>103</v>
      </c>
      <c r="E26" s="8" t="s">
        <v>178</v>
      </c>
      <c r="F26" s="8"/>
      <c r="G26" s="18">
        <f>SUM(G27)</f>
        <v>113986.09999999999</v>
      </c>
      <c r="H26" s="18"/>
      <c r="I26" s="18"/>
      <c r="J26" s="18">
        <f>SUM(J27)</f>
        <v>-15614.599999999999</v>
      </c>
      <c r="K26" s="18"/>
      <c r="L26" s="63">
        <f t="shared" si="0"/>
        <v>98371.5</v>
      </c>
      <c r="M26" s="20"/>
    </row>
    <row r="27" spans="1:13" ht="18" customHeight="1">
      <c r="A27" s="38" t="s">
        <v>182</v>
      </c>
      <c r="B27" s="19">
        <v>801</v>
      </c>
      <c r="C27" s="8" t="s">
        <v>100</v>
      </c>
      <c r="D27" s="8" t="s">
        <v>103</v>
      </c>
      <c r="E27" s="8" t="s">
        <v>180</v>
      </c>
      <c r="F27" s="8"/>
      <c r="G27" s="18">
        <f>SUM(G28)</f>
        <v>113986.09999999999</v>
      </c>
      <c r="H27" s="18"/>
      <c r="I27" s="18"/>
      <c r="J27" s="18">
        <f>SUM(J28)</f>
        <v>-15614.599999999999</v>
      </c>
      <c r="K27" s="18"/>
      <c r="L27" s="63">
        <f t="shared" si="0"/>
        <v>98371.5</v>
      </c>
      <c r="M27" s="20"/>
    </row>
    <row r="28" spans="1:13" ht="18.75" customHeight="1">
      <c r="A28" s="37" t="s">
        <v>607</v>
      </c>
      <c r="B28" s="19">
        <v>801</v>
      </c>
      <c r="C28" s="8" t="s">
        <v>100</v>
      </c>
      <c r="D28" s="8" t="s">
        <v>103</v>
      </c>
      <c r="E28" s="8" t="s">
        <v>180</v>
      </c>
      <c r="F28" s="8" t="s">
        <v>392</v>
      </c>
      <c r="G28" s="18">
        <f>110194.7+4745.5+195-2350+2020.9-760-60</f>
        <v>113986.09999999999</v>
      </c>
      <c r="H28" s="11"/>
      <c r="I28" s="11"/>
      <c r="J28" s="18">
        <f>734.9+380+167+379.8+223.7-18600+1100</f>
        <v>-15614.599999999999</v>
      </c>
      <c r="K28" s="11"/>
      <c r="L28" s="63">
        <f t="shared" si="0"/>
        <v>98371.5</v>
      </c>
      <c r="M28" s="20"/>
    </row>
    <row r="29" spans="1:12" ht="18.75" customHeight="1">
      <c r="A29" s="37" t="s">
        <v>216</v>
      </c>
      <c r="B29" s="19">
        <v>801</v>
      </c>
      <c r="C29" s="8" t="s">
        <v>100</v>
      </c>
      <c r="D29" s="8" t="s">
        <v>103</v>
      </c>
      <c r="E29" s="8" t="s">
        <v>183</v>
      </c>
      <c r="F29" s="8"/>
      <c r="G29" s="18">
        <f>SUM(G30)</f>
        <v>1807.8000000000002</v>
      </c>
      <c r="H29" s="18"/>
      <c r="I29" s="18"/>
      <c r="J29" s="18">
        <f>SUM(J30)</f>
        <v>0</v>
      </c>
      <c r="K29" s="18"/>
      <c r="L29" s="63">
        <f t="shared" si="0"/>
        <v>1807.8000000000002</v>
      </c>
    </row>
    <row r="30" spans="1:12" ht="53.25" customHeight="1">
      <c r="A30" s="37" t="s">
        <v>186</v>
      </c>
      <c r="B30" s="19">
        <v>801</v>
      </c>
      <c r="C30" s="8" t="s">
        <v>100</v>
      </c>
      <c r="D30" s="8" t="s">
        <v>103</v>
      </c>
      <c r="E30" s="8" t="s">
        <v>185</v>
      </c>
      <c r="F30" s="8"/>
      <c r="G30" s="18">
        <f>SUM(G31,G33,G35)</f>
        <v>1807.8000000000002</v>
      </c>
      <c r="H30" s="18"/>
      <c r="I30" s="18"/>
      <c r="J30" s="18">
        <f>SUM(J31,J33,J35)</f>
        <v>0</v>
      </c>
      <c r="K30" s="18"/>
      <c r="L30" s="63">
        <f t="shared" si="0"/>
        <v>1807.8000000000002</v>
      </c>
    </row>
    <row r="31" spans="1:12" ht="54.75" customHeight="1">
      <c r="A31" s="40" t="s">
        <v>153</v>
      </c>
      <c r="B31" s="19">
        <v>801</v>
      </c>
      <c r="C31" s="8" t="s">
        <v>100</v>
      </c>
      <c r="D31" s="8" t="s">
        <v>103</v>
      </c>
      <c r="E31" s="8" t="s">
        <v>184</v>
      </c>
      <c r="F31" s="8"/>
      <c r="G31" s="18">
        <f>SUM(G32)</f>
        <v>1193</v>
      </c>
      <c r="H31" s="18"/>
      <c r="I31" s="18"/>
      <c r="J31" s="18">
        <f>SUM(J32)</f>
        <v>0</v>
      </c>
      <c r="K31" s="18"/>
      <c r="L31" s="63">
        <f t="shared" si="0"/>
        <v>1193</v>
      </c>
    </row>
    <row r="32" spans="1:12" ht="18" customHeight="1">
      <c r="A32" s="38" t="s">
        <v>608</v>
      </c>
      <c r="B32" s="19">
        <v>801</v>
      </c>
      <c r="C32" s="8" t="s">
        <v>100</v>
      </c>
      <c r="D32" s="8" t="s">
        <v>103</v>
      </c>
      <c r="E32" s="8" t="s">
        <v>184</v>
      </c>
      <c r="F32" s="8" t="s">
        <v>389</v>
      </c>
      <c r="G32" s="18">
        <v>1193</v>
      </c>
      <c r="H32" s="11"/>
      <c r="I32" s="11"/>
      <c r="J32" s="18"/>
      <c r="K32" s="11"/>
      <c r="L32" s="63">
        <f t="shared" si="0"/>
        <v>1193</v>
      </c>
    </row>
    <row r="33" spans="1:12" ht="38.25" customHeight="1">
      <c r="A33" s="34" t="s">
        <v>570</v>
      </c>
      <c r="B33" s="19">
        <v>801</v>
      </c>
      <c r="C33" s="8" t="s">
        <v>100</v>
      </c>
      <c r="D33" s="8" t="s">
        <v>103</v>
      </c>
      <c r="E33" s="8" t="s">
        <v>571</v>
      </c>
      <c r="F33" s="8"/>
      <c r="G33" s="18">
        <f>SUM(G34)</f>
        <v>0.7</v>
      </c>
      <c r="H33" s="18"/>
      <c r="I33" s="18"/>
      <c r="J33" s="18">
        <f>SUM(J34)</f>
        <v>0</v>
      </c>
      <c r="K33" s="18"/>
      <c r="L33" s="63">
        <f t="shared" si="0"/>
        <v>0.7</v>
      </c>
    </row>
    <row r="34" spans="1:12" ht="19.5" customHeight="1">
      <c r="A34" s="38" t="s">
        <v>608</v>
      </c>
      <c r="B34" s="19">
        <v>801</v>
      </c>
      <c r="C34" s="8" t="s">
        <v>100</v>
      </c>
      <c r="D34" s="8" t="s">
        <v>103</v>
      </c>
      <c r="E34" s="8" t="s">
        <v>571</v>
      </c>
      <c r="F34" s="8" t="s">
        <v>389</v>
      </c>
      <c r="G34" s="18">
        <v>0.7</v>
      </c>
      <c r="H34" s="11"/>
      <c r="I34" s="11"/>
      <c r="J34" s="18"/>
      <c r="K34" s="11"/>
      <c r="L34" s="63">
        <f t="shared" si="0"/>
        <v>0.7</v>
      </c>
    </row>
    <row r="35" spans="1:12" ht="51.75" customHeight="1">
      <c r="A35" s="34" t="s">
        <v>572</v>
      </c>
      <c r="B35" s="19">
        <v>801</v>
      </c>
      <c r="C35" s="8" t="s">
        <v>100</v>
      </c>
      <c r="D35" s="8" t="s">
        <v>103</v>
      </c>
      <c r="E35" s="8" t="s">
        <v>188</v>
      </c>
      <c r="F35" s="8"/>
      <c r="G35" s="18">
        <f>SUM(G36)</f>
        <v>614.1</v>
      </c>
      <c r="H35" s="18"/>
      <c r="I35" s="18"/>
      <c r="J35" s="18">
        <f>SUM(J36)</f>
        <v>0</v>
      </c>
      <c r="K35" s="18"/>
      <c r="L35" s="63">
        <f t="shared" si="0"/>
        <v>614.1</v>
      </c>
    </row>
    <row r="36" spans="1:12" ht="19.5" customHeight="1">
      <c r="A36" s="38" t="s">
        <v>608</v>
      </c>
      <c r="B36" s="19">
        <v>801</v>
      </c>
      <c r="C36" s="8" t="s">
        <v>100</v>
      </c>
      <c r="D36" s="8" t="s">
        <v>103</v>
      </c>
      <c r="E36" s="8" t="s">
        <v>188</v>
      </c>
      <c r="F36" s="8" t="s">
        <v>389</v>
      </c>
      <c r="G36" s="18">
        <v>614.1</v>
      </c>
      <c r="H36" s="11"/>
      <c r="I36" s="11"/>
      <c r="J36" s="18"/>
      <c r="K36" s="11"/>
      <c r="L36" s="63">
        <f t="shared" si="0"/>
        <v>614.1</v>
      </c>
    </row>
    <row r="37" spans="1:12" ht="18" customHeight="1" hidden="1">
      <c r="A37" s="38" t="s">
        <v>552</v>
      </c>
      <c r="B37" s="19">
        <v>801</v>
      </c>
      <c r="C37" s="8" t="s">
        <v>100</v>
      </c>
      <c r="D37" s="8" t="s">
        <v>203</v>
      </c>
      <c r="E37" s="8"/>
      <c r="F37" s="8"/>
      <c r="G37" s="18"/>
      <c r="H37" s="11"/>
      <c r="I37" s="11"/>
      <c r="J37" s="18"/>
      <c r="K37" s="11"/>
      <c r="L37" s="63">
        <f t="shared" si="0"/>
        <v>0</v>
      </c>
    </row>
    <row r="38" spans="1:12" ht="83.25" customHeight="1" hidden="1">
      <c r="A38" s="38" t="s">
        <v>563</v>
      </c>
      <c r="B38" s="19">
        <v>801</v>
      </c>
      <c r="C38" s="8" t="s">
        <v>100</v>
      </c>
      <c r="D38" s="8" t="s">
        <v>203</v>
      </c>
      <c r="E38" s="8" t="s">
        <v>562</v>
      </c>
      <c r="F38" s="8"/>
      <c r="G38" s="18"/>
      <c r="H38" s="11"/>
      <c r="I38" s="11"/>
      <c r="J38" s="18"/>
      <c r="K38" s="11"/>
      <c r="L38" s="63">
        <f t="shared" si="0"/>
        <v>0</v>
      </c>
    </row>
    <row r="39" spans="1:12" ht="20.25" customHeight="1" hidden="1">
      <c r="A39" s="38" t="s">
        <v>187</v>
      </c>
      <c r="B39" s="19">
        <v>801</v>
      </c>
      <c r="C39" s="8" t="s">
        <v>100</v>
      </c>
      <c r="D39" s="8" t="s">
        <v>203</v>
      </c>
      <c r="E39" s="8" t="s">
        <v>562</v>
      </c>
      <c r="F39" s="8" t="s">
        <v>389</v>
      </c>
      <c r="G39" s="18"/>
      <c r="H39" s="11"/>
      <c r="I39" s="11"/>
      <c r="J39" s="18"/>
      <c r="K39" s="11"/>
      <c r="L39" s="63">
        <f t="shared" si="0"/>
        <v>0</v>
      </c>
    </row>
    <row r="40" spans="1:12" ht="18.75" customHeight="1">
      <c r="A40" s="39" t="s">
        <v>564</v>
      </c>
      <c r="B40" s="19">
        <v>801</v>
      </c>
      <c r="C40" s="8" t="s">
        <v>100</v>
      </c>
      <c r="D40" s="8" t="s">
        <v>830</v>
      </c>
      <c r="E40" s="8"/>
      <c r="F40" s="8"/>
      <c r="G40" s="18">
        <f>G41+G46+G55+G51</f>
        <v>11916.9</v>
      </c>
      <c r="H40" s="18"/>
      <c r="I40" s="18"/>
      <c r="J40" s="18">
        <f>J41+J46+J55+J51</f>
        <v>34395.399999999994</v>
      </c>
      <c r="K40" s="18"/>
      <c r="L40" s="63">
        <f t="shared" si="0"/>
        <v>46312.299999999996</v>
      </c>
    </row>
    <row r="41" spans="1:12" ht="19.5" customHeight="1">
      <c r="A41" s="34" t="s">
        <v>157</v>
      </c>
      <c r="B41" s="19">
        <v>801</v>
      </c>
      <c r="C41" s="8" t="s">
        <v>100</v>
      </c>
      <c r="D41" s="8" t="s">
        <v>830</v>
      </c>
      <c r="E41" s="8" t="s">
        <v>601</v>
      </c>
      <c r="F41" s="8"/>
      <c r="G41" s="18">
        <f>SUM(G43:G43)</f>
        <v>3193.3</v>
      </c>
      <c r="H41" s="18"/>
      <c r="I41" s="18"/>
      <c r="J41" s="18">
        <f>SUM(J43,J44)</f>
        <v>34257.7</v>
      </c>
      <c r="K41" s="18"/>
      <c r="L41" s="63">
        <f t="shared" si="0"/>
        <v>37451</v>
      </c>
    </row>
    <row r="42" spans="1:12" ht="20.25" customHeight="1">
      <c r="A42" s="38" t="s">
        <v>158</v>
      </c>
      <c r="B42" s="19">
        <v>801</v>
      </c>
      <c r="C42" s="8" t="s">
        <v>100</v>
      </c>
      <c r="D42" s="8" t="s">
        <v>830</v>
      </c>
      <c r="E42" s="8" t="s">
        <v>651</v>
      </c>
      <c r="F42" s="8"/>
      <c r="G42" s="18">
        <f>SUM(G43)</f>
        <v>3193.3</v>
      </c>
      <c r="H42" s="18"/>
      <c r="I42" s="18"/>
      <c r="J42" s="18">
        <f>SUM(J43)</f>
        <v>440.70000000000005</v>
      </c>
      <c r="K42" s="18"/>
      <c r="L42" s="63">
        <f t="shared" si="0"/>
        <v>3634</v>
      </c>
    </row>
    <row r="43" spans="1:12" ht="20.25" customHeight="1">
      <c r="A43" s="37" t="s">
        <v>607</v>
      </c>
      <c r="B43" s="19">
        <v>801</v>
      </c>
      <c r="C43" s="8" t="s">
        <v>100</v>
      </c>
      <c r="D43" s="8" t="s">
        <v>830</v>
      </c>
      <c r="E43" s="8" t="s">
        <v>651</v>
      </c>
      <c r="F43" s="8" t="s">
        <v>392</v>
      </c>
      <c r="G43" s="18">
        <f>177.5+605.8+2350+60</f>
        <v>3193.3</v>
      </c>
      <c r="H43" s="11"/>
      <c r="I43" s="11"/>
      <c r="J43" s="18">
        <f>1401.7-961</f>
        <v>440.70000000000005</v>
      </c>
      <c r="K43" s="11"/>
      <c r="L43" s="63">
        <f t="shared" si="0"/>
        <v>3634</v>
      </c>
    </row>
    <row r="44" spans="1:12" ht="20.25" customHeight="1">
      <c r="A44" s="39" t="s">
        <v>641</v>
      </c>
      <c r="B44" s="19">
        <v>801</v>
      </c>
      <c r="C44" s="8" t="s">
        <v>100</v>
      </c>
      <c r="D44" s="8" t="s">
        <v>830</v>
      </c>
      <c r="E44" s="8" t="s">
        <v>833</v>
      </c>
      <c r="F44" s="8"/>
      <c r="G44" s="18"/>
      <c r="H44" s="11"/>
      <c r="I44" s="11"/>
      <c r="J44" s="18">
        <f>J45</f>
        <v>33817</v>
      </c>
      <c r="K44" s="11"/>
      <c r="L44" s="63">
        <f t="shared" si="0"/>
        <v>33817</v>
      </c>
    </row>
    <row r="45" spans="1:12" ht="20.25" customHeight="1">
      <c r="A45" s="38" t="s">
        <v>150</v>
      </c>
      <c r="B45" s="19">
        <v>801</v>
      </c>
      <c r="C45" s="8" t="s">
        <v>100</v>
      </c>
      <c r="D45" s="8" t="s">
        <v>830</v>
      </c>
      <c r="E45" s="8" t="s">
        <v>833</v>
      </c>
      <c r="F45" s="8" t="s">
        <v>831</v>
      </c>
      <c r="G45" s="18"/>
      <c r="H45" s="11"/>
      <c r="I45" s="11"/>
      <c r="J45" s="18">
        <f>18600+60+15157</f>
        <v>33817</v>
      </c>
      <c r="K45" s="11"/>
      <c r="L45" s="63">
        <f t="shared" si="0"/>
        <v>33817</v>
      </c>
    </row>
    <row r="46" spans="1:12" ht="20.25" customHeight="1">
      <c r="A46" s="38" t="s">
        <v>551</v>
      </c>
      <c r="B46" s="19">
        <v>801</v>
      </c>
      <c r="C46" s="8" t="s">
        <v>100</v>
      </c>
      <c r="D46" s="8" t="s">
        <v>830</v>
      </c>
      <c r="E46" s="47" t="s">
        <v>314</v>
      </c>
      <c r="F46" s="47"/>
      <c r="G46" s="18">
        <f>G47+G49</f>
        <v>6359.499999999999</v>
      </c>
      <c r="H46" s="11"/>
      <c r="I46" s="11"/>
      <c r="J46" s="18">
        <f>J47+J49</f>
        <v>137.7</v>
      </c>
      <c r="K46" s="11"/>
      <c r="L46" s="63">
        <f t="shared" si="0"/>
        <v>6497.199999999999</v>
      </c>
    </row>
    <row r="47" spans="1:12" ht="20.25" customHeight="1">
      <c r="A47" s="39" t="s">
        <v>721</v>
      </c>
      <c r="B47" s="19">
        <v>801</v>
      </c>
      <c r="C47" s="8" t="s">
        <v>100</v>
      </c>
      <c r="D47" s="8" t="s">
        <v>830</v>
      </c>
      <c r="E47" s="47" t="s">
        <v>730</v>
      </c>
      <c r="F47" s="47"/>
      <c r="G47" s="18">
        <f>SUM(G48)</f>
        <v>111.7</v>
      </c>
      <c r="H47" s="11"/>
      <c r="I47" s="11"/>
      <c r="J47" s="18">
        <f>SUM(J48)</f>
        <v>0</v>
      </c>
      <c r="K47" s="11"/>
      <c r="L47" s="63">
        <f t="shared" si="0"/>
        <v>111.7</v>
      </c>
    </row>
    <row r="48" spans="1:12" ht="20.25" customHeight="1">
      <c r="A48" s="38" t="s">
        <v>150</v>
      </c>
      <c r="B48" s="19">
        <v>801</v>
      </c>
      <c r="C48" s="8" t="s">
        <v>100</v>
      </c>
      <c r="D48" s="8" t="s">
        <v>830</v>
      </c>
      <c r="E48" s="47" t="s">
        <v>730</v>
      </c>
      <c r="F48" s="8" t="s">
        <v>831</v>
      </c>
      <c r="G48" s="18">
        <v>111.7</v>
      </c>
      <c r="H48" s="11"/>
      <c r="I48" s="11"/>
      <c r="J48" s="18"/>
      <c r="K48" s="11"/>
      <c r="L48" s="63">
        <f t="shared" si="0"/>
        <v>111.7</v>
      </c>
    </row>
    <row r="49" spans="1:12" ht="20.25" customHeight="1">
      <c r="A49" s="39" t="s">
        <v>641</v>
      </c>
      <c r="B49" s="19">
        <v>801</v>
      </c>
      <c r="C49" s="8" t="s">
        <v>100</v>
      </c>
      <c r="D49" s="8" t="s">
        <v>830</v>
      </c>
      <c r="E49" s="8" t="s">
        <v>315</v>
      </c>
      <c r="F49" s="8"/>
      <c r="G49" s="18">
        <f>SUM(G50)</f>
        <v>6247.799999999999</v>
      </c>
      <c r="H49" s="11"/>
      <c r="I49" s="11"/>
      <c r="J49" s="18">
        <f>SUM(J50)</f>
        <v>137.7</v>
      </c>
      <c r="K49" s="11"/>
      <c r="L49" s="63">
        <f t="shared" si="0"/>
        <v>6385.499999999999</v>
      </c>
    </row>
    <row r="50" spans="1:12" ht="20.25" customHeight="1">
      <c r="A50" s="38" t="s">
        <v>150</v>
      </c>
      <c r="B50" s="19">
        <v>801</v>
      </c>
      <c r="C50" s="8" t="s">
        <v>100</v>
      </c>
      <c r="D50" s="8" t="s">
        <v>830</v>
      </c>
      <c r="E50" s="8" t="s">
        <v>315</v>
      </c>
      <c r="F50" s="8" t="s">
        <v>831</v>
      </c>
      <c r="G50" s="18">
        <f>5854.9+328.7+64.2</f>
        <v>6247.799999999999</v>
      </c>
      <c r="H50" s="11"/>
      <c r="I50" s="11"/>
      <c r="J50" s="18">
        <f>105.7+32</f>
        <v>137.7</v>
      </c>
      <c r="K50" s="11"/>
      <c r="L50" s="63">
        <f t="shared" si="0"/>
        <v>6385.499999999999</v>
      </c>
    </row>
    <row r="51" spans="1:12" ht="20.25" customHeight="1">
      <c r="A51" s="37" t="s">
        <v>216</v>
      </c>
      <c r="B51" s="19">
        <v>801</v>
      </c>
      <c r="C51" s="8" t="s">
        <v>100</v>
      </c>
      <c r="D51" s="8" t="s">
        <v>830</v>
      </c>
      <c r="E51" s="8" t="s">
        <v>183</v>
      </c>
      <c r="F51" s="8"/>
      <c r="G51" s="18">
        <f>G52</f>
        <v>658.2</v>
      </c>
      <c r="H51" s="11"/>
      <c r="I51" s="11"/>
      <c r="J51" s="18">
        <f>J52</f>
        <v>0</v>
      </c>
      <c r="K51" s="11"/>
      <c r="L51" s="63">
        <f t="shared" si="0"/>
        <v>658.2</v>
      </c>
    </row>
    <row r="52" spans="1:12" ht="20.25" customHeight="1">
      <c r="A52" s="37" t="s">
        <v>186</v>
      </c>
      <c r="B52" s="19">
        <v>801</v>
      </c>
      <c r="C52" s="8" t="s">
        <v>100</v>
      </c>
      <c r="D52" s="8" t="s">
        <v>830</v>
      </c>
      <c r="E52" s="8" t="s">
        <v>185</v>
      </c>
      <c r="F52" s="8"/>
      <c r="G52" s="18">
        <f>G53</f>
        <v>658.2</v>
      </c>
      <c r="H52" s="11"/>
      <c r="I52" s="11"/>
      <c r="J52" s="18">
        <f>J53</f>
        <v>0</v>
      </c>
      <c r="K52" s="11"/>
      <c r="L52" s="63">
        <f t="shared" si="0"/>
        <v>658.2</v>
      </c>
    </row>
    <row r="53" spans="1:12" ht="20.25" customHeight="1">
      <c r="A53" s="34" t="s">
        <v>574</v>
      </c>
      <c r="B53" s="19">
        <v>801</v>
      </c>
      <c r="C53" s="8" t="s">
        <v>100</v>
      </c>
      <c r="D53" s="8" t="s">
        <v>830</v>
      </c>
      <c r="E53" s="8" t="s">
        <v>366</v>
      </c>
      <c r="F53" s="8"/>
      <c r="G53" s="18">
        <f>G54</f>
        <v>658.2</v>
      </c>
      <c r="H53" s="11"/>
      <c r="I53" s="11"/>
      <c r="J53" s="18">
        <f>J54</f>
        <v>0</v>
      </c>
      <c r="K53" s="11"/>
      <c r="L53" s="63">
        <f t="shared" si="0"/>
        <v>658.2</v>
      </c>
    </row>
    <row r="54" spans="1:12" ht="20.25" customHeight="1">
      <c r="A54" s="38" t="s">
        <v>150</v>
      </c>
      <c r="B54" s="19">
        <v>801</v>
      </c>
      <c r="C54" s="8" t="s">
        <v>100</v>
      </c>
      <c r="D54" s="8" t="s">
        <v>830</v>
      </c>
      <c r="E54" s="8" t="s">
        <v>366</v>
      </c>
      <c r="F54" s="8" t="s">
        <v>831</v>
      </c>
      <c r="G54" s="18">
        <v>658.2</v>
      </c>
      <c r="H54" s="11"/>
      <c r="I54" s="11"/>
      <c r="J54" s="18"/>
      <c r="K54" s="11"/>
      <c r="L54" s="63">
        <f t="shared" si="0"/>
        <v>658.2</v>
      </c>
    </row>
    <row r="55" spans="1:12" ht="18.75" customHeight="1">
      <c r="A55" s="34" t="s">
        <v>633</v>
      </c>
      <c r="B55" s="19">
        <v>801</v>
      </c>
      <c r="C55" s="8" t="s">
        <v>100</v>
      </c>
      <c r="D55" s="8" t="s">
        <v>830</v>
      </c>
      <c r="E55" s="8" t="s">
        <v>602</v>
      </c>
      <c r="F55" s="8"/>
      <c r="G55" s="18">
        <f>SUM(G56)</f>
        <v>1705.9</v>
      </c>
      <c r="H55" s="18"/>
      <c r="I55" s="18"/>
      <c r="J55" s="18">
        <f>SUM(J56)</f>
        <v>0</v>
      </c>
      <c r="K55" s="18"/>
      <c r="L55" s="63">
        <f t="shared" si="0"/>
        <v>1705.9</v>
      </c>
    </row>
    <row r="56" spans="1:12" ht="21.75" customHeight="1">
      <c r="A56" s="39" t="s">
        <v>72</v>
      </c>
      <c r="B56" s="19">
        <v>801</v>
      </c>
      <c r="C56" s="8" t="s">
        <v>100</v>
      </c>
      <c r="D56" s="8" t="s">
        <v>830</v>
      </c>
      <c r="E56" s="8" t="s">
        <v>603</v>
      </c>
      <c r="F56" s="8"/>
      <c r="G56" s="18">
        <f>SUM(G57)</f>
        <v>1705.9</v>
      </c>
      <c r="H56" s="18"/>
      <c r="I56" s="18"/>
      <c r="J56" s="18">
        <f>SUM(J57)</f>
        <v>0</v>
      </c>
      <c r="K56" s="18"/>
      <c r="L56" s="63">
        <f t="shared" si="0"/>
        <v>1705.9</v>
      </c>
    </row>
    <row r="57" spans="1:12" ht="21" customHeight="1">
      <c r="A57" s="37" t="s">
        <v>607</v>
      </c>
      <c r="B57" s="19">
        <v>801</v>
      </c>
      <c r="C57" s="8" t="s">
        <v>100</v>
      </c>
      <c r="D57" s="8" t="s">
        <v>830</v>
      </c>
      <c r="E57" s="8" t="s">
        <v>603</v>
      </c>
      <c r="F57" s="8" t="s">
        <v>392</v>
      </c>
      <c r="G57" s="18">
        <f>1705.9</f>
        <v>1705.9</v>
      </c>
      <c r="H57" s="11"/>
      <c r="I57" s="11"/>
      <c r="J57" s="18"/>
      <c r="K57" s="11"/>
      <c r="L57" s="63">
        <f t="shared" si="0"/>
        <v>1705.9</v>
      </c>
    </row>
    <row r="58" spans="1:12" ht="18.75" customHeight="1" hidden="1">
      <c r="A58" s="39" t="s">
        <v>175</v>
      </c>
      <c r="B58" s="19">
        <v>801</v>
      </c>
      <c r="C58" s="8" t="s">
        <v>100</v>
      </c>
      <c r="D58" s="8" t="s">
        <v>830</v>
      </c>
      <c r="E58" s="8" t="s">
        <v>174</v>
      </c>
      <c r="F58" s="8"/>
      <c r="G58" s="18"/>
      <c r="H58" s="11"/>
      <c r="I58" s="11"/>
      <c r="J58" s="18"/>
      <c r="K58" s="11"/>
      <c r="L58" s="63">
        <f t="shared" si="0"/>
        <v>0</v>
      </c>
    </row>
    <row r="59" spans="1:12" ht="21" customHeight="1" hidden="1">
      <c r="A59" s="37" t="s">
        <v>607</v>
      </c>
      <c r="B59" s="19">
        <v>801</v>
      </c>
      <c r="C59" s="8" t="s">
        <v>100</v>
      </c>
      <c r="D59" s="8" t="s">
        <v>830</v>
      </c>
      <c r="E59" s="8" t="s">
        <v>174</v>
      </c>
      <c r="F59" s="8" t="s">
        <v>392</v>
      </c>
      <c r="G59" s="18"/>
      <c r="H59" s="11"/>
      <c r="I59" s="11"/>
      <c r="J59" s="18"/>
      <c r="K59" s="11"/>
      <c r="L59" s="63">
        <f t="shared" si="0"/>
        <v>0</v>
      </c>
    </row>
    <row r="60" spans="1:12" ht="21" customHeight="1">
      <c r="A60" s="38" t="s">
        <v>568</v>
      </c>
      <c r="B60" s="19">
        <v>801</v>
      </c>
      <c r="C60" s="8" t="s">
        <v>102</v>
      </c>
      <c r="D60" s="8"/>
      <c r="E60" s="8"/>
      <c r="F60" s="8"/>
      <c r="G60" s="18">
        <f>G61+G70</f>
        <v>32037.5</v>
      </c>
      <c r="H60" s="18"/>
      <c r="I60" s="18">
        <f>I61+I70</f>
        <v>307</v>
      </c>
      <c r="J60" s="18">
        <f>J61+J70</f>
        <v>0</v>
      </c>
      <c r="K60" s="18"/>
      <c r="L60" s="63">
        <f t="shared" si="0"/>
        <v>32344.5</v>
      </c>
    </row>
    <row r="61" spans="1:12" ht="38.25" customHeight="1">
      <c r="A61" s="39" t="s">
        <v>145</v>
      </c>
      <c r="B61" s="19">
        <v>801</v>
      </c>
      <c r="C61" s="8" t="s">
        <v>102</v>
      </c>
      <c r="D61" s="8" t="s">
        <v>201</v>
      </c>
      <c r="E61" s="47"/>
      <c r="F61" s="47"/>
      <c r="G61" s="18">
        <f>G62+G67</f>
        <v>32037.5</v>
      </c>
      <c r="H61" s="18"/>
      <c r="I61" s="18">
        <f>I62+I67</f>
        <v>307</v>
      </c>
      <c r="J61" s="18">
        <f>J62+J67</f>
        <v>0</v>
      </c>
      <c r="K61" s="18"/>
      <c r="L61" s="63">
        <f t="shared" si="0"/>
        <v>32344.5</v>
      </c>
    </row>
    <row r="62" spans="1:12" ht="20.25" customHeight="1">
      <c r="A62" s="39" t="s">
        <v>638</v>
      </c>
      <c r="B62" s="19">
        <v>801</v>
      </c>
      <c r="C62" s="8" t="s">
        <v>102</v>
      </c>
      <c r="D62" s="8" t="s">
        <v>201</v>
      </c>
      <c r="E62" s="8" t="s">
        <v>640</v>
      </c>
      <c r="F62" s="8"/>
      <c r="G62" s="18">
        <f>G63+G65</f>
        <v>31942.4</v>
      </c>
      <c r="H62" s="18"/>
      <c r="I62" s="18"/>
      <c r="J62" s="18">
        <f>J63+J65</f>
        <v>0</v>
      </c>
      <c r="K62" s="18"/>
      <c r="L62" s="63">
        <f t="shared" si="0"/>
        <v>31942.4</v>
      </c>
    </row>
    <row r="63" spans="1:12" ht="21" customHeight="1">
      <c r="A63" s="39" t="s">
        <v>721</v>
      </c>
      <c r="B63" s="19">
        <v>801</v>
      </c>
      <c r="C63" s="8" t="s">
        <v>102</v>
      </c>
      <c r="D63" s="8" t="s">
        <v>201</v>
      </c>
      <c r="E63" s="8" t="s">
        <v>720</v>
      </c>
      <c r="F63" s="8"/>
      <c r="G63" s="18">
        <f>SUM(G64)</f>
        <v>370.9</v>
      </c>
      <c r="H63" s="18"/>
      <c r="I63" s="18"/>
      <c r="J63" s="18">
        <f>SUM(J64)</f>
        <v>0</v>
      </c>
      <c r="K63" s="18"/>
      <c r="L63" s="63">
        <f t="shared" si="0"/>
        <v>370.9</v>
      </c>
    </row>
    <row r="64" spans="1:12" ht="21" customHeight="1">
      <c r="A64" s="38" t="s">
        <v>150</v>
      </c>
      <c r="B64" s="19">
        <v>801</v>
      </c>
      <c r="C64" s="8" t="s">
        <v>102</v>
      </c>
      <c r="D64" s="8" t="s">
        <v>201</v>
      </c>
      <c r="E64" s="8" t="s">
        <v>720</v>
      </c>
      <c r="F64" s="8" t="s">
        <v>831</v>
      </c>
      <c r="G64" s="18">
        <v>370.9</v>
      </c>
      <c r="H64" s="18"/>
      <c r="I64" s="18"/>
      <c r="J64" s="18"/>
      <c r="K64" s="18"/>
      <c r="L64" s="63">
        <f t="shared" si="0"/>
        <v>370.9</v>
      </c>
    </row>
    <row r="65" spans="1:12" ht="21" customHeight="1">
      <c r="A65" s="39" t="s">
        <v>641</v>
      </c>
      <c r="B65" s="19">
        <v>801</v>
      </c>
      <c r="C65" s="8" t="s">
        <v>102</v>
      </c>
      <c r="D65" s="8" t="s">
        <v>201</v>
      </c>
      <c r="E65" s="8" t="s">
        <v>639</v>
      </c>
      <c r="F65" s="8"/>
      <c r="G65" s="18">
        <f>SUM(G66)</f>
        <v>31571.5</v>
      </c>
      <c r="H65" s="18"/>
      <c r="I65" s="18"/>
      <c r="J65" s="18">
        <f>SUM(J66)</f>
        <v>0</v>
      </c>
      <c r="K65" s="18"/>
      <c r="L65" s="63">
        <f t="shared" si="0"/>
        <v>31571.5</v>
      </c>
    </row>
    <row r="66" spans="1:12" ht="21" customHeight="1">
      <c r="A66" s="38" t="s">
        <v>150</v>
      </c>
      <c r="B66" s="19">
        <v>801</v>
      </c>
      <c r="C66" s="8" t="s">
        <v>102</v>
      </c>
      <c r="D66" s="8" t="s">
        <v>201</v>
      </c>
      <c r="E66" s="8" t="s">
        <v>639</v>
      </c>
      <c r="F66" s="8" t="s">
        <v>831</v>
      </c>
      <c r="G66" s="18">
        <v>31571.5</v>
      </c>
      <c r="H66" s="18"/>
      <c r="I66" s="18"/>
      <c r="J66" s="18"/>
      <c r="K66" s="18"/>
      <c r="L66" s="63">
        <f t="shared" si="0"/>
        <v>31571.5</v>
      </c>
    </row>
    <row r="67" spans="1:12" ht="18.75" customHeight="1">
      <c r="A67" s="39" t="s">
        <v>633</v>
      </c>
      <c r="B67" s="19">
        <v>801</v>
      </c>
      <c r="C67" s="8" t="s">
        <v>102</v>
      </c>
      <c r="D67" s="8" t="s">
        <v>201</v>
      </c>
      <c r="E67" s="27" t="s">
        <v>602</v>
      </c>
      <c r="F67" s="8"/>
      <c r="G67" s="18">
        <f>G68</f>
        <v>95.1</v>
      </c>
      <c r="H67" s="18"/>
      <c r="I67" s="18">
        <f>I68</f>
        <v>307</v>
      </c>
      <c r="J67" s="18">
        <f>J68</f>
        <v>0</v>
      </c>
      <c r="K67" s="18"/>
      <c r="L67" s="63">
        <f t="shared" si="0"/>
        <v>402.1</v>
      </c>
    </row>
    <row r="68" spans="1:12" ht="20.25" customHeight="1">
      <c r="A68" s="39" t="s">
        <v>30</v>
      </c>
      <c r="B68" s="19">
        <v>801</v>
      </c>
      <c r="C68" s="8" t="s">
        <v>102</v>
      </c>
      <c r="D68" s="8" t="s">
        <v>201</v>
      </c>
      <c r="E68" s="8" t="s">
        <v>603</v>
      </c>
      <c r="F68" s="8"/>
      <c r="G68" s="18">
        <f>G69</f>
        <v>95.1</v>
      </c>
      <c r="H68" s="18"/>
      <c r="I68" s="18">
        <f>I69</f>
        <v>307</v>
      </c>
      <c r="J68" s="18">
        <f>J69</f>
        <v>0</v>
      </c>
      <c r="K68" s="18"/>
      <c r="L68" s="63">
        <f t="shared" si="0"/>
        <v>402.1</v>
      </c>
    </row>
    <row r="69" spans="1:12" ht="20.25" customHeight="1">
      <c r="A69" s="38" t="s">
        <v>607</v>
      </c>
      <c r="B69" s="19">
        <v>801</v>
      </c>
      <c r="C69" s="8" t="s">
        <v>102</v>
      </c>
      <c r="D69" s="8" t="s">
        <v>201</v>
      </c>
      <c r="E69" s="8" t="s">
        <v>603</v>
      </c>
      <c r="F69" s="8" t="s">
        <v>392</v>
      </c>
      <c r="G69" s="18">
        <v>95.1</v>
      </c>
      <c r="H69" s="18"/>
      <c r="I69" s="18">
        <v>307</v>
      </c>
      <c r="J69" s="18"/>
      <c r="K69" s="18"/>
      <c r="L69" s="63">
        <f t="shared" si="0"/>
        <v>402.1</v>
      </c>
    </row>
    <row r="70" spans="1:12" ht="18" customHeight="1" hidden="1">
      <c r="A70" s="40" t="s">
        <v>566</v>
      </c>
      <c r="B70" s="19">
        <v>801</v>
      </c>
      <c r="C70" s="8" t="s">
        <v>102</v>
      </c>
      <c r="D70" s="8" t="s">
        <v>830</v>
      </c>
      <c r="E70" s="8"/>
      <c r="F70" s="8"/>
      <c r="G70" s="18">
        <f>SUM(G71)</f>
        <v>0</v>
      </c>
      <c r="H70" s="18"/>
      <c r="I70" s="18"/>
      <c r="J70" s="18">
        <f>SUM(J71)</f>
        <v>0</v>
      </c>
      <c r="K70" s="18"/>
      <c r="L70" s="63">
        <f t="shared" si="0"/>
        <v>0</v>
      </c>
    </row>
    <row r="71" spans="1:12" ht="36" customHeight="1" hidden="1">
      <c r="A71" s="40" t="s">
        <v>599</v>
      </c>
      <c r="B71" s="19">
        <v>801</v>
      </c>
      <c r="C71" s="8" t="s">
        <v>102</v>
      </c>
      <c r="D71" s="8" t="s">
        <v>830</v>
      </c>
      <c r="E71" s="8" t="s">
        <v>600</v>
      </c>
      <c r="F71" s="8"/>
      <c r="G71" s="18">
        <f>SUM(G72)</f>
        <v>0</v>
      </c>
      <c r="H71" s="18"/>
      <c r="I71" s="18"/>
      <c r="J71" s="18">
        <f>SUM(J72)</f>
        <v>0</v>
      </c>
      <c r="K71" s="18"/>
      <c r="L71" s="63">
        <f t="shared" si="0"/>
        <v>0</v>
      </c>
    </row>
    <row r="72" spans="1:12" ht="21" customHeight="1" hidden="1">
      <c r="A72" s="37" t="s">
        <v>607</v>
      </c>
      <c r="B72" s="19">
        <v>801</v>
      </c>
      <c r="C72" s="8" t="s">
        <v>102</v>
      </c>
      <c r="D72" s="8" t="s">
        <v>830</v>
      </c>
      <c r="E72" s="8" t="s">
        <v>600</v>
      </c>
      <c r="F72" s="8" t="s">
        <v>392</v>
      </c>
      <c r="G72" s="18"/>
      <c r="H72" s="11"/>
      <c r="I72" s="11"/>
      <c r="J72" s="18"/>
      <c r="K72" s="11"/>
      <c r="L72" s="63">
        <f t="shared" si="0"/>
        <v>0</v>
      </c>
    </row>
    <row r="73" spans="1:12" ht="16.5">
      <c r="A73" s="37" t="s">
        <v>604</v>
      </c>
      <c r="B73" s="19">
        <v>801</v>
      </c>
      <c r="C73" s="8" t="s">
        <v>103</v>
      </c>
      <c r="D73" s="8"/>
      <c r="E73" s="8"/>
      <c r="F73" s="8"/>
      <c r="G73" s="18">
        <f>G83+G87</f>
        <v>26587.1</v>
      </c>
      <c r="H73" s="18"/>
      <c r="I73" s="18">
        <f>I83+I87+I74</f>
        <v>614.7</v>
      </c>
      <c r="J73" s="18">
        <f>J83+J87+J74</f>
        <v>2186.7000000000003</v>
      </c>
      <c r="K73" s="18"/>
      <c r="L73" s="63">
        <f t="shared" si="0"/>
        <v>29388.5</v>
      </c>
    </row>
    <row r="74" spans="1:12" ht="16.5">
      <c r="A74" s="37" t="s">
        <v>48</v>
      </c>
      <c r="B74" s="19">
        <v>801</v>
      </c>
      <c r="C74" s="8" t="s">
        <v>103</v>
      </c>
      <c r="D74" s="8" t="s">
        <v>100</v>
      </c>
      <c r="E74" s="8"/>
      <c r="F74" s="8"/>
      <c r="G74" s="18"/>
      <c r="H74" s="18"/>
      <c r="I74" s="18">
        <f aca="true" t="shared" si="1" ref="I74:J76">I75</f>
        <v>614.7</v>
      </c>
      <c r="J74" s="18">
        <f>J75+J80</f>
        <v>2186.7000000000003</v>
      </c>
      <c r="K74" s="18"/>
      <c r="L74" s="63">
        <f t="shared" si="0"/>
        <v>2801.4000000000005</v>
      </c>
    </row>
    <row r="75" spans="1:12" ht="16.5">
      <c r="A75" s="37" t="s">
        <v>50</v>
      </c>
      <c r="B75" s="19">
        <v>801</v>
      </c>
      <c r="C75" s="8" t="s">
        <v>103</v>
      </c>
      <c r="D75" s="8" t="s">
        <v>100</v>
      </c>
      <c r="E75" s="8" t="s">
        <v>49</v>
      </c>
      <c r="F75" s="8"/>
      <c r="G75" s="18"/>
      <c r="H75" s="18"/>
      <c r="I75" s="18">
        <f t="shared" si="1"/>
        <v>614.7</v>
      </c>
      <c r="J75" s="18">
        <f>J76+J78</f>
        <v>2127.4</v>
      </c>
      <c r="K75" s="18"/>
      <c r="L75" s="63">
        <f t="shared" si="0"/>
        <v>2742.1000000000004</v>
      </c>
    </row>
    <row r="76" spans="1:12" ht="18.75" customHeight="1">
      <c r="A76" s="37" t="s">
        <v>52</v>
      </c>
      <c r="B76" s="19">
        <v>801</v>
      </c>
      <c r="C76" s="8" t="s">
        <v>103</v>
      </c>
      <c r="D76" s="8" t="s">
        <v>100</v>
      </c>
      <c r="E76" s="8" t="s">
        <v>51</v>
      </c>
      <c r="F76" s="8"/>
      <c r="G76" s="18"/>
      <c r="H76" s="18"/>
      <c r="I76" s="18">
        <f t="shared" si="1"/>
        <v>614.7</v>
      </c>
      <c r="J76" s="18">
        <f t="shared" si="1"/>
        <v>1000</v>
      </c>
      <c r="K76" s="18"/>
      <c r="L76" s="63">
        <f t="shared" si="0"/>
        <v>1614.7</v>
      </c>
    </row>
    <row r="77" spans="1:12" ht="16.5">
      <c r="A77" s="38" t="s">
        <v>150</v>
      </c>
      <c r="B77" s="19">
        <v>801</v>
      </c>
      <c r="C77" s="8" t="s">
        <v>103</v>
      </c>
      <c r="D77" s="8" t="s">
        <v>100</v>
      </c>
      <c r="E77" s="8" t="s">
        <v>51</v>
      </c>
      <c r="F77" s="8" t="s">
        <v>831</v>
      </c>
      <c r="G77" s="18"/>
      <c r="H77" s="18"/>
      <c r="I77" s="18">
        <f>655.7-41</f>
        <v>614.7</v>
      </c>
      <c r="J77" s="18">
        <v>1000</v>
      </c>
      <c r="K77" s="18"/>
      <c r="L77" s="63">
        <f t="shared" si="0"/>
        <v>1614.7</v>
      </c>
    </row>
    <row r="78" spans="1:12" ht="33">
      <c r="A78" s="38" t="s">
        <v>33</v>
      </c>
      <c r="B78" s="19">
        <v>801</v>
      </c>
      <c r="C78" s="8" t="s">
        <v>103</v>
      </c>
      <c r="D78" s="8" t="s">
        <v>100</v>
      </c>
      <c r="E78" s="8" t="s">
        <v>32</v>
      </c>
      <c r="F78" s="8"/>
      <c r="G78" s="18"/>
      <c r="H78" s="18"/>
      <c r="I78" s="18"/>
      <c r="J78" s="18">
        <f>SUM(J79)</f>
        <v>1127.4</v>
      </c>
      <c r="K78" s="18"/>
      <c r="L78" s="63">
        <f t="shared" si="0"/>
        <v>1127.4</v>
      </c>
    </row>
    <row r="79" spans="1:12" ht="16.5">
      <c r="A79" s="38" t="s">
        <v>150</v>
      </c>
      <c r="B79" s="19">
        <v>801</v>
      </c>
      <c r="C79" s="8" t="s">
        <v>103</v>
      </c>
      <c r="D79" s="8" t="s">
        <v>100</v>
      </c>
      <c r="E79" s="8" t="s">
        <v>32</v>
      </c>
      <c r="F79" s="8" t="s">
        <v>831</v>
      </c>
      <c r="G79" s="18"/>
      <c r="H79" s="18"/>
      <c r="I79" s="18"/>
      <c r="J79" s="18">
        <v>1127.4</v>
      </c>
      <c r="K79" s="18"/>
      <c r="L79" s="63">
        <f t="shared" si="0"/>
        <v>1127.4</v>
      </c>
    </row>
    <row r="80" spans="1:12" ht="16.5">
      <c r="A80" s="38" t="s">
        <v>523</v>
      </c>
      <c r="B80" s="19">
        <v>801</v>
      </c>
      <c r="C80" s="8" t="s">
        <v>103</v>
      </c>
      <c r="D80" s="8" t="s">
        <v>100</v>
      </c>
      <c r="E80" s="8" t="s">
        <v>631</v>
      </c>
      <c r="F80" s="8"/>
      <c r="G80" s="18"/>
      <c r="H80" s="18"/>
      <c r="I80" s="18"/>
      <c r="J80" s="18">
        <f>SUM(J81)</f>
        <v>59.3</v>
      </c>
      <c r="K80" s="18"/>
      <c r="L80" s="63">
        <f t="shared" si="0"/>
        <v>59.3</v>
      </c>
    </row>
    <row r="81" spans="1:12" ht="33">
      <c r="A81" s="38" t="s">
        <v>34</v>
      </c>
      <c r="B81" s="19">
        <v>801</v>
      </c>
      <c r="C81" s="8" t="s">
        <v>103</v>
      </c>
      <c r="D81" s="8" t="s">
        <v>100</v>
      </c>
      <c r="E81" s="8" t="s">
        <v>39</v>
      </c>
      <c r="F81" s="8"/>
      <c r="G81" s="18"/>
      <c r="H81" s="18"/>
      <c r="I81" s="18"/>
      <c r="J81" s="18">
        <f>SUM(J82)</f>
        <v>59.3</v>
      </c>
      <c r="K81" s="18"/>
      <c r="L81" s="63">
        <f t="shared" si="0"/>
        <v>59.3</v>
      </c>
    </row>
    <row r="82" spans="1:12" ht="16.5">
      <c r="A82" s="38" t="s">
        <v>150</v>
      </c>
      <c r="B82" s="19">
        <v>801</v>
      </c>
      <c r="C82" s="8" t="s">
        <v>103</v>
      </c>
      <c r="D82" s="8" t="s">
        <v>100</v>
      </c>
      <c r="E82" s="8" t="s">
        <v>39</v>
      </c>
      <c r="F82" s="8" t="s">
        <v>831</v>
      </c>
      <c r="G82" s="18"/>
      <c r="H82" s="18"/>
      <c r="I82" s="18"/>
      <c r="J82" s="18">
        <v>59.3</v>
      </c>
      <c r="K82" s="18"/>
      <c r="L82" s="63">
        <f t="shared" si="0"/>
        <v>59.3</v>
      </c>
    </row>
    <row r="83" spans="1:12" ht="21" customHeight="1">
      <c r="A83" s="122" t="s">
        <v>206</v>
      </c>
      <c r="B83" s="94">
        <v>801</v>
      </c>
      <c r="C83" s="95" t="s">
        <v>103</v>
      </c>
      <c r="D83" s="95" t="s">
        <v>714</v>
      </c>
      <c r="E83" s="95"/>
      <c r="F83" s="95"/>
      <c r="G83" s="78">
        <f>SUM(G84)</f>
        <v>24684.6</v>
      </c>
      <c r="H83" s="78"/>
      <c r="I83" s="78"/>
      <c r="J83" s="78">
        <f>SUM(J84)</f>
        <v>0</v>
      </c>
      <c r="K83" s="78"/>
      <c r="L83" s="133">
        <f t="shared" si="0"/>
        <v>24684.6</v>
      </c>
    </row>
    <row r="84" spans="1:12" ht="20.25" customHeight="1">
      <c r="A84" s="39" t="s">
        <v>364</v>
      </c>
      <c r="B84" s="19">
        <v>801</v>
      </c>
      <c r="C84" s="8" t="s">
        <v>103</v>
      </c>
      <c r="D84" s="8" t="s">
        <v>714</v>
      </c>
      <c r="E84" s="8" t="s">
        <v>363</v>
      </c>
      <c r="F84" s="8"/>
      <c r="G84" s="18">
        <f>SUM(G85)</f>
        <v>24684.6</v>
      </c>
      <c r="H84" s="18"/>
      <c r="I84" s="18"/>
      <c r="J84" s="18">
        <f>SUM(J85)</f>
        <v>0</v>
      </c>
      <c r="K84" s="18"/>
      <c r="L84" s="63">
        <f t="shared" si="0"/>
        <v>24684.6</v>
      </c>
    </row>
    <row r="85" spans="1:12" ht="18.75" customHeight="1">
      <c r="A85" s="39" t="s">
        <v>641</v>
      </c>
      <c r="B85" s="19">
        <v>801</v>
      </c>
      <c r="C85" s="8" t="s">
        <v>103</v>
      </c>
      <c r="D85" s="8" t="s">
        <v>714</v>
      </c>
      <c r="E85" s="8" t="s">
        <v>365</v>
      </c>
      <c r="F85" s="8"/>
      <c r="G85" s="18">
        <f>SUM(G86)</f>
        <v>24684.6</v>
      </c>
      <c r="H85" s="18"/>
      <c r="I85" s="18"/>
      <c r="J85" s="18">
        <f>SUM(J86)</f>
        <v>0</v>
      </c>
      <c r="K85" s="18"/>
      <c r="L85" s="63">
        <f aca="true" t="shared" si="2" ref="L85:L148">G85+H85+I85+J85+K85</f>
        <v>24684.6</v>
      </c>
    </row>
    <row r="86" spans="1:12" ht="20.25" customHeight="1">
      <c r="A86" s="38" t="s">
        <v>150</v>
      </c>
      <c r="B86" s="19">
        <v>801</v>
      </c>
      <c r="C86" s="8" t="s">
        <v>103</v>
      </c>
      <c r="D86" s="8" t="s">
        <v>714</v>
      </c>
      <c r="E86" s="8" t="s">
        <v>365</v>
      </c>
      <c r="F86" s="8" t="s">
        <v>831</v>
      </c>
      <c r="G86" s="18">
        <v>24684.6</v>
      </c>
      <c r="H86" s="18"/>
      <c r="I86" s="18"/>
      <c r="J86" s="18"/>
      <c r="K86" s="18"/>
      <c r="L86" s="63">
        <f t="shared" si="2"/>
        <v>24684.6</v>
      </c>
    </row>
    <row r="87" spans="1:12" ht="18.75" customHeight="1">
      <c r="A87" s="39" t="s">
        <v>605</v>
      </c>
      <c r="B87" s="19">
        <v>801</v>
      </c>
      <c r="C87" s="8" t="s">
        <v>103</v>
      </c>
      <c r="D87" s="8" t="s">
        <v>748</v>
      </c>
      <c r="E87" s="8"/>
      <c r="F87" s="8"/>
      <c r="G87" s="18">
        <f>SUM(G88)</f>
        <v>1902.5</v>
      </c>
      <c r="H87" s="18"/>
      <c r="I87" s="18"/>
      <c r="J87" s="18">
        <f>SUM(J88)</f>
        <v>0</v>
      </c>
      <c r="K87" s="18"/>
      <c r="L87" s="63">
        <f t="shared" si="2"/>
        <v>1902.5</v>
      </c>
    </row>
    <row r="88" spans="1:12" ht="19.5" customHeight="1">
      <c r="A88" s="34" t="s">
        <v>633</v>
      </c>
      <c r="B88" s="19">
        <v>801</v>
      </c>
      <c r="C88" s="8" t="s">
        <v>103</v>
      </c>
      <c r="D88" s="8" t="s">
        <v>748</v>
      </c>
      <c r="E88" s="8" t="s">
        <v>602</v>
      </c>
      <c r="F88" s="8"/>
      <c r="G88" s="18">
        <f>SUM(G89)</f>
        <v>1902.5</v>
      </c>
      <c r="H88" s="18"/>
      <c r="I88" s="18"/>
      <c r="J88" s="18">
        <f>SUM(J89)</f>
        <v>0</v>
      </c>
      <c r="K88" s="18"/>
      <c r="L88" s="63">
        <f t="shared" si="2"/>
        <v>1902.5</v>
      </c>
    </row>
    <row r="89" spans="1:12" ht="36" customHeight="1">
      <c r="A89" s="38" t="s">
        <v>575</v>
      </c>
      <c r="B89" s="19">
        <v>801</v>
      </c>
      <c r="C89" s="8" t="s">
        <v>103</v>
      </c>
      <c r="D89" s="8" t="s">
        <v>748</v>
      </c>
      <c r="E89" s="8" t="s">
        <v>343</v>
      </c>
      <c r="F89" s="8"/>
      <c r="G89" s="18">
        <f>SUM(G90)</f>
        <v>1902.5</v>
      </c>
      <c r="H89" s="18"/>
      <c r="I89" s="18"/>
      <c r="J89" s="18">
        <f>SUM(J90)</f>
        <v>0</v>
      </c>
      <c r="K89" s="18"/>
      <c r="L89" s="63">
        <f t="shared" si="2"/>
        <v>1902.5</v>
      </c>
    </row>
    <row r="90" spans="1:12" ht="18.75" customHeight="1">
      <c r="A90" s="39" t="s">
        <v>606</v>
      </c>
      <c r="B90" s="19">
        <v>801</v>
      </c>
      <c r="C90" s="8" t="s">
        <v>103</v>
      </c>
      <c r="D90" s="8" t="s">
        <v>748</v>
      </c>
      <c r="E90" s="8" t="s">
        <v>343</v>
      </c>
      <c r="F90" s="8" t="s">
        <v>470</v>
      </c>
      <c r="G90" s="18">
        <v>1902.5</v>
      </c>
      <c r="H90" s="11"/>
      <c r="I90" s="11"/>
      <c r="J90" s="18"/>
      <c r="K90" s="11"/>
      <c r="L90" s="63">
        <f t="shared" si="2"/>
        <v>1902.5</v>
      </c>
    </row>
    <row r="91" spans="1:12" s="76" customFormat="1" ht="36" customHeight="1" hidden="1">
      <c r="A91" s="101" t="s">
        <v>92</v>
      </c>
      <c r="B91" s="94">
        <v>801</v>
      </c>
      <c r="C91" s="95" t="s">
        <v>103</v>
      </c>
      <c r="D91" s="95" t="s">
        <v>748</v>
      </c>
      <c r="E91" s="94" t="s">
        <v>93</v>
      </c>
      <c r="F91" s="95"/>
      <c r="G91" s="78"/>
      <c r="H91" s="26"/>
      <c r="I91" s="26"/>
      <c r="J91" s="78"/>
      <c r="K91" s="26"/>
      <c r="L91" s="63">
        <f t="shared" si="2"/>
        <v>0</v>
      </c>
    </row>
    <row r="92" spans="1:12" s="77" customFormat="1" ht="18.75" customHeight="1" hidden="1">
      <c r="A92" s="42" t="s">
        <v>606</v>
      </c>
      <c r="B92" s="96">
        <v>801</v>
      </c>
      <c r="C92" s="6" t="s">
        <v>103</v>
      </c>
      <c r="D92" s="6" t="s">
        <v>748</v>
      </c>
      <c r="E92" s="96" t="s">
        <v>93</v>
      </c>
      <c r="F92" s="6" t="s">
        <v>470</v>
      </c>
      <c r="G92" s="79"/>
      <c r="H92" s="13"/>
      <c r="I92" s="13"/>
      <c r="J92" s="79"/>
      <c r="K92" s="13"/>
      <c r="L92" s="63">
        <f t="shared" si="2"/>
        <v>0</v>
      </c>
    </row>
    <row r="93" spans="1:12" ht="19.5" customHeight="1">
      <c r="A93" s="39" t="s">
        <v>609</v>
      </c>
      <c r="B93" s="19">
        <v>801</v>
      </c>
      <c r="C93" s="8" t="s">
        <v>746</v>
      </c>
      <c r="D93" s="8"/>
      <c r="E93" s="8"/>
      <c r="F93" s="8"/>
      <c r="G93" s="18">
        <f>SUM(G94)</f>
        <v>5544.8</v>
      </c>
      <c r="H93" s="18"/>
      <c r="I93" s="18"/>
      <c r="J93" s="18">
        <f>SUM(J94)</f>
        <v>182.29999999999995</v>
      </c>
      <c r="K93" s="18"/>
      <c r="L93" s="63">
        <f t="shared" si="2"/>
        <v>5727.1</v>
      </c>
    </row>
    <row r="94" spans="1:12" ht="20.25" customHeight="1">
      <c r="A94" s="39" t="s">
        <v>433</v>
      </c>
      <c r="B94" s="19">
        <v>801</v>
      </c>
      <c r="C94" s="8" t="s">
        <v>746</v>
      </c>
      <c r="D94" s="8" t="s">
        <v>746</v>
      </c>
      <c r="E94" s="8"/>
      <c r="F94" s="8"/>
      <c r="G94" s="18">
        <f>G95+G102+G105+G109</f>
        <v>5544.8</v>
      </c>
      <c r="H94" s="18"/>
      <c r="I94" s="18"/>
      <c r="J94" s="18">
        <f>J95+J102+J105+J109</f>
        <v>182.29999999999995</v>
      </c>
      <c r="K94" s="18"/>
      <c r="L94" s="63">
        <f t="shared" si="2"/>
        <v>5727.1</v>
      </c>
    </row>
    <row r="95" spans="1:12" ht="18.75" customHeight="1">
      <c r="A95" s="39" t="s">
        <v>132</v>
      </c>
      <c r="B95" s="19">
        <v>801</v>
      </c>
      <c r="C95" s="8" t="s">
        <v>746</v>
      </c>
      <c r="D95" s="8" t="s">
        <v>746</v>
      </c>
      <c r="E95" s="8" t="s">
        <v>612</v>
      </c>
      <c r="F95" s="8"/>
      <c r="G95" s="18">
        <f>SUM(G96,G98,G100)</f>
        <v>5294.8</v>
      </c>
      <c r="H95" s="18"/>
      <c r="I95" s="18"/>
      <c r="J95" s="18">
        <f>SUM(J96,J98,J100)</f>
        <v>182.29999999999995</v>
      </c>
      <c r="K95" s="18"/>
      <c r="L95" s="63">
        <f t="shared" si="2"/>
        <v>5477.1</v>
      </c>
    </row>
    <row r="96" spans="1:12" ht="18.75" customHeight="1">
      <c r="A96" s="39" t="s">
        <v>611</v>
      </c>
      <c r="B96" s="19">
        <v>801</v>
      </c>
      <c r="C96" s="8" t="s">
        <v>746</v>
      </c>
      <c r="D96" s="8" t="s">
        <v>746</v>
      </c>
      <c r="E96" s="8" t="s">
        <v>610</v>
      </c>
      <c r="F96" s="8"/>
      <c r="G96" s="18">
        <f>SUM(G97)</f>
        <v>762.6</v>
      </c>
      <c r="H96" s="18"/>
      <c r="I96" s="18"/>
      <c r="J96" s="18">
        <f>SUM(J97)</f>
        <v>0</v>
      </c>
      <c r="K96" s="18"/>
      <c r="L96" s="63">
        <f t="shared" si="2"/>
        <v>762.6</v>
      </c>
    </row>
    <row r="97" spans="1:12" ht="18.75" customHeight="1">
      <c r="A97" s="39" t="s">
        <v>808</v>
      </c>
      <c r="B97" s="19">
        <v>801</v>
      </c>
      <c r="C97" s="8" t="s">
        <v>746</v>
      </c>
      <c r="D97" s="8" t="s">
        <v>746</v>
      </c>
      <c r="E97" s="8" t="s">
        <v>610</v>
      </c>
      <c r="F97" s="8" t="s">
        <v>807</v>
      </c>
      <c r="G97" s="18">
        <v>762.6</v>
      </c>
      <c r="H97" s="11"/>
      <c r="I97" s="11"/>
      <c r="J97" s="18"/>
      <c r="K97" s="11"/>
      <c r="L97" s="63">
        <f t="shared" si="2"/>
        <v>762.6</v>
      </c>
    </row>
    <row r="98" spans="1:12" ht="18.75" customHeight="1">
      <c r="A98" s="39" t="s">
        <v>721</v>
      </c>
      <c r="B98" s="19">
        <v>801</v>
      </c>
      <c r="C98" s="8" t="s">
        <v>746</v>
      </c>
      <c r="D98" s="8" t="s">
        <v>746</v>
      </c>
      <c r="E98" s="8" t="s">
        <v>88</v>
      </c>
      <c r="F98" s="8"/>
      <c r="G98" s="18">
        <f>SUM(G99)</f>
        <v>192.7</v>
      </c>
      <c r="H98" s="11"/>
      <c r="I98" s="11"/>
      <c r="J98" s="18">
        <f>SUM(J99)</f>
        <v>0</v>
      </c>
      <c r="K98" s="11"/>
      <c r="L98" s="63">
        <f t="shared" si="2"/>
        <v>192.7</v>
      </c>
    </row>
    <row r="99" spans="1:12" ht="18.75" customHeight="1">
      <c r="A99" s="39" t="s">
        <v>133</v>
      </c>
      <c r="B99" s="19">
        <v>801</v>
      </c>
      <c r="C99" s="8" t="s">
        <v>746</v>
      </c>
      <c r="D99" s="8" t="s">
        <v>746</v>
      </c>
      <c r="E99" s="8" t="s">
        <v>88</v>
      </c>
      <c r="F99" s="8" t="s">
        <v>831</v>
      </c>
      <c r="G99" s="18">
        <v>192.7</v>
      </c>
      <c r="H99" s="11"/>
      <c r="I99" s="11"/>
      <c r="J99" s="18"/>
      <c r="K99" s="11"/>
      <c r="L99" s="63">
        <f t="shared" si="2"/>
        <v>192.7</v>
      </c>
    </row>
    <row r="100" spans="1:12" s="90" customFormat="1" ht="18.75" customHeight="1">
      <c r="A100" s="38" t="s">
        <v>821</v>
      </c>
      <c r="B100" s="19">
        <v>801</v>
      </c>
      <c r="C100" s="8" t="s">
        <v>746</v>
      </c>
      <c r="D100" s="8" t="s">
        <v>746</v>
      </c>
      <c r="E100" s="8" t="s">
        <v>87</v>
      </c>
      <c r="F100" s="8"/>
      <c r="G100" s="18">
        <f>SUM(G101)</f>
        <v>4339.5</v>
      </c>
      <c r="H100" s="11"/>
      <c r="I100" s="18"/>
      <c r="J100" s="18">
        <f>SUM(J101)</f>
        <v>182.29999999999995</v>
      </c>
      <c r="K100" s="11"/>
      <c r="L100" s="63">
        <f t="shared" si="2"/>
        <v>4521.8</v>
      </c>
    </row>
    <row r="101" spans="1:12" s="90" customFormat="1" ht="18.75" customHeight="1">
      <c r="A101" s="39" t="s">
        <v>133</v>
      </c>
      <c r="B101" s="19">
        <v>801</v>
      </c>
      <c r="C101" s="8" t="s">
        <v>746</v>
      </c>
      <c r="D101" s="8" t="s">
        <v>746</v>
      </c>
      <c r="E101" s="8" t="s">
        <v>87</v>
      </c>
      <c r="F101" s="8" t="s">
        <v>831</v>
      </c>
      <c r="G101" s="18">
        <f>4219.5+120</f>
        <v>4339.5</v>
      </c>
      <c r="H101" s="11"/>
      <c r="I101" s="11"/>
      <c r="J101" s="18">
        <f>1182.3-1000</f>
        <v>182.29999999999995</v>
      </c>
      <c r="K101" s="11"/>
      <c r="L101" s="63">
        <f t="shared" si="2"/>
        <v>4521.8</v>
      </c>
    </row>
    <row r="102" spans="1:12" ht="18.75" customHeight="1" hidden="1">
      <c r="A102" s="38" t="s">
        <v>404</v>
      </c>
      <c r="B102" s="19">
        <v>801</v>
      </c>
      <c r="C102" s="8" t="s">
        <v>746</v>
      </c>
      <c r="D102" s="8" t="s">
        <v>746</v>
      </c>
      <c r="E102" s="8" t="s">
        <v>719</v>
      </c>
      <c r="F102" s="8"/>
      <c r="G102" s="18"/>
      <c r="H102" s="11"/>
      <c r="I102" s="11"/>
      <c r="J102" s="18"/>
      <c r="K102" s="11"/>
      <c r="L102" s="63">
        <f t="shared" si="2"/>
        <v>0</v>
      </c>
    </row>
    <row r="103" spans="1:12" ht="18.75" customHeight="1" hidden="1">
      <c r="A103" s="34" t="s">
        <v>559</v>
      </c>
      <c r="B103" s="19">
        <v>801</v>
      </c>
      <c r="C103" s="8" t="s">
        <v>746</v>
      </c>
      <c r="D103" s="8" t="s">
        <v>746</v>
      </c>
      <c r="E103" s="8" t="s">
        <v>759</v>
      </c>
      <c r="F103" s="8"/>
      <c r="G103" s="18"/>
      <c r="H103" s="11"/>
      <c r="I103" s="11"/>
      <c r="J103" s="18"/>
      <c r="K103" s="11"/>
      <c r="L103" s="63">
        <f t="shared" si="2"/>
        <v>0</v>
      </c>
    </row>
    <row r="104" spans="1:12" ht="18.75" customHeight="1" hidden="1">
      <c r="A104" s="39" t="s">
        <v>808</v>
      </c>
      <c r="B104" s="19">
        <v>801</v>
      </c>
      <c r="C104" s="8" t="s">
        <v>746</v>
      </c>
      <c r="D104" s="8" t="s">
        <v>746</v>
      </c>
      <c r="E104" s="8" t="s">
        <v>759</v>
      </c>
      <c r="F104" s="8" t="s">
        <v>807</v>
      </c>
      <c r="G104" s="18"/>
      <c r="H104" s="11"/>
      <c r="I104" s="11"/>
      <c r="J104" s="18"/>
      <c r="K104" s="11"/>
      <c r="L104" s="63">
        <f t="shared" si="2"/>
        <v>0</v>
      </c>
    </row>
    <row r="105" spans="1:12" ht="18.75" customHeight="1" hidden="1">
      <c r="A105" s="37" t="s">
        <v>216</v>
      </c>
      <c r="B105" s="19">
        <v>801</v>
      </c>
      <c r="C105" s="8" t="s">
        <v>746</v>
      </c>
      <c r="D105" s="8" t="s">
        <v>746</v>
      </c>
      <c r="E105" s="8" t="s">
        <v>183</v>
      </c>
      <c r="F105" s="8"/>
      <c r="G105" s="18">
        <f>SUM(G106)</f>
        <v>0</v>
      </c>
      <c r="H105" s="18"/>
      <c r="I105" s="18"/>
      <c r="J105" s="18">
        <f>SUM(J106)</f>
        <v>0</v>
      </c>
      <c r="K105" s="18"/>
      <c r="L105" s="63">
        <f t="shared" si="2"/>
        <v>0</v>
      </c>
    </row>
    <row r="106" spans="1:12" ht="48.75" customHeight="1" hidden="1">
      <c r="A106" s="70" t="s">
        <v>514</v>
      </c>
      <c r="B106" s="19">
        <v>801</v>
      </c>
      <c r="C106" s="8" t="s">
        <v>746</v>
      </c>
      <c r="D106" s="8" t="s">
        <v>746</v>
      </c>
      <c r="E106" s="8" t="s">
        <v>515</v>
      </c>
      <c r="F106" s="8"/>
      <c r="G106" s="18">
        <f>SUM(G107)</f>
        <v>0</v>
      </c>
      <c r="H106" s="18"/>
      <c r="I106" s="18"/>
      <c r="J106" s="18">
        <f>SUM(J107)</f>
        <v>0</v>
      </c>
      <c r="K106" s="18"/>
      <c r="L106" s="63">
        <f t="shared" si="2"/>
        <v>0</v>
      </c>
    </row>
    <row r="107" spans="1:12" ht="18" customHeight="1" hidden="1">
      <c r="A107" s="39" t="s">
        <v>438</v>
      </c>
      <c r="B107" s="19">
        <v>801</v>
      </c>
      <c r="C107" s="8" t="s">
        <v>746</v>
      </c>
      <c r="D107" s="8" t="s">
        <v>746</v>
      </c>
      <c r="E107" s="8" t="s">
        <v>247</v>
      </c>
      <c r="F107" s="8"/>
      <c r="G107" s="18">
        <f>SUM(G108)</f>
        <v>0</v>
      </c>
      <c r="H107" s="18"/>
      <c r="I107" s="18"/>
      <c r="J107" s="18">
        <f>SUM(J108)</f>
        <v>0</v>
      </c>
      <c r="K107" s="18"/>
      <c r="L107" s="63">
        <f t="shared" si="2"/>
        <v>0</v>
      </c>
    </row>
    <row r="108" spans="1:12" ht="18.75" customHeight="1" hidden="1">
      <c r="A108" s="39" t="s">
        <v>808</v>
      </c>
      <c r="B108" s="19">
        <v>801</v>
      </c>
      <c r="C108" s="8" t="s">
        <v>746</v>
      </c>
      <c r="D108" s="8" t="s">
        <v>746</v>
      </c>
      <c r="E108" s="8" t="s">
        <v>247</v>
      </c>
      <c r="F108" s="8" t="s">
        <v>807</v>
      </c>
      <c r="G108" s="18"/>
      <c r="H108" s="11"/>
      <c r="I108" s="11"/>
      <c r="J108" s="18"/>
      <c r="K108" s="11"/>
      <c r="L108" s="63">
        <f t="shared" si="2"/>
        <v>0</v>
      </c>
    </row>
    <row r="109" spans="1:12" ht="18.75" customHeight="1">
      <c r="A109" s="34" t="s">
        <v>633</v>
      </c>
      <c r="B109" s="19">
        <v>801</v>
      </c>
      <c r="C109" s="8" t="s">
        <v>746</v>
      </c>
      <c r="D109" s="8" t="s">
        <v>746</v>
      </c>
      <c r="E109" s="8" t="s">
        <v>602</v>
      </c>
      <c r="F109" s="8"/>
      <c r="G109" s="18">
        <f>SUM(G110)</f>
        <v>250</v>
      </c>
      <c r="H109" s="18"/>
      <c r="I109" s="18"/>
      <c r="J109" s="18">
        <f>SUM(J110)</f>
        <v>0</v>
      </c>
      <c r="K109" s="18"/>
      <c r="L109" s="63">
        <f t="shared" si="2"/>
        <v>250</v>
      </c>
    </row>
    <row r="110" spans="1:12" ht="20.25" customHeight="1">
      <c r="A110" s="39" t="s">
        <v>72</v>
      </c>
      <c r="B110" s="19">
        <v>801</v>
      </c>
      <c r="C110" s="8" t="s">
        <v>746</v>
      </c>
      <c r="D110" s="8" t="s">
        <v>746</v>
      </c>
      <c r="E110" s="8" t="s">
        <v>603</v>
      </c>
      <c r="F110" s="8"/>
      <c r="G110" s="18">
        <f>SUM(G111)</f>
        <v>250</v>
      </c>
      <c r="H110" s="18"/>
      <c r="I110" s="18"/>
      <c r="J110" s="18">
        <f>SUM(J111)</f>
        <v>0</v>
      </c>
      <c r="K110" s="18"/>
      <c r="L110" s="63">
        <f t="shared" si="2"/>
        <v>250</v>
      </c>
    </row>
    <row r="111" spans="1:23" s="76" customFormat="1" ht="21" customHeight="1">
      <c r="A111" s="37" t="s">
        <v>607</v>
      </c>
      <c r="B111" s="19">
        <v>801</v>
      </c>
      <c r="C111" s="8" t="s">
        <v>746</v>
      </c>
      <c r="D111" s="8" t="s">
        <v>746</v>
      </c>
      <c r="E111" s="8" t="s">
        <v>603</v>
      </c>
      <c r="F111" s="8" t="s">
        <v>392</v>
      </c>
      <c r="G111" s="18">
        <v>250</v>
      </c>
      <c r="H111" s="11"/>
      <c r="I111" s="11"/>
      <c r="J111" s="18"/>
      <c r="K111" s="11"/>
      <c r="L111" s="63">
        <f t="shared" si="2"/>
        <v>250</v>
      </c>
      <c r="M111" s="90"/>
      <c r="N111" s="56"/>
      <c r="O111" s="56"/>
      <c r="P111" s="56"/>
      <c r="Q111" s="56"/>
      <c r="R111" s="56"/>
      <c r="S111" s="56"/>
      <c r="T111" s="56"/>
      <c r="U111" s="56"/>
      <c r="V111" s="56"/>
      <c r="W111" s="56"/>
    </row>
    <row r="112" spans="1:23" s="77" customFormat="1" ht="18.75" customHeight="1">
      <c r="A112" s="39" t="s">
        <v>613</v>
      </c>
      <c r="B112" s="19">
        <v>801</v>
      </c>
      <c r="C112" s="8" t="s">
        <v>205</v>
      </c>
      <c r="D112" s="8"/>
      <c r="E112" s="8"/>
      <c r="F112" s="8"/>
      <c r="G112" s="18">
        <f>G113+G117</f>
        <v>29260.9</v>
      </c>
      <c r="H112" s="18"/>
      <c r="I112" s="18"/>
      <c r="J112" s="18">
        <f>J113+J117</f>
        <v>90</v>
      </c>
      <c r="K112" s="18"/>
      <c r="L112" s="63">
        <f t="shared" si="2"/>
        <v>29350.9</v>
      </c>
      <c r="M112" s="90"/>
      <c r="N112" s="76"/>
      <c r="O112" s="56"/>
      <c r="P112" s="56"/>
      <c r="Q112" s="56"/>
      <c r="R112" s="56"/>
      <c r="S112" s="56"/>
      <c r="T112" s="56"/>
      <c r="U112" s="56"/>
      <c r="V112" s="56"/>
      <c r="W112" s="56"/>
    </row>
    <row r="113" spans="1:12" s="56" customFormat="1" ht="18.75" customHeight="1">
      <c r="A113" s="39" t="s">
        <v>434</v>
      </c>
      <c r="B113" s="19">
        <v>801</v>
      </c>
      <c r="C113" s="8" t="s">
        <v>205</v>
      </c>
      <c r="D113" s="8" t="s">
        <v>100</v>
      </c>
      <c r="E113" s="131"/>
      <c r="F113" s="8"/>
      <c r="G113" s="18">
        <f>G114</f>
        <v>760</v>
      </c>
      <c r="H113" s="18"/>
      <c r="I113" s="18"/>
      <c r="J113" s="18">
        <f>J114</f>
        <v>0</v>
      </c>
      <c r="K113" s="18"/>
      <c r="L113" s="63">
        <f t="shared" si="2"/>
        <v>760</v>
      </c>
    </row>
    <row r="114" spans="1:12" s="56" customFormat="1" ht="18.75" customHeight="1">
      <c r="A114" s="38" t="s">
        <v>75</v>
      </c>
      <c r="B114" s="19">
        <v>801</v>
      </c>
      <c r="C114" s="8" t="s">
        <v>205</v>
      </c>
      <c r="D114" s="8" t="s">
        <v>100</v>
      </c>
      <c r="E114" s="8" t="s">
        <v>346</v>
      </c>
      <c r="F114" s="8"/>
      <c r="G114" s="18">
        <f>G115</f>
        <v>760</v>
      </c>
      <c r="H114" s="18"/>
      <c r="I114" s="18"/>
      <c r="J114" s="18">
        <f>J115</f>
        <v>0</v>
      </c>
      <c r="K114" s="18"/>
      <c r="L114" s="63">
        <f t="shared" si="2"/>
        <v>760</v>
      </c>
    </row>
    <row r="115" spans="1:12" s="56" customFormat="1" ht="18.75" customHeight="1">
      <c r="A115" s="40" t="s">
        <v>347</v>
      </c>
      <c r="B115" s="19">
        <v>801</v>
      </c>
      <c r="C115" s="8" t="s">
        <v>205</v>
      </c>
      <c r="D115" s="8" t="s">
        <v>100</v>
      </c>
      <c r="E115" s="8" t="s">
        <v>348</v>
      </c>
      <c r="F115" s="8"/>
      <c r="G115" s="18">
        <f>G116</f>
        <v>760</v>
      </c>
      <c r="H115" s="18"/>
      <c r="I115" s="18"/>
      <c r="J115" s="18">
        <f>J116</f>
        <v>0</v>
      </c>
      <c r="K115" s="18"/>
      <c r="L115" s="63">
        <f t="shared" si="2"/>
        <v>760</v>
      </c>
    </row>
    <row r="116" spans="1:12" s="56" customFormat="1" ht="18.75" customHeight="1">
      <c r="A116" s="40" t="s">
        <v>806</v>
      </c>
      <c r="B116" s="19">
        <v>801</v>
      </c>
      <c r="C116" s="8" t="s">
        <v>205</v>
      </c>
      <c r="D116" s="8" t="s">
        <v>100</v>
      </c>
      <c r="E116" s="8" t="s">
        <v>348</v>
      </c>
      <c r="F116" s="8" t="s">
        <v>532</v>
      </c>
      <c r="G116" s="18">
        <v>760</v>
      </c>
      <c r="H116" s="18"/>
      <c r="I116" s="18"/>
      <c r="J116" s="18"/>
      <c r="K116" s="18"/>
      <c r="L116" s="63">
        <f t="shared" si="2"/>
        <v>760</v>
      </c>
    </row>
    <row r="117" spans="1:12" ht="18.75" customHeight="1">
      <c r="A117" s="39" t="s">
        <v>614</v>
      </c>
      <c r="B117" s="19">
        <v>801</v>
      </c>
      <c r="C117" s="8" t="s">
        <v>205</v>
      </c>
      <c r="D117" s="8" t="s">
        <v>103</v>
      </c>
      <c r="E117" s="8"/>
      <c r="F117" s="8"/>
      <c r="G117" s="18">
        <f>SUM(G118)</f>
        <v>28500.9</v>
      </c>
      <c r="H117" s="18"/>
      <c r="I117" s="18"/>
      <c r="J117" s="18">
        <f>SUM(J118)</f>
        <v>90</v>
      </c>
      <c r="K117" s="18"/>
      <c r="L117" s="63">
        <f t="shared" si="2"/>
        <v>28590.9</v>
      </c>
    </row>
    <row r="118" spans="1:12" ht="18.75" customHeight="1">
      <c r="A118" s="35" t="s">
        <v>741</v>
      </c>
      <c r="B118" s="19">
        <v>801</v>
      </c>
      <c r="C118" s="8" t="s">
        <v>205</v>
      </c>
      <c r="D118" s="8" t="s">
        <v>103</v>
      </c>
      <c r="E118" s="8" t="s">
        <v>615</v>
      </c>
      <c r="F118" s="8"/>
      <c r="G118" s="18">
        <f>SUM(G119,G121)</f>
        <v>28500.9</v>
      </c>
      <c r="H118" s="18"/>
      <c r="I118" s="18"/>
      <c r="J118" s="18">
        <f>SUM(J119,J121)</f>
        <v>90</v>
      </c>
      <c r="K118" s="18"/>
      <c r="L118" s="63">
        <f t="shared" si="2"/>
        <v>28590.9</v>
      </c>
    </row>
    <row r="119" spans="1:12" ht="19.5" customHeight="1">
      <c r="A119" s="39" t="s">
        <v>721</v>
      </c>
      <c r="B119" s="19">
        <v>801</v>
      </c>
      <c r="C119" s="8" t="s">
        <v>205</v>
      </c>
      <c r="D119" s="8" t="s">
        <v>103</v>
      </c>
      <c r="E119" s="8" t="s">
        <v>742</v>
      </c>
      <c r="F119" s="8"/>
      <c r="G119" s="18">
        <f>SUM(G120)</f>
        <v>25</v>
      </c>
      <c r="H119" s="18"/>
      <c r="I119" s="18"/>
      <c r="J119" s="18">
        <f>SUM(J120)</f>
        <v>0</v>
      </c>
      <c r="K119" s="18"/>
      <c r="L119" s="63">
        <f t="shared" si="2"/>
        <v>25</v>
      </c>
    </row>
    <row r="120" spans="1:12" ht="18" customHeight="1">
      <c r="A120" s="38" t="s">
        <v>150</v>
      </c>
      <c r="B120" s="19">
        <v>801</v>
      </c>
      <c r="C120" s="8" t="s">
        <v>205</v>
      </c>
      <c r="D120" s="8" t="s">
        <v>103</v>
      </c>
      <c r="E120" s="8" t="s">
        <v>742</v>
      </c>
      <c r="F120" s="8" t="s">
        <v>831</v>
      </c>
      <c r="G120" s="18">
        <v>25</v>
      </c>
      <c r="H120" s="11"/>
      <c r="I120" s="11"/>
      <c r="J120" s="18"/>
      <c r="K120" s="11"/>
      <c r="L120" s="63">
        <f t="shared" si="2"/>
        <v>25</v>
      </c>
    </row>
    <row r="121" spans="1:12" ht="18.75" customHeight="1">
      <c r="A121" s="38" t="s">
        <v>821</v>
      </c>
      <c r="B121" s="19">
        <v>801</v>
      </c>
      <c r="C121" s="8" t="s">
        <v>205</v>
      </c>
      <c r="D121" s="8" t="s">
        <v>103</v>
      </c>
      <c r="E121" s="8" t="s">
        <v>616</v>
      </c>
      <c r="F121" s="8"/>
      <c r="G121" s="18">
        <f>SUM(G122)</f>
        <v>28475.9</v>
      </c>
      <c r="H121" s="18"/>
      <c r="I121" s="18"/>
      <c r="J121" s="18">
        <f>SUM(J122)</f>
        <v>90</v>
      </c>
      <c r="K121" s="18"/>
      <c r="L121" s="63">
        <f t="shared" si="2"/>
        <v>28565.9</v>
      </c>
    </row>
    <row r="122" spans="1:12" ht="20.25" customHeight="1">
      <c r="A122" s="38" t="s">
        <v>150</v>
      </c>
      <c r="B122" s="19">
        <v>801</v>
      </c>
      <c r="C122" s="8" t="s">
        <v>205</v>
      </c>
      <c r="D122" s="8" t="s">
        <v>103</v>
      </c>
      <c r="E122" s="8" t="s">
        <v>616</v>
      </c>
      <c r="F122" s="8" t="s">
        <v>831</v>
      </c>
      <c r="G122" s="18">
        <v>28475.9</v>
      </c>
      <c r="H122" s="11"/>
      <c r="I122" s="11"/>
      <c r="J122" s="18">
        <v>90</v>
      </c>
      <c r="K122" s="11"/>
      <c r="L122" s="63">
        <f t="shared" si="2"/>
        <v>28565.9</v>
      </c>
    </row>
    <row r="123" spans="1:12" ht="17.25" customHeight="1">
      <c r="A123" s="38" t="s">
        <v>617</v>
      </c>
      <c r="B123" s="19">
        <v>801</v>
      </c>
      <c r="C123" s="8" t="s">
        <v>714</v>
      </c>
      <c r="D123" s="8"/>
      <c r="E123" s="8"/>
      <c r="F123" s="8"/>
      <c r="G123" s="18">
        <f>SUM(G124,G128)</f>
        <v>27822.100000000002</v>
      </c>
      <c r="H123" s="18"/>
      <c r="I123" s="18"/>
      <c r="J123" s="18">
        <f>SUM(J124,J128)</f>
        <v>1079.2</v>
      </c>
      <c r="K123" s="18"/>
      <c r="L123" s="63">
        <f t="shared" si="2"/>
        <v>28901.300000000003</v>
      </c>
    </row>
    <row r="124" spans="1:12" ht="18" customHeight="1">
      <c r="A124" s="39" t="s">
        <v>618</v>
      </c>
      <c r="B124" s="19">
        <v>801</v>
      </c>
      <c r="C124" s="8" t="s">
        <v>714</v>
      </c>
      <c r="D124" s="8" t="s">
        <v>100</v>
      </c>
      <c r="E124" s="8"/>
      <c r="F124" s="8"/>
      <c r="G124" s="18">
        <f>SUM(G125)</f>
        <v>7300</v>
      </c>
      <c r="H124" s="18"/>
      <c r="I124" s="18"/>
      <c r="J124" s="18">
        <f>SUM(J125)</f>
        <v>0</v>
      </c>
      <c r="K124" s="18"/>
      <c r="L124" s="63">
        <f t="shared" si="2"/>
        <v>7300</v>
      </c>
    </row>
    <row r="125" spans="1:12" ht="19.5" customHeight="1">
      <c r="A125" s="38" t="s">
        <v>621</v>
      </c>
      <c r="B125" s="19">
        <v>801</v>
      </c>
      <c r="C125" s="8" t="s">
        <v>714</v>
      </c>
      <c r="D125" s="8" t="s">
        <v>100</v>
      </c>
      <c r="E125" s="8" t="s">
        <v>619</v>
      </c>
      <c r="F125" s="8"/>
      <c r="G125" s="18">
        <f>SUM(G126)</f>
        <v>7300</v>
      </c>
      <c r="H125" s="18"/>
      <c r="I125" s="18"/>
      <c r="J125" s="18">
        <f>SUM(J126)</f>
        <v>0</v>
      </c>
      <c r="K125" s="18"/>
      <c r="L125" s="63">
        <f t="shared" si="2"/>
        <v>7300</v>
      </c>
    </row>
    <row r="126" spans="1:12" ht="36" customHeight="1">
      <c r="A126" s="38" t="s">
        <v>620</v>
      </c>
      <c r="B126" s="19">
        <v>801</v>
      </c>
      <c r="C126" s="8" t="s">
        <v>714</v>
      </c>
      <c r="D126" s="8" t="s">
        <v>100</v>
      </c>
      <c r="E126" s="8" t="s">
        <v>622</v>
      </c>
      <c r="F126" s="8"/>
      <c r="G126" s="18">
        <f>SUM(G127)</f>
        <v>7300</v>
      </c>
      <c r="H126" s="18"/>
      <c r="I126" s="18"/>
      <c r="J126" s="18">
        <f>SUM(J127)</f>
        <v>0</v>
      </c>
      <c r="K126" s="18"/>
      <c r="L126" s="63">
        <f t="shared" si="2"/>
        <v>7300</v>
      </c>
    </row>
    <row r="127" spans="1:12" ht="16.5">
      <c r="A127" s="40" t="s">
        <v>765</v>
      </c>
      <c r="B127" s="19">
        <v>801</v>
      </c>
      <c r="C127" s="8" t="s">
        <v>714</v>
      </c>
      <c r="D127" s="8" t="s">
        <v>100</v>
      </c>
      <c r="E127" s="8" t="s">
        <v>622</v>
      </c>
      <c r="F127" s="8" t="s">
        <v>215</v>
      </c>
      <c r="G127" s="18">
        <v>7300</v>
      </c>
      <c r="H127" s="11"/>
      <c r="I127" s="11"/>
      <c r="J127" s="18"/>
      <c r="K127" s="11"/>
      <c r="L127" s="63">
        <f t="shared" si="2"/>
        <v>7300</v>
      </c>
    </row>
    <row r="128" spans="1:12" ht="16.5">
      <c r="A128" s="39" t="s">
        <v>623</v>
      </c>
      <c r="B128" s="19">
        <v>801</v>
      </c>
      <c r="C128" s="8" t="s">
        <v>714</v>
      </c>
      <c r="D128" s="8" t="s">
        <v>102</v>
      </c>
      <c r="E128" s="8"/>
      <c r="F128" s="8"/>
      <c r="G128" s="18">
        <f>SUM(G133,G129,G139,G143,G146)</f>
        <v>20522.100000000002</v>
      </c>
      <c r="H128" s="18"/>
      <c r="I128" s="18"/>
      <c r="J128" s="18">
        <f>SUM(J133,J129,J139,J143,J146,J136)</f>
        <v>1079.2</v>
      </c>
      <c r="K128" s="18"/>
      <c r="L128" s="63">
        <f t="shared" si="2"/>
        <v>21601.300000000003</v>
      </c>
    </row>
    <row r="129" spans="1:12" ht="16.5" hidden="1">
      <c r="A129" s="40" t="s">
        <v>370</v>
      </c>
      <c r="B129" s="19">
        <v>801</v>
      </c>
      <c r="C129" s="8" t="s">
        <v>714</v>
      </c>
      <c r="D129" s="8" t="s">
        <v>102</v>
      </c>
      <c r="E129" s="8" t="s">
        <v>644</v>
      </c>
      <c r="F129" s="8"/>
      <c r="G129" s="18">
        <f>SUM(G130)</f>
        <v>0</v>
      </c>
      <c r="H129" s="18"/>
      <c r="I129" s="18"/>
      <c r="J129" s="18">
        <f>SUM(J130)</f>
        <v>0</v>
      </c>
      <c r="K129" s="18"/>
      <c r="L129" s="63">
        <f t="shared" si="2"/>
        <v>0</v>
      </c>
    </row>
    <row r="130" spans="1:12" ht="52.5" customHeight="1" hidden="1">
      <c r="A130" s="40" t="s">
        <v>220</v>
      </c>
      <c r="B130" s="19">
        <v>801</v>
      </c>
      <c r="C130" s="8" t="s">
        <v>714</v>
      </c>
      <c r="D130" s="8" t="s">
        <v>102</v>
      </c>
      <c r="E130" s="8" t="s">
        <v>218</v>
      </c>
      <c r="F130" s="8"/>
      <c r="G130" s="18">
        <f>SUM(G131)</f>
        <v>0</v>
      </c>
      <c r="H130" s="18"/>
      <c r="I130" s="18"/>
      <c r="J130" s="18">
        <f>SUM(J131)</f>
        <v>0</v>
      </c>
      <c r="K130" s="18"/>
      <c r="L130" s="63">
        <f t="shared" si="2"/>
        <v>0</v>
      </c>
    </row>
    <row r="131" spans="1:12" ht="36" customHeight="1" hidden="1">
      <c r="A131" s="38" t="s">
        <v>375</v>
      </c>
      <c r="B131" s="19">
        <v>801</v>
      </c>
      <c r="C131" s="8" t="s">
        <v>714</v>
      </c>
      <c r="D131" s="8" t="s">
        <v>102</v>
      </c>
      <c r="E131" s="8" t="s">
        <v>646</v>
      </c>
      <c r="F131" s="8"/>
      <c r="G131" s="18">
        <f>SUM(G132)</f>
        <v>0</v>
      </c>
      <c r="H131" s="18"/>
      <c r="I131" s="18"/>
      <c r="J131" s="18">
        <f>SUM(J132)</f>
        <v>0</v>
      </c>
      <c r="K131" s="18"/>
      <c r="L131" s="63">
        <f t="shared" si="2"/>
        <v>0</v>
      </c>
    </row>
    <row r="132" spans="1:12" ht="37.5" customHeight="1" hidden="1">
      <c r="A132" s="40" t="s">
        <v>576</v>
      </c>
      <c r="B132" s="19">
        <v>801</v>
      </c>
      <c r="C132" s="8" t="s">
        <v>714</v>
      </c>
      <c r="D132" s="8" t="s">
        <v>102</v>
      </c>
      <c r="E132" s="8" t="s">
        <v>646</v>
      </c>
      <c r="F132" s="8" t="s">
        <v>221</v>
      </c>
      <c r="G132" s="18"/>
      <c r="H132" s="18"/>
      <c r="I132" s="18"/>
      <c r="J132" s="18"/>
      <c r="K132" s="18"/>
      <c r="L132" s="63">
        <f t="shared" si="2"/>
        <v>0</v>
      </c>
    </row>
    <row r="133" spans="1:12" ht="20.25" customHeight="1" hidden="1">
      <c r="A133" s="38" t="s">
        <v>8</v>
      </c>
      <c r="B133" s="19">
        <v>801</v>
      </c>
      <c r="C133" s="8" t="s">
        <v>714</v>
      </c>
      <c r="D133" s="8" t="s">
        <v>102</v>
      </c>
      <c r="E133" s="8" t="s">
        <v>624</v>
      </c>
      <c r="F133" s="8"/>
      <c r="G133" s="18"/>
      <c r="H133" s="18"/>
      <c r="I133" s="18"/>
      <c r="J133" s="18"/>
      <c r="K133" s="18"/>
      <c r="L133" s="63">
        <f t="shared" si="2"/>
        <v>0</v>
      </c>
    </row>
    <row r="134" spans="1:12" ht="19.5" customHeight="1" hidden="1">
      <c r="A134" s="35" t="s">
        <v>625</v>
      </c>
      <c r="B134" s="19">
        <v>801</v>
      </c>
      <c r="C134" s="8" t="s">
        <v>714</v>
      </c>
      <c r="D134" s="8" t="s">
        <v>102</v>
      </c>
      <c r="E134" s="8" t="s">
        <v>626</v>
      </c>
      <c r="F134" s="8"/>
      <c r="G134" s="18"/>
      <c r="H134" s="18"/>
      <c r="I134" s="18"/>
      <c r="J134" s="18"/>
      <c r="K134" s="18"/>
      <c r="L134" s="63">
        <f t="shared" si="2"/>
        <v>0</v>
      </c>
    </row>
    <row r="135" spans="1:12" ht="21" customHeight="1" hidden="1">
      <c r="A135" s="39" t="s">
        <v>627</v>
      </c>
      <c r="B135" s="19">
        <v>801</v>
      </c>
      <c r="C135" s="8" t="s">
        <v>714</v>
      </c>
      <c r="D135" s="8" t="s">
        <v>102</v>
      </c>
      <c r="E135" s="8" t="s">
        <v>626</v>
      </c>
      <c r="F135" s="8" t="s">
        <v>136</v>
      </c>
      <c r="G135" s="18"/>
      <c r="H135" s="18"/>
      <c r="I135" s="18"/>
      <c r="J135" s="18"/>
      <c r="K135" s="18"/>
      <c r="L135" s="63">
        <f t="shared" si="2"/>
        <v>0</v>
      </c>
    </row>
    <row r="136" spans="1:12" ht="21" customHeight="1">
      <c r="A136" s="38" t="s">
        <v>8</v>
      </c>
      <c r="B136" s="19">
        <v>801</v>
      </c>
      <c r="C136" s="8" t="s">
        <v>714</v>
      </c>
      <c r="D136" s="8" t="s">
        <v>102</v>
      </c>
      <c r="E136" s="8" t="s">
        <v>624</v>
      </c>
      <c r="F136" s="8"/>
      <c r="G136" s="18"/>
      <c r="H136" s="18"/>
      <c r="I136" s="18"/>
      <c r="J136" s="18">
        <f>SUM(J137)</f>
        <v>616.7</v>
      </c>
      <c r="K136" s="18"/>
      <c r="L136" s="63">
        <f t="shared" si="2"/>
        <v>616.7</v>
      </c>
    </row>
    <row r="137" spans="1:12" ht="21" customHeight="1">
      <c r="A137" s="35" t="s">
        <v>625</v>
      </c>
      <c r="B137" s="19">
        <v>801</v>
      </c>
      <c r="C137" s="8" t="s">
        <v>714</v>
      </c>
      <c r="D137" s="8" t="s">
        <v>102</v>
      </c>
      <c r="E137" s="8" t="s">
        <v>626</v>
      </c>
      <c r="F137" s="8"/>
      <c r="G137" s="18"/>
      <c r="H137" s="18"/>
      <c r="I137" s="18"/>
      <c r="J137" s="18">
        <f>SUM(J138)</f>
        <v>616.7</v>
      </c>
      <c r="K137" s="18"/>
      <c r="L137" s="63">
        <f t="shared" si="2"/>
        <v>616.7</v>
      </c>
    </row>
    <row r="138" spans="1:12" ht="21" customHeight="1">
      <c r="A138" s="39" t="s">
        <v>627</v>
      </c>
      <c r="B138" s="19">
        <v>801</v>
      </c>
      <c r="C138" s="8" t="s">
        <v>714</v>
      </c>
      <c r="D138" s="8" t="s">
        <v>102</v>
      </c>
      <c r="E138" s="8" t="s">
        <v>626</v>
      </c>
      <c r="F138" s="8" t="s">
        <v>136</v>
      </c>
      <c r="G138" s="18"/>
      <c r="H138" s="18"/>
      <c r="I138" s="18"/>
      <c r="J138" s="18">
        <v>616.7</v>
      </c>
      <c r="K138" s="18"/>
      <c r="L138" s="63">
        <f t="shared" si="2"/>
        <v>616.7</v>
      </c>
    </row>
    <row r="139" spans="1:12" ht="16.5">
      <c r="A139" s="40" t="s">
        <v>780</v>
      </c>
      <c r="B139" s="19">
        <v>801</v>
      </c>
      <c r="C139" s="8" t="s">
        <v>714</v>
      </c>
      <c r="D139" s="8" t="s">
        <v>102</v>
      </c>
      <c r="E139" s="8" t="s">
        <v>628</v>
      </c>
      <c r="F139" s="8"/>
      <c r="G139" s="18">
        <f>G140</f>
        <v>15930.9</v>
      </c>
      <c r="H139" s="18"/>
      <c r="I139" s="18"/>
      <c r="J139" s="18">
        <f>J140</f>
        <v>0</v>
      </c>
      <c r="K139" s="18"/>
      <c r="L139" s="63">
        <f t="shared" si="2"/>
        <v>15930.9</v>
      </c>
    </row>
    <row r="140" spans="1:12" ht="89.25" customHeight="1">
      <c r="A140" s="37" t="s">
        <v>776</v>
      </c>
      <c r="B140" s="19">
        <v>801</v>
      </c>
      <c r="C140" s="8" t="s">
        <v>714</v>
      </c>
      <c r="D140" s="8" t="s">
        <v>102</v>
      </c>
      <c r="E140" s="8" t="s">
        <v>629</v>
      </c>
      <c r="F140" s="8"/>
      <c r="G140" s="18">
        <f>G141</f>
        <v>15930.9</v>
      </c>
      <c r="H140" s="18"/>
      <c r="I140" s="18"/>
      <c r="J140" s="18">
        <f>J141</f>
        <v>0</v>
      </c>
      <c r="K140" s="18"/>
      <c r="L140" s="63">
        <f t="shared" si="2"/>
        <v>15930.9</v>
      </c>
    </row>
    <row r="141" spans="1:12" ht="53.25" customHeight="1">
      <c r="A141" s="37" t="s">
        <v>493</v>
      </c>
      <c r="B141" s="19">
        <v>801</v>
      </c>
      <c r="C141" s="8" t="s">
        <v>714</v>
      </c>
      <c r="D141" s="8" t="s">
        <v>102</v>
      </c>
      <c r="E141" s="8" t="s">
        <v>777</v>
      </c>
      <c r="F141" s="8"/>
      <c r="G141" s="18">
        <f>G142</f>
        <v>15930.9</v>
      </c>
      <c r="H141" s="18"/>
      <c r="I141" s="18"/>
      <c r="J141" s="18">
        <f>J142</f>
        <v>0</v>
      </c>
      <c r="K141" s="18"/>
      <c r="L141" s="63">
        <f t="shared" si="2"/>
        <v>15930.9</v>
      </c>
    </row>
    <row r="142" spans="1:12" ht="16.5">
      <c r="A142" s="39" t="s">
        <v>822</v>
      </c>
      <c r="B142" s="19">
        <v>801</v>
      </c>
      <c r="C142" s="8" t="s">
        <v>714</v>
      </c>
      <c r="D142" s="8" t="s">
        <v>102</v>
      </c>
      <c r="E142" s="8" t="s">
        <v>777</v>
      </c>
      <c r="F142" s="8" t="s">
        <v>215</v>
      </c>
      <c r="G142" s="18">
        <v>15930.9</v>
      </c>
      <c r="H142" s="18"/>
      <c r="I142" s="18"/>
      <c r="J142" s="18"/>
      <c r="K142" s="18"/>
      <c r="L142" s="63">
        <f t="shared" si="2"/>
        <v>15930.9</v>
      </c>
    </row>
    <row r="143" spans="1:12" ht="18" customHeight="1">
      <c r="A143" s="39" t="s">
        <v>630</v>
      </c>
      <c r="B143" s="19">
        <v>801</v>
      </c>
      <c r="C143" s="8" t="s">
        <v>714</v>
      </c>
      <c r="D143" s="8" t="s">
        <v>102</v>
      </c>
      <c r="E143" s="8" t="s">
        <v>631</v>
      </c>
      <c r="F143" s="8"/>
      <c r="G143" s="18">
        <f>SUM(G144)</f>
        <v>2000</v>
      </c>
      <c r="H143" s="18"/>
      <c r="I143" s="18"/>
      <c r="J143" s="18">
        <f>SUM(J144)</f>
        <v>462.5</v>
      </c>
      <c r="K143" s="18"/>
      <c r="L143" s="63">
        <f t="shared" si="2"/>
        <v>2462.5</v>
      </c>
    </row>
    <row r="144" spans="1:12" ht="36.75" customHeight="1">
      <c r="A144" s="34" t="s">
        <v>778</v>
      </c>
      <c r="B144" s="19">
        <v>801</v>
      </c>
      <c r="C144" s="8" t="s">
        <v>714</v>
      </c>
      <c r="D144" s="8" t="s">
        <v>102</v>
      </c>
      <c r="E144" s="8" t="s">
        <v>632</v>
      </c>
      <c r="F144" s="8"/>
      <c r="G144" s="18">
        <f>SUM(G145)</f>
        <v>2000</v>
      </c>
      <c r="H144" s="18"/>
      <c r="I144" s="18"/>
      <c r="J144" s="18">
        <f>SUM(J145)</f>
        <v>462.5</v>
      </c>
      <c r="K144" s="18"/>
      <c r="L144" s="63">
        <f t="shared" si="2"/>
        <v>2462.5</v>
      </c>
    </row>
    <row r="145" spans="1:12" ht="16.5" customHeight="1">
      <c r="A145" s="39" t="s">
        <v>627</v>
      </c>
      <c r="B145" s="19">
        <v>801</v>
      </c>
      <c r="C145" s="8" t="s">
        <v>714</v>
      </c>
      <c r="D145" s="8" t="s">
        <v>102</v>
      </c>
      <c r="E145" s="8" t="s">
        <v>632</v>
      </c>
      <c r="F145" s="8" t="s">
        <v>136</v>
      </c>
      <c r="G145" s="18">
        <v>2000</v>
      </c>
      <c r="H145" s="18"/>
      <c r="I145" s="18"/>
      <c r="J145" s="18">
        <v>462.5</v>
      </c>
      <c r="K145" s="18"/>
      <c r="L145" s="63">
        <f t="shared" si="2"/>
        <v>2462.5</v>
      </c>
    </row>
    <row r="146" spans="1:12" ht="19.5" customHeight="1">
      <c r="A146" s="34" t="s">
        <v>633</v>
      </c>
      <c r="B146" s="19">
        <v>801</v>
      </c>
      <c r="C146" s="8" t="s">
        <v>714</v>
      </c>
      <c r="D146" s="8" t="s">
        <v>102</v>
      </c>
      <c r="E146" s="8" t="s">
        <v>602</v>
      </c>
      <c r="F146" s="8"/>
      <c r="G146" s="18">
        <f>SUM(G147)</f>
        <v>2591.2</v>
      </c>
      <c r="H146" s="18"/>
      <c r="I146" s="18"/>
      <c r="J146" s="18">
        <f>SUM(J147)</f>
        <v>0</v>
      </c>
      <c r="K146" s="18"/>
      <c r="L146" s="63">
        <f t="shared" si="2"/>
        <v>2591.2</v>
      </c>
    </row>
    <row r="147" spans="1:12" ht="20.25" customHeight="1">
      <c r="A147" s="39" t="s">
        <v>86</v>
      </c>
      <c r="B147" s="19">
        <v>801</v>
      </c>
      <c r="C147" s="8" t="s">
        <v>714</v>
      </c>
      <c r="D147" s="8" t="s">
        <v>102</v>
      </c>
      <c r="E147" s="8" t="s">
        <v>802</v>
      </c>
      <c r="F147" s="8"/>
      <c r="G147" s="18">
        <f>SUM(G148)</f>
        <v>2591.2</v>
      </c>
      <c r="H147" s="18"/>
      <c r="I147" s="18"/>
      <c r="J147" s="18">
        <f>SUM(J148)</f>
        <v>0</v>
      </c>
      <c r="K147" s="18"/>
      <c r="L147" s="63">
        <f t="shared" si="2"/>
        <v>2591.2</v>
      </c>
    </row>
    <row r="148" spans="1:12" ht="18" customHeight="1">
      <c r="A148" s="39" t="s">
        <v>627</v>
      </c>
      <c r="B148" s="19">
        <v>801</v>
      </c>
      <c r="C148" s="8" t="s">
        <v>714</v>
      </c>
      <c r="D148" s="8" t="s">
        <v>102</v>
      </c>
      <c r="E148" s="8" t="s">
        <v>802</v>
      </c>
      <c r="F148" s="8" t="s">
        <v>136</v>
      </c>
      <c r="G148" s="18">
        <v>2591.2</v>
      </c>
      <c r="H148" s="11"/>
      <c r="I148" s="11"/>
      <c r="J148" s="18"/>
      <c r="K148" s="11"/>
      <c r="L148" s="63">
        <f t="shared" si="2"/>
        <v>2591.2</v>
      </c>
    </row>
    <row r="149" spans="1:12" ht="19.5" customHeight="1">
      <c r="A149" s="55" t="s">
        <v>827</v>
      </c>
      <c r="B149" s="88">
        <v>802</v>
      </c>
      <c r="C149" s="17"/>
      <c r="D149" s="17"/>
      <c r="E149" s="17"/>
      <c r="F149" s="17"/>
      <c r="G149" s="18">
        <f>SUM(G150)</f>
        <v>16247.499999999998</v>
      </c>
      <c r="H149" s="106"/>
      <c r="I149" s="106"/>
      <c r="J149" s="18">
        <f>SUM(J150)</f>
        <v>131.6</v>
      </c>
      <c r="K149" s="106"/>
      <c r="L149" s="63">
        <f aca="true" t="shared" si="3" ref="L149:L212">G149+H149+I149+J149+K149</f>
        <v>16379.099999999999</v>
      </c>
    </row>
    <row r="150" spans="1:12" ht="18.75" customHeight="1">
      <c r="A150" s="44" t="s">
        <v>152</v>
      </c>
      <c r="B150" s="19">
        <v>802</v>
      </c>
      <c r="C150" s="8" t="s">
        <v>100</v>
      </c>
      <c r="D150" s="17"/>
      <c r="E150" s="17"/>
      <c r="F150" s="17"/>
      <c r="G150" s="18">
        <f>SUM(G151)</f>
        <v>16247.499999999998</v>
      </c>
      <c r="H150" s="18"/>
      <c r="I150" s="18"/>
      <c r="J150" s="18">
        <f>SUM(J151)</f>
        <v>131.6</v>
      </c>
      <c r="K150" s="18"/>
      <c r="L150" s="63">
        <f t="shared" si="3"/>
        <v>16379.099999999999</v>
      </c>
    </row>
    <row r="151" spans="1:12" ht="35.25" customHeight="1">
      <c r="A151" s="39" t="s">
        <v>634</v>
      </c>
      <c r="B151" s="88">
        <v>802</v>
      </c>
      <c r="C151" s="17" t="s">
        <v>100</v>
      </c>
      <c r="D151" s="17" t="s">
        <v>102</v>
      </c>
      <c r="E151" s="17"/>
      <c r="F151" s="17"/>
      <c r="G151" s="18">
        <f>SUM(G152)</f>
        <v>16247.499999999998</v>
      </c>
      <c r="H151" s="18"/>
      <c r="I151" s="18"/>
      <c r="J151" s="18">
        <f>SUM(J152)</f>
        <v>131.6</v>
      </c>
      <c r="K151" s="18"/>
      <c r="L151" s="63">
        <f t="shared" si="3"/>
        <v>16379.099999999999</v>
      </c>
    </row>
    <row r="152" spans="1:12" ht="36" customHeight="1">
      <c r="A152" s="38" t="s">
        <v>176</v>
      </c>
      <c r="B152" s="19">
        <v>802</v>
      </c>
      <c r="C152" s="8" t="s">
        <v>100</v>
      </c>
      <c r="D152" s="8" t="s">
        <v>102</v>
      </c>
      <c r="E152" s="8" t="s">
        <v>178</v>
      </c>
      <c r="F152" s="8"/>
      <c r="G152" s="18">
        <f>SUM(G153,G155,G157)</f>
        <v>16247.499999999998</v>
      </c>
      <c r="H152" s="18"/>
      <c r="I152" s="18"/>
      <c r="J152" s="18">
        <f>SUM(J153,J155,J157)</f>
        <v>131.6</v>
      </c>
      <c r="K152" s="18"/>
      <c r="L152" s="63">
        <f t="shared" si="3"/>
        <v>16379.099999999999</v>
      </c>
    </row>
    <row r="153" spans="1:12" ht="18.75" customHeight="1">
      <c r="A153" s="38" t="s">
        <v>182</v>
      </c>
      <c r="B153" s="19">
        <v>802</v>
      </c>
      <c r="C153" s="8" t="s">
        <v>100</v>
      </c>
      <c r="D153" s="8" t="s">
        <v>102</v>
      </c>
      <c r="E153" s="8" t="s">
        <v>180</v>
      </c>
      <c r="F153" s="8"/>
      <c r="G153" s="18">
        <f>SUM(G154)</f>
        <v>12300.8</v>
      </c>
      <c r="H153" s="18"/>
      <c r="I153" s="18"/>
      <c r="J153" s="18">
        <f>SUM(J154)</f>
        <v>-60</v>
      </c>
      <c r="K153" s="18"/>
      <c r="L153" s="63">
        <f t="shared" si="3"/>
        <v>12240.8</v>
      </c>
    </row>
    <row r="154" spans="1:12" ht="18" customHeight="1">
      <c r="A154" s="37" t="s">
        <v>607</v>
      </c>
      <c r="B154" s="19">
        <v>802</v>
      </c>
      <c r="C154" s="8" t="s">
        <v>100</v>
      </c>
      <c r="D154" s="8" t="s">
        <v>102</v>
      </c>
      <c r="E154" s="8" t="s">
        <v>180</v>
      </c>
      <c r="F154" s="8" t="s">
        <v>392</v>
      </c>
      <c r="G154" s="18">
        <f>12050.8+250</f>
        <v>12300.8</v>
      </c>
      <c r="H154" s="18"/>
      <c r="I154" s="18"/>
      <c r="J154" s="18">
        <v>-60</v>
      </c>
      <c r="K154" s="18"/>
      <c r="L154" s="63">
        <f t="shared" si="3"/>
        <v>12240.8</v>
      </c>
    </row>
    <row r="155" spans="1:12" ht="21" customHeight="1">
      <c r="A155" s="38" t="s">
        <v>546</v>
      </c>
      <c r="B155" s="19">
        <v>802</v>
      </c>
      <c r="C155" s="8"/>
      <c r="D155" s="8"/>
      <c r="E155" s="8" t="s">
        <v>635</v>
      </c>
      <c r="F155" s="8"/>
      <c r="G155" s="18">
        <f>SUM(G156)</f>
        <v>1370.3</v>
      </c>
      <c r="H155" s="18"/>
      <c r="I155" s="18"/>
      <c r="J155" s="18">
        <f>SUM(J156)</f>
        <v>99.5</v>
      </c>
      <c r="K155" s="18"/>
      <c r="L155" s="63">
        <f t="shared" si="3"/>
        <v>1469.8</v>
      </c>
    </row>
    <row r="156" spans="1:12" ht="20.25" customHeight="1">
      <c r="A156" s="37" t="s">
        <v>607</v>
      </c>
      <c r="B156" s="88">
        <v>802</v>
      </c>
      <c r="C156" s="17" t="s">
        <v>100</v>
      </c>
      <c r="D156" s="17" t="s">
        <v>102</v>
      </c>
      <c r="E156" s="8" t="s">
        <v>635</v>
      </c>
      <c r="F156" s="8" t="s">
        <v>392</v>
      </c>
      <c r="G156" s="18">
        <v>1370.3</v>
      </c>
      <c r="H156" s="18"/>
      <c r="I156" s="18"/>
      <c r="J156" s="18">
        <v>99.5</v>
      </c>
      <c r="K156" s="18"/>
      <c r="L156" s="63">
        <f t="shared" si="3"/>
        <v>1469.8</v>
      </c>
    </row>
    <row r="157" spans="1:12" ht="19.5" customHeight="1">
      <c r="A157" s="38" t="s">
        <v>547</v>
      </c>
      <c r="B157" s="88">
        <v>802</v>
      </c>
      <c r="C157" s="17" t="s">
        <v>100</v>
      </c>
      <c r="D157" s="17" t="s">
        <v>102</v>
      </c>
      <c r="E157" s="8" t="s">
        <v>636</v>
      </c>
      <c r="F157" s="8"/>
      <c r="G157" s="18">
        <f>SUM(G158)</f>
        <v>2576.4</v>
      </c>
      <c r="H157" s="18"/>
      <c r="I157" s="18"/>
      <c r="J157" s="18">
        <f>SUM(J158)</f>
        <v>92.1</v>
      </c>
      <c r="K157" s="18"/>
      <c r="L157" s="63">
        <f t="shared" si="3"/>
        <v>2668.5</v>
      </c>
    </row>
    <row r="158" spans="1:12" ht="18" customHeight="1">
      <c r="A158" s="37" t="s">
        <v>607</v>
      </c>
      <c r="B158" s="88">
        <v>802</v>
      </c>
      <c r="C158" s="17" t="s">
        <v>100</v>
      </c>
      <c r="D158" s="17" t="s">
        <v>102</v>
      </c>
      <c r="E158" s="8" t="s">
        <v>636</v>
      </c>
      <c r="F158" s="8" t="s">
        <v>392</v>
      </c>
      <c r="G158" s="18">
        <v>2576.4</v>
      </c>
      <c r="H158" s="18"/>
      <c r="I158" s="18"/>
      <c r="J158" s="18">
        <v>92.1</v>
      </c>
      <c r="K158" s="18"/>
      <c r="L158" s="63">
        <f t="shared" si="3"/>
        <v>2668.5</v>
      </c>
    </row>
    <row r="159" spans="1:12" ht="18" customHeight="1" hidden="1">
      <c r="A159" s="39" t="s">
        <v>609</v>
      </c>
      <c r="B159" s="19">
        <v>802</v>
      </c>
      <c r="C159" s="8" t="s">
        <v>746</v>
      </c>
      <c r="D159" s="8"/>
      <c r="E159" s="8"/>
      <c r="F159" s="8"/>
      <c r="G159" s="18"/>
      <c r="H159" s="18"/>
      <c r="I159" s="18"/>
      <c r="J159" s="18"/>
      <c r="K159" s="18"/>
      <c r="L159" s="63">
        <f t="shared" si="3"/>
        <v>0</v>
      </c>
    </row>
    <row r="160" spans="1:12" ht="18" customHeight="1" hidden="1">
      <c r="A160" s="39" t="s">
        <v>433</v>
      </c>
      <c r="B160" s="19">
        <v>802</v>
      </c>
      <c r="C160" s="8" t="s">
        <v>746</v>
      </c>
      <c r="D160" s="8" t="s">
        <v>746</v>
      </c>
      <c r="E160" s="8"/>
      <c r="F160" s="8"/>
      <c r="G160" s="18"/>
      <c r="H160" s="18"/>
      <c r="I160" s="18"/>
      <c r="J160" s="18"/>
      <c r="K160" s="18"/>
      <c r="L160" s="63">
        <f t="shared" si="3"/>
        <v>0</v>
      </c>
    </row>
    <row r="161" spans="1:12" ht="18" customHeight="1" hidden="1">
      <c r="A161" s="38" t="s">
        <v>404</v>
      </c>
      <c r="B161" s="19">
        <v>802</v>
      </c>
      <c r="C161" s="8" t="s">
        <v>746</v>
      </c>
      <c r="D161" s="8" t="s">
        <v>746</v>
      </c>
      <c r="E161" s="8" t="s">
        <v>719</v>
      </c>
      <c r="F161" s="8"/>
      <c r="G161" s="18"/>
      <c r="H161" s="18"/>
      <c r="I161" s="18"/>
      <c r="J161" s="18"/>
      <c r="K161" s="18"/>
      <c r="L161" s="63">
        <f t="shared" si="3"/>
        <v>0</v>
      </c>
    </row>
    <row r="162" spans="1:12" ht="18" customHeight="1" hidden="1">
      <c r="A162" s="34" t="s">
        <v>559</v>
      </c>
      <c r="B162" s="19">
        <v>802</v>
      </c>
      <c r="C162" s="8" t="s">
        <v>746</v>
      </c>
      <c r="D162" s="8" t="s">
        <v>746</v>
      </c>
      <c r="E162" s="8" t="s">
        <v>759</v>
      </c>
      <c r="F162" s="8"/>
      <c r="G162" s="18"/>
      <c r="H162" s="18"/>
      <c r="I162" s="18"/>
      <c r="J162" s="18"/>
      <c r="K162" s="18"/>
      <c r="L162" s="63">
        <f t="shared" si="3"/>
        <v>0</v>
      </c>
    </row>
    <row r="163" spans="1:12" ht="18" customHeight="1" hidden="1">
      <c r="A163" s="39" t="s">
        <v>808</v>
      </c>
      <c r="B163" s="19">
        <v>802</v>
      </c>
      <c r="C163" s="8" t="s">
        <v>746</v>
      </c>
      <c r="D163" s="8" t="s">
        <v>746</v>
      </c>
      <c r="E163" s="8" t="s">
        <v>759</v>
      </c>
      <c r="F163" s="8" t="s">
        <v>807</v>
      </c>
      <c r="G163" s="18"/>
      <c r="H163" s="18"/>
      <c r="I163" s="18"/>
      <c r="J163" s="18"/>
      <c r="K163" s="18"/>
      <c r="L163" s="63">
        <f t="shared" si="3"/>
        <v>0</v>
      </c>
    </row>
    <row r="164" spans="1:12" ht="18" customHeight="1">
      <c r="A164" s="41" t="s">
        <v>788</v>
      </c>
      <c r="B164" s="19">
        <v>803</v>
      </c>
      <c r="C164" s="8"/>
      <c r="D164" s="8"/>
      <c r="E164" s="8"/>
      <c r="F164" s="8"/>
      <c r="G164" s="11">
        <f>SUM(G182,G233,G172)</f>
        <v>539607.4</v>
      </c>
      <c r="H164" s="30"/>
      <c r="I164" s="30"/>
      <c r="J164" s="11">
        <f>SUM(J182,J233,J172,J177)</f>
        <v>114.4000000000002</v>
      </c>
      <c r="K164" s="11">
        <f>SUM(K182,K233,K172,K177)</f>
        <v>206000</v>
      </c>
      <c r="L164" s="63">
        <f t="shared" si="3"/>
        <v>745721.8</v>
      </c>
    </row>
    <row r="165" spans="1:12" ht="18" customHeight="1" hidden="1">
      <c r="A165" s="39" t="s">
        <v>565</v>
      </c>
      <c r="B165" s="19">
        <v>803</v>
      </c>
      <c r="C165" s="8" t="s">
        <v>102</v>
      </c>
      <c r="D165" s="8"/>
      <c r="E165" s="8"/>
      <c r="F165" s="8"/>
      <c r="G165" s="11"/>
      <c r="H165" s="11"/>
      <c r="I165" s="11"/>
      <c r="J165" s="11"/>
      <c r="K165" s="11"/>
      <c r="L165" s="63">
        <f t="shared" si="3"/>
        <v>0</v>
      </c>
    </row>
    <row r="166" spans="1:12" ht="36.75" customHeight="1" hidden="1">
      <c r="A166" s="39" t="s">
        <v>637</v>
      </c>
      <c r="B166" s="19">
        <v>803</v>
      </c>
      <c r="C166" s="8" t="s">
        <v>102</v>
      </c>
      <c r="D166" s="8" t="s">
        <v>201</v>
      </c>
      <c r="E166" s="8"/>
      <c r="F166" s="8"/>
      <c r="G166" s="11"/>
      <c r="H166" s="11"/>
      <c r="I166" s="11"/>
      <c r="J166" s="11"/>
      <c r="K166" s="11"/>
      <c r="L166" s="63">
        <f t="shared" si="3"/>
        <v>0</v>
      </c>
    </row>
    <row r="167" spans="1:12" ht="18" customHeight="1" hidden="1">
      <c r="A167" s="39" t="s">
        <v>638</v>
      </c>
      <c r="B167" s="19">
        <v>803</v>
      </c>
      <c r="C167" s="8" t="s">
        <v>102</v>
      </c>
      <c r="D167" s="8" t="s">
        <v>201</v>
      </c>
      <c r="E167" s="8" t="s">
        <v>640</v>
      </c>
      <c r="F167" s="8"/>
      <c r="G167" s="11"/>
      <c r="H167" s="11"/>
      <c r="I167" s="11"/>
      <c r="J167" s="11"/>
      <c r="K167" s="11"/>
      <c r="L167" s="63">
        <f t="shared" si="3"/>
        <v>0</v>
      </c>
    </row>
    <row r="168" spans="1:12" ht="18" customHeight="1" hidden="1">
      <c r="A168" s="39" t="s">
        <v>721</v>
      </c>
      <c r="B168" s="19">
        <v>803</v>
      </c>
      <c r="C168" s="8" t="s">
        <v>102</v>
      </c>
      <c r="D168" s="8" t="s">
        <v>201</v>
      </c>
      <c r="E168" s="8" t="s">
        <v>720</v>
      </c>
      <c r="F168" s="8"/>
      <c r="G168" s="11"/>
      <c r="H168" s="11"/>
      <c r="I168" s="11"/>
      <c r="J168" s="11"/>
      <c r="K168" s="11"/>
      <c r="L168" s="63">
        <f t="shared" si="3"/>
        <v>0</v>
      </c>
    </row>
    <row r="169" spans="1:12" ht="18" customHeight="1" hidden="1">
      <c r="A169" s="38" t="s">
        <v>150</v>
      </c>
      <c r="B169" s="19">
        <v>803</v>
      </c>
      <c r="C169" s="8" t="s">
        <v>102</v>
      </c>
      <c r="D169" s="8" t="s">
        <v>201</v>
      </c>
      <c r="E169" s="8" t="s">
        <v>720</v>
      </c>
      <c r="F169" s="8" t="s">
        <v>831</v>
      </c>
      <c r="G169" s="11"/>
      <c r="H169" s="11"/>
      <c r="I169" s="11"/>
      <c r="J169" s="11"/>
      <c r="K169" s="11"/>
      <c r="L169" s="63">
        <f t="shared" si="3"/>
        <v>0</v>
      </c>
    </row>
    <row r="170" spans="1:12" ht="18" customHeight="1" hidden="1">
      <c r="A170" s="39" t="s">
        <v>641</v>
      </c>
      <c r="B170" s="19">
        <v>803</v>
      </c>
      <c r="C170" s="8" t="s">
        <v>102</v>
      </c>
      <c r="D170" s="8" t="s">
        <v>201</v>
      </c>
      <c r="E170" s="8" t="s">
        <v>639</v>
      </c>
      <c r="F170" s="8"/>
      <c r="G170" s="11"/>
      <c r="H170" s="11"/>
      <c r="I170" s="11"/>
      <c r="J170" s="11"/>
      <c r="K170" s="11"/>
      <c r="L170" s="63">
        <f t="shared" si="3"/>
        <v>0</v>
      </c>
    </row>
    <row r="171" spans="1:12" ht="18" customHeight="1" hidden="1">
      <c r="A171" s="38" t="s">
        <v>150</v>
      </c>
      <c r="B171" s="19">
        <v>803</v>
      </c>
      <c r="C171" s="8" t="s">
        <v>102</v>
      </c>
      <c r="D171" s="8" t="s">
        <v>201</v>
      </c>
      <c r="E171" s="8" t="s">
        <v>639</v>
      </c>
      <c r="F171" s="8" t="s">
        <v>831</v>
      </c>
      <c r="G171" s="18"/>
      <c r="H171" s="11"/>
      <c r="I171" s="11"/>
      <c r="J171" s="18"/>
      <c r="K171" s="11"/>
      <c r="L171" s="63">
        <f t="shared" si="3"/>
        <v>0</v>
      </c>
    </row>
    <row r="172" spans="1:12" ht="18" customHeight="1">
      <c r="A172" s="44" t="s">
        <v>152</v>
      </c>
      <c r="B172" s="19">
        <v>803</v>
      </c>
      <c r="C172" s="8" t="s">
        <v>100</v>
      </c>
      <c r="D172" s="8"/>
      <c r="E172" s="8"/>
      <c r="F172" s="8"/>
      <c r="G172" s="18">
        <f>G173</f>
        <v>70</v>
      </c>
      <c r="H172" s="11"/>
      <c r="I172" s="11"/>
      <c r="J172" s="18">
        <f>J173</f>
        <v>0</v>
      </c>
      <c r="K172" s="11"/>
      <c r="L172" s="63">
        <f t="shared" si="3"/>
        <v>70</v>
      </c>
    </row>
    <row r="173" spans="1:12" ht="18" customHeight="1">
      <c r="A173" s="39" t="s">
        <v>564</v>
      </c>
      <c r="B173" s="19">
        <v>803</v>
      </c>
      <c r="C173" s="8" t="s">
        <v>100</v>
      </c>
      <c r="D173" s="8" t="s">
        <v>830</v>
      </c>
      <c r="E173" s="8"/>
      <c r="F173" s="8"/>
      <c r="G173" s="18">
        <f>G174</f>
        <v>70</v>
      </c>
      <c r="H173" s="11"/>
      <c r="I173" s="11"/>
      <c r="J173" s="18">
        <f>J174</f>
        <v>0</v>
      </c>
      <c r="K173" s="11"/>
      <c r="L173" s="63">
        <f t="shared" si="3"/>
        <v>70</v>
      </c>
    </row>
    <row r="174" spans="1:12" ht="18" customHeight="1">
      <c r="A174" s="34" t="s">
        <v>157</v>
      </c>
      <c r="B174" s="19">
        <v>803</v>
      </c>
      <c r="C174" s="8" t="s">
        <v>100</v>
      </c>
      <c r="D174" s="8" t="s">
        <v>830</v>
      </c>
      <c r="E174" s="8" t="s">
        <v>601</v>
      </c>
      <c r="F174" s="8"/>
      <c r="G174" s="18">
        <f>G175</f>
        <v>70</v>
      </c>
      <c r="H174" s="11"/>
      <c r="I174" s="11"/>
      <c r="J174" s="18">
        <f>J175</f>
        <v>0</v>
      </c>
      <c r="K174" s="11"/>
      <c r="L174" s="63">
        <f t="shared" si="3"/>
        <v>70</v>
      </c>
    </row>
    <row r="175" spans="1:12" ht="18" customHeight="1">
      <c r="A175" s="38" t="s">
        <v>158</v>
      </c>
      <c r="B175" s="19">
        <v>803</v>
      </c>
      <c r="C175" s="8" t="s">
        <v>100</v>
      </c>
      <c r="D175" s="8" t="s">
        <v>830</v>
      </c>
      <c r="E175" s="8" t="s">
        <v>651</v>
      </c>
      <c r="F175" s="8"/>
      <c r="G175" s="18">
        <f>G176</f>
        <v>70</v>
      </c>
      <c r="H175" s="11"/>
      <c r="I175" s="11"/>
      <c r="J175" s="18">
        <f>J176</f>
        <v>0</v>
      </c>
      <c r="K175" s="11"/>
      <c r="L175" s="63">
        <f t="shared" si="3"/>
        <v>70</v>
      </c>
    </row>
    <row r="176" spans="1:12" ht="18" customHeight="1">
      <c r="A176" s="37" t="s">
        <v>607</v>
      </c>
      <c r="B176" s="19">
        <v>803</v>
      </c>
      <c r="C176" s="8" t="s">
        <v>100</v>
      </c>
      <c r="D176" s="8" t="s">
        <v>830</v>
      </c>
      <c r="E176" s="8" t="s">
        <v>651</v>
      </c>
      <c r="F176" s="8" t="s">
        <v>392</v>
      </c>
      <c r="G176" s="18">
        <v>70</v>
      </c>
      <c r="H176" s="11"/>
      <c r="I176" s="11"/>
      <c r="J176" s="18"/>
      <c r="K176" s="11"/>
      <c r="L176" s="63">
        <f t="shared" si="3"/>
        <v>70</v>
      </c>
    </row>
    <row r="177" spans="1:12" ht="18" customHeight="1">
      <c r="A177" s="37" t="s">
        <v>673</v>
      </c>
      <c r="B177" s="19">
        <v>803</v>
      </c>
      <c r="C177" s="8" t="s">
        <v>103</v>
      </c>
      <c r="D177" s="8"/>
      <c r="E177" s="8"/>
      <c r="F177" s="8"/>
      <c r="G177" s="18"/>
      <c r="H177" s="11"/>
      <c r="I177" s="11"/>
      <c r="J177" s="18">
        <f>J178</f>
        <v>618</v>
      </c>
      <c r="K177" s="11"/>
      <c r="L177" s="63">
        <f t="shared" si="3"/>
        <v>618</v>
      </c>
    </row>
    <row r="178" spans="1:12" ht="18" customHeight="1">
      <c r="A178" s="39" t="s">
        <v>207</v>
      </c>
      <c r="B178" s="19">
        <v>803</v>
      </c>
      <c r="C178" s="8" t="s">
        <v>103</v>
      </c>
      <c r="D178" s="8" t="s">
        <v>748</v>
      </c>
      <c r="E178" s="8"/>
      <c r="F178" s="8"/>
      <c r="G178" s="18"/>
      <c r="H178" s="11"/>
      <c r="I178" s="11"/>
      <c r="J178" s="18">
        <f>J179</f>
        <v>618</v>
      </c>
      <c r="K178" s="11"/>
      <c r="L178" s="63">
        <f t="shared" si="3"/>
        <v>618</v>
      </c>
    </row>
    <row r="179" spans="1:12" ht="18" customHeight="1">
      <c r="A179" s="39" t="s">
        <v>432</v>
      </c>
      <c r="B179" s="19">
        <v>803</v>
      </c>
      <c r="C179" s="8" t="s">
        <v>103</v>
      </c>
      <c r="D179" s="8" t="s">
        <v>748</v>
      </c>
      <c r="E179" s="8" t="s">
        <v>675</v>
      </c>
      <c r="F179" s="8"/>
      <c r="G179" s="18"/>
      <c r="H179" s="11"/>
      <c r="I179" s="11"/>
      <c r="J179" s="18">
        <f>J180</f>
        <v>618</v>
      </c>
      <c r="K179" s="11"/>
      <c r="L179" s="63">
        <f t="shared" si="3"/>
        <v>618</v>
      </c>
    </row>
    <row r="180" spans="1:12" ht="18" customHeight="1">
      <c r="A180" s="35" t="s">
        <v>677</v>
      </c>
      <c r="B180" s="19">
        <v>803</v>
      </c>
      <c r="C180" s="8" t="s">
        <v>103</v>
      </c>
      <c r="D180" s="8" t="s">
        <v>748</v>
      </c>
      <c r="E180" s="8" t="s">
        <v>678</v>
      </c>
      <c r="F180" s="8"/>
      <c r="G180" s="18"/>
      <c r="H180" s="11"/>
      <c r="I180" s="11"/>
      <c r="J180" s="18">
        <f>J181</f>
        <v>618</v>
      </c>
      <c r="K180" s="11"/>
      <c r="L180" s="63">
        <f t="shared" si="3"/>
        <v>618</v>
      </c>
    </row>
    <row r="181" spans="1:12" ht="18" customHeight="1">
      <c r="A181" s="37" t="s">
        <v>607</v>
      </c>
      <c r="B181" s="19">
        <v>803</v>
      </c>
      <c r="C181" s="8" t="s">
        <v>103</v>
      </c>
      <c r="D181" s="8" t="s">
        <v>748</v>
      </c>
      <c r="E181" s="8" t="s">
        <v>678</v>
      </c>
      <c r="F181" s="8" t="s">
        <v>392</v>
      </c>
      <c r="G181" s="18"/>
      <c r="H181" s="11"/>
      <c r="I181" s="11"/>
      <c r="J181" s="18">
        <v>618</v>
      </c>
      <c r="K181" s="11"/>
      <c r="L181" s="63">
        <f t="shared" si="3"/>
        <v>618</v>
      </c>
    </row>
    <row r="182" spans="1:12" ht="18" customHeight="1">
      <c r="A182" s="39" t="s">
        <v>642</v>
      </c>
      <c r="B182" s="19">
        <v>803</v>
      </c>
      <c r="C182" s="8" t="s">
        <v>203</v>
      </c>
      <c r="D182" s="8"/>
      <c r="E182" s="8"/>
      <c r="F182" s="8"/>
      <c r="G182" s="18">
        <f>SUM(G183,G204,G221)</f>
        <v>539478.4</v>
      </c>
      <c r="H182" s="18"/>
      <c r="I182" s="18"/>
      <c r="J182" s="18">
        <f>SUM(J183,J204,J221)</f>
        <v>-503.5999999999998</v>
      </c>
      <c r="K182" s="18">
        <f>SUM(K183,K204,K221)</f>
        <v>206000</v>
      </c>
      <c r="L182" s="63">
        <f t="shared" si="3"/>
        <v>744974.8</v>
      </c>
    </row>
    <row r="183" spans="1:12" ht="18" customHeight="1">
      <c r="A183" s="39" t="s">
        <v>210</v>
      </c>
      <c r="B183" s="19">
        <v>803</v>
      </c>
      <c r="C183" s="8" t="s">
        <v>203</v>
      </c>
      <c r="D183" s="8" t="s">
        <v>100</v>
      </c>
      <c r="E183" s="8"/>
      <c r="F183" s="8"/>
      <c r="G183" s="18">
        <f>SUM(G184,G192,G196,)</f>
        <v>61072.8</v>
      </c>
      <c r="H183" s="18"/>
      <c r="I183" s="18"/>
      <c r="J183" s="18">
        <f>SUM(J184,J192,J196,)</f>
        <v>0</v>
      </c>
      <c r="K183" s="18">
        <f>SUM(K184,K192,K196,)</f>
        <v>206000</v>
      </c>
      <c r="L183" s="63">
        <f t="shared" si="3"/>
        <v>267072.8</v>
      </c>
    </row>
    <row r="184" spans="1:14" s="76" customFormat="1" ht="36.75" customHeight="1">
      <c r="A184" s="122" t="s">
        <v>652</v>
      </c>
      <c r="B184" s="94">
        <v>803</v>
      </c>
      <c r="C184" s="95" t="s">
        <v>653</v>
      </c>
      <c r="D184" s="95" t="s">
        <v>100</v>
      </c>
      <c r="E184" s="95" t="s">
        <v>288</v>
      </c>
      <c r="F184" s="95"/>
      <c r="G184" s="78">
        <f>SUM(G185,G189)</f>
        <v>17986.4</v>
      </c>
      <c r="H184" s="26"/>
      <c r="I184" s="26"/>
      <c r="J184" s="78">
        <f>SUM(J185,J189)</f>
        <v>0</v>
      </c>
      <c r="K184" s="78">
        <f>SUM(K187,K189)</f>
        <v>216665.88</v>
      </c>
      <c r="L184" s="133">
        <f t="shared" si="3"/>
        <v>234652.28</v>
      </c>
      <c r="M184" s="90"/>
      <c r="N184" s="56"/>
    </row>
    <row r="185" spans="1:14" s="80" customFormat="1" ht="54.75" customHeight="1" hidden="1">
      <c r="A185" s="39" t="s">
        <v>274</v>
      </c>
      <c r="B185" s="19">
        <v>803</v>
      </c>
      <c r="C185" s="8" t="s">
        <v>653</v>
      </c>
      <c r="D185" s="8" t="s">
        <v>100</v>
      </c>
      <c r="E185" s="8" t="s">
        <v>820</v>
      </c>
      <c r="F185" s="8"/>
      <c r="G185" s="78">
        <f>SUM(G186)</f>
        <v>0</v>
      </c>
      <c r="H185" s="26"/>
      <c r="I185" s="26"/>
      <c r="J185" s="78">
        <f>SUM(J186)</f>
        <v>0</v>
      </c>
      <c r="K185" s="11">
        <f>SUM(K186)</f>
        <v>0</v>
      </c>
      <c r="L185" s="63">
        <f t="shared" si="3"/>
        <v>0</v>
      </c>
      <c r="M185" s="90"/>
      <c r="N185" s="56"/>
    </row>
    <row r="186" spans="1:14" s="80" customFormat="1" ht="21" customHeight="1" hidden="1">
      <c r="A186" s="40" t="s">
        <v>824</v>
      </c>
      <c r="B186" s="19">
        <v>803</v>
      </c>
      <c r="C186" s="8" t="s">
        <v>653</v>
      </c>
      <c r="D186" s="8" t="s">
        <v>100</v>
      </c>
      <c r="E186" s="8" t="s">
        <v>820</v>
      </c>
      <c r="F186" s="8" t="s">
        <v>470</v>
      </c>
      <c r="G186" s="79"/>
      <c r="H186" s="13"/>
      <c r="I186" s="13"/>
      <c r="J186" s="79"/>
      <c r="K186" s="11"/>
      <c r="L186" s="63">
        <f t="shared" si="3"/>
        <v>0</v>
      </c>
      <c r="M186" s="90"/>
      <c r="N186" s="56"/>
    </row>
    <row r="187" spans="1:14" s="77" customFormat="1" ht="54" customHeight="1">
      <c r="A187" s="42" t="s">
        <v>3</v>
      </c>
      <c r="B187" s="96">
        <v>803</v>
      </c>
      <c r="C187" s="6" t="s">
        <v>203</v>
      </c>
      <c r="D187" s="6" t="s">
        <v>100</v>
      </c>
      <c r="E187" s="6" t="s">
        <v>289</v>
      </c>
      <c r="F187" s="6"/>
      <c r="G187" s="99"/>
      <c r="H187" s="15"/>
      <c r="I187" s="15"/>
      <c r="J187" s="99"/>
      <c r="K187" s="13">
        <f>SUM(K188)</f>
        <v>206000</v>
      </c>
      <c r="L187" s="112">
        <f t="shared" si="3"/>
        <v>206000</v>
      </c>
      <c r="M187" s="90"/>
      <c r="N187" s="56"/>
    </row>
    <row r="188" spans="1:14" ht="24" customHeight="1">
      <c r="A188" s="40" t="s">
        <v>824</v>
      </c>
      <c r="B188" s="19">
        <v>803</v>
      </c>
      <c r="C188" s="8" t="s">
        <v>203</v>
      </c>
      <c r="D188" s="8" t="s">
        <v>100</v>
      </c>
      <c r="E188" s="8" t="s">
        <v>289</v>
      </c>
      <c r="F188" s="8" t="s">
        <v>470</v>
      </c>
      <c r="G188" s="99"/>
      <c r="H188" s="15"/>
      <c r="I188" s="15"/>
      <c r="J188" s="99"/>
      <c r="K188" s="11">
        <v>206000</v>
      </c>
      <c r="L188" s="63">
        <f t="shared" si="3"/>
        <v>206000</v>
      </c>
      <c r="M188" s="90"/>
      <c r="N188" s="56"/>
    </row>
    <row r="189" spans="1:14" ht="38.25" customHeight="1">
      <c r="A189" s="39" t="s">
        <v>485</v>
      </c>
      <c r="B189" s="19">
        <v>803</v>
      </c>
      <c r="C189" s="8" t="s">
        <v>116</v>
      </c>
      <c r="D189" s="8" t="s">
        <v>100</v>
      </c>
      <c r="E189" s="8" t="s">
        <v>486</v>
      </c>
      <c r="F189" s="8"/>
      <c r="G189" s="79">
        <f>SUM(G190)</f>
        <v>17986.4</v>
      </c>
      <c r="H189" s="13"/>
      <c r="I189" s="13"/>
      <c r="J189" s="79">
        <f>SUM(J190)</f>
        <v>0</v>
      </c>
      <c r="K189" s="18">
        <f>SUM(K190)</f>
        <v>10665.88</v>
      </c>
      <c r="L189" s="63">
        <f t="shared" si="3"/>
        <v>28652.28</v>
      </c>
      <c r="M189" s="90"/>
      <c r="N189" s="56"/>
    </row>
    <row r="190" spans="1:12" ht="36.75" customHeight="1">
      <c r="A190" s="39" t="s">
        <v>421</v>
      </c>
      <c r="B190" s="19">
        <v>803</v>
      </c>
      <c r="C190" s="8" t="s">
        <v>653</v>
      </c>
      <c r="D190" s="8" t="s">
        <v>100</v>
      </c>
      <c r="E190" s="8" t="s">
        <v>290</v>
      </c>
      <c r="F190" s="8"/>
      <c r="G190" s="18">
        <f>SUM(G191)</f>
        <v>17986.4</v>
      </c>
      <c r="H190" s="11"/>
      <c r="I190" s="11"/>
      <c r="J190" s="18">
        <f>SUM(J191)</f>
        <v>0</v>
      </c>
      <c r="K190" s="18">
        <f>SUM(K191)</f>
        <v>10665.88</v>
      </c>
      <c r="L190" s="63">
        <f t="shared" si="3"/>
        <v>28652.28</v>
      </c>
    </row>
    <row r="191" spans="1:39" s="76" customFormat="1" ht="20.25" customHeight="1">
      <c r="A191" s="40" t="s">
        <v>824</v>
      </c>
      <c r="B191" s="19">
        <v>803</v>
      </c>
      <c r="C191" s="8" t="s">
        <v>653</v>
      </c>
      <c r="D191" s="8" t="s">
        <v>100</v>
      </c>
      <c r="E191" s="8" t="s">
        <v>290</v>
      </c>
      <c r="F191" s="8" t="s">
        <v>470</v>
      </c>
      <c r="G191" s="18">
        <v>17986.4</v>
      </c>
      <c r="H191" s="11"/>
      <c r="I191" s="11"/>
      <c r="J191" s="18"/>
      <c r="K191" s="11">
        <f>3711.44+6954.44</f>
        <v>10665.88</v>
      </c>
      <c r="L191" s="63">
        <f t="shared" si="3"/>
        <v>28652.28</v>
      </c>
      <c r="M191" s="90"/>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row>
    <row r="192" spans="1:39" s="77" customFormat="1" ht="36" customHeight="1" hidden="1">
      <c r="A192" s="38" t="s">
        <v>643</v>
      </c>
      <c r="B192" s="19">
        <v>803</v>
      </c>
      <c r="C192" s="8" t="s">
        <v>203</v>
      </c>
      <c r="D192" s="8" t="s">
        <v>100</v>
      </c>
      <c r="E192" s="8" t="s">
        <v>644</v>
      </c>
      <c r="F192" s="8"/>
      <c r="G192" s="18">
        <f>SUM(G193)</f>
        <v>0</v>
      </c>
      <c r="H192" s="18"/>
      <c r="I192" s="18"/>
      <c r="J192" s="18">
        <f>SUM(J193)</f>
        <v>0</v>
      </c>
      <c r="K192" s="18"/>
      <c r="L192" s="63">
        <f t="shared" si="3"/>
        <v>0</v>
      </c>
      <c r="M192" s="90"/>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row>
    <row r="193" spans="1:39" ht="49.5" customHeight="1" hidden="1">
      <c r="A193" s="40" t="s">
        <v>220</v>
      </c>
      <c r="B193" s="19">
        <v>803</v>
      </c>
      <c r="C193" s="8" t="s">
        <v>203</v>
      </c>
      <c r="D193" s="8" t="s">
        <v>100</v>
      </c>
      <c r="E193" s="8" t="s">
        <v>218</v>
      </c>
      <c r="F193" s="8"/>
      <c r="G193" s="18">
        <f>SUM(G194)</f>
        <v>0</v>
      </c>
      <c r="H193" s="18"/>
      <c r="I193" s="18"/>
      <c r="J193" s="18">
        <f>SUM(J194)</f>
        <v>0</v>
      </c>
      <c r="K193" s="18"/>
      <c r="L193" s="63">
        <f t="shared" si="3"/>
        <v>0</v>
      </c>
      <c r="M193" s="90"/>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row>
    <row r="194" spans="1:39" ht="36" customHeight="1" hidden="1">
      <c r="A194" s="38" t="s">
        <v>375</v>
      </c>
      <c r="B194" s="19">
        <v>803</v>
      </c>
      <c r="C194" s="8" t="s">
        <v>203</v>
      </c>
      <c r="D194" s="8" t="s">
        <v>100</v>
      </c>
      <c r="E194" s="8" t="s">
        <v>646</v>
      </c>
      <c r="F194" s="8"/>
      <c r="G194" s="18">
        <f>SUM(G195)</f>
        <v>0</v>
      </c>
      <c r="H194" s="18"/>
      <c r="I194" s="18"/>
      <c r="J194" s="18">
        <f>SUM(J195)</f>
        <v>0</v>
      </c>
      <c r="K194" s="18"/>
      <c r="L194" s="63">
        <f t="shared" si="3"/>
        <v>0</v>
      </c>
      <c r="M194" s="90"/>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row>
    <row r="195" spans="1:39" ht="18.75" customHeight="1" hidden="1">
      <c r="A195" s="34" t="s">
        <v>222</v>
      </c>
      <c r="B195" s="19">
        <v>803</v>
      </c>
      <c r="C195" s="8" t="s">
        <v>203</v>
      </c>
      <c r="D195" s="8" t="s">
        <v>100</v>
      </c>
      <c r="E195" s="8" t="s">
        <v>646</v>
      </c>
      <c r="F195" s="8" t="s">
        <v>147</v>
      </c>
      <c r="G195" s="18"/>
      <c r="H195" s="11"/>
      <c r="I195" s="11"/>
      <c r="J195" s="18"/>
      <c r="K195" s="11"/>
      <c r="L195" s="63">
        <f t="shared" si="3"/>
        <v>0</v>
      </c>
      <c r="M195" s="90"/>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row>
    <row r="196" spans="1:39" ht="18" customHeight="1">
      <c r="A196" s="39" t="s">
        <v>407</v>
      </c>
      <c r="B196" s="19">
        <v>803</v>
      </c>
      <c r="C196" s="8" t="s">
        <v>203</v>
      </c>
      <c r="D196" s="8" t="s">
        <v>100</v>
      </c>
      <c r="E196" s="8" t="s">
        <v>648</v>
      </c>
      <c r="F196" s="8"/>
      <c r="G196" s="18">
        <f>SUM(G197,G200,G202)</f>
        <v>43086.4</v>
      </c>
      <c r="H196" s="18"/>
      <c r="I196" s="18"/>
      <c r="J196" s="18">
        <f>SUM(J197,J200,J202)</f>
        <v>0</v>
      </c>
      <c r="K196" s="18">
        <f>SUM(K197,K200,K202)</f>
        <v>-10665.88</v>
      </c>
      <c r="L196" s="63">
        <f t="shared" si="3"/>
        <v>32420.520000000004</v>
      </c>
      <c r="M196" s="90"/>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row>
    <row r="197" spans="1:12" ht="19.5" customHeight="1">
      <c r="A197" s="39" t="s">
        <v>275</v>
      </c>
      <c r="B197" s="19">
        <v>803</v>
      </c>
      <c r="C197" s="8" t="s">
        <v>203</v>
      </c>
      <c r="D197" s="8" t="s">
        <v>100</v>
      </c>
      <c r="E197" s="8" t="s">
        <v>647</v>
      </c>
      <c r="F197" s="8"/>
      <c r="G197" s="18">
        <f>G198+G199</f>
        <v>38100</v>
      </c>
      <c r="H197" s="18"/>
      <c r="I197" s="18"/>
      <c r="J197" s="18">
        <f>J198+J199</f>
        <v>0</v>
      </c>
      <c r="K197" s="18">
        <f>K198+K199</f>
        <v>-23711.48</v>
      </c>
      <c r="L197" s="63">
        <f t="shared" si="3"/>
        <v>14388.52</v>
      </c>
    </row>
    <row r="198" spans="1:12" ht="18" customHeight="1">
      <c r="A198" s="40" t="s">
        <v>824</v>
      </c>
      <c r="B198" s="19">
        <v>803</v>
      </c>
      <c r="C198" s="8" t="s">
        <v>203</v>
      </c>
      <c r="D198" s="8" t="s">
        <v>100</v>
      </c>
      <c r="E198" s="8" t="s">
        <v>647</v>
      </c>
      <c r="F198" s="8" t="s">
        <v>470</v>
      </c>
      <c r="G198" s="18">
        <f>13100+20000</f>
        <v>33100</v>
      </c>
      <c r="H198" s="11"/>
      <c r="I198" s="11"/>
      <c r="J198" s="18"/>
      <c r="K198" s="11">
        <f>-3711.44-6954.44-13045.6</f>
        <v>-23711.48</v>
      </c>
      <c r="L198" s="63">
        <f t="shared" si="3"/>
        <v>9388.52</v>
      </c>
    </row>
    <row r="199" spans="1:12" ht="18" customHeight="1">
      <c r="A199" s="38" t="s">
        <v>607</v>
      </c>
      <c r="B199" s="19">
        <v>803</v>
      </c>
      <c r="C199" s="8" t="s">
        <v>203</v>
      </c>
      <c r="D199" s="8" t="s">
        <v>100</v>
      </c>
      <c r="E199" s="8" t="s">
        <v>647</v>
      </c>
      <c r="F199" s="8" t="s">
        <v>392</v>
      </c>
      <c r="G199" s="18">
        <v>5000</v>
      </c>
      <c r="H199" s="11"/>
      <c r="I199" s="11"/>
      <c r="J199" s="18"/>
      <c r="K199" s="11"/>
      <c r="L199" s="63">
        <f t="shared" si="3"/>
        <v>5000</v>
      </c>
    </row>
    <row r="200" spans="1:12" ht="35.25" customHeight="1">
      <c r="A200" s="34" t="s">
        <v>445</v>
      </c>
      <c r="B200" s="19">
        <v>803</v>
      </c>
      <c r="C200" s="8" t="s">
        <v>203</v>
      </c>
      <c r="D200" s="8" t="s">
        <v>100</v>
      </c>
      <c r="E200" s="8" t="s">
        <v>649</v>
      </c>
      <c r="F200" s="8"/>
      <c r="G200" s="18">
        <f>SUM(G201)</f>
        <v>4986.4</v>
      </c>
      <c r="H200" s="18"/>
      <c r="I200" s="18"/>
      <c r="J200" s="18">
        <f>SUM(J201)</f>
        <v>0</v>
      </c>
      <c r="K200" s="18"/>
      <c r="L200" s="63">
        <f t="shared" si="3"/>
        <v>4986.4</v>
      </c>
    </row>
    <row r="201" spans="1:12" ht="20.25" customHeight="1">
      <c r="A201" s="40" t="s">
        <v>824</v>
      </c>
      <c r="B201" s="19">
        <v>803</v>
      </c>
      <c r="C201" s="8" t="s">
        <v>203</v>
      </c>
      <c r="D201" s="8" t="s">
        <v>100</v>
      </c>
      <c r="E201" s="8" t="s">
        <v>649</v>
      </c>
      <c r="F201" s="8" t="s">
        <v>470</v>
      </c>
      <c r="G201" s="18">
        <f>2686.4+2300</f>
        <v>4986.4</v>
      </c>
      <c r="H201" s="11"/>
      <c r="I201" s="11"/>
      <c r="J201" s="18"/>
      <c r="K201" s="11"/>
      <c r="L201" s="63">
        <f t="shared" si="3"/>
        <v>4986.4</v>
      </c>
    </row>
    <row r="202" spans="1:12" ht="18" customHeight="1">
      <c r="A202" s="39" t="s">
        <v>451</v>
      </c>
      <c r="B202" s="19">
        <v>803</v>
      </c>
      <c r="C202" s="8" t="s">
        <v>203</v>
      </c>
      <c r="D202" s="8" t="s">
        <v>100</v>
      </c>
      <c r="E202" s="8" t="s">
        <v>650</v>
      </c>
      <c r="F202" s="8"/>
      <c r="G202" s="18">
        <f>SUM(G203)</f>
        <v>0</v>
      </c>
      <c r="H202" s="18"/>
      <c r="I202" s="18"/>
      <c r="J202" s="18">
        <f>SUM(J203)</f>
        <v>0</v>
      </c>
      <c r="K202" s="18">
        <f>SUM(K203)</f>
        <v>13045.6</v>
      </c>
      <c r="L202" s="63">
        <f t="shared" si="3"/>
        <v>13045.6</v>
      </c>
    </row>
    <row r="203" spans="1:12" ht="17.25" customHeight="1">
      <c r="A203" s="40" t="s">
        <v>452</v>
      </c>
      <c r="B203" s="19">
        <v>803</v>
      </c>
      <c r="C203" s="8" t="s">
        <v>203</v>
      </c>
      <c r="D203" s="8" t="s">
        <v>100</v>
      </c>
      <c r="E203" s="8" t="s">
        <v>650</v>
      </c>
      <c r="F203" s="8" t="s">
        <v>453</v>
      </c>
      <c r="G203" s="18"/>
      <c r="H203" s="11"/>
      <c r="I203" s="11"/>
      <c r="J203" s="18"/>
      <c r="K203" s="11">
        <v>13045.6</v>
      </c>
      <c r="L203" s="63">
        <f t="shared" si="3"/>
        <v>13045.6</v>
      </c>
    </row>
    <row r="204" spans="1:12" ht="21" customHeight="1">
      <c r="A204" s="40" t="s">
        <v>277</v>
      </c>
      <c r="B204" s="19">
        <v>803</v>
      </c>
      <c r="C204" s="8" t="s">
        <v>203</v>
      </c>
      <c r="D204" s="8" t="s">
        <v>102</v>
      </c>
      <c r="E204" s="8"/>
      <c r="F204" s="8"/>
      <c r="G204" s="18">
        <f>SUM(G205,G208,)</f>
        <v>463798.2</v>
      </c>
      <c r="H204" s="18"/>
      <c r="I204" s="18"/>
      <c r="J204" s="18">
        <f>SUM(J205,J208,)</f>
        <v>-1359.8999999999999</v>
      </c>
      <c r="K204" s="18"/>
      <c r="L204" s="63">
        <f t="shared" si="3"/>
        <v>462438.3</v>
      </c>
    </row>
    <row r="205" spans="1:12" ht="31.5" customHeight="1" hidden="1">
      <c r="A205" s="38" t="s">
        <v>643</v>
      </c>
      <c r="B205" s="19">
        <v>803</v>
      </c>
      <c r="C205" s="8" t="s">
        <v>203</v>
      </c>
      <c r="D205" s="8" t="s">
        <v>102</v>
      </c>
      <c r="E205" s="8" t="s">
        <v>644</v>
      </c>
      <c r="F205" s="8"/>
      <c r="G205" s="18">
        <f>SUM(G206)</f>
        <v>0</v>
      </c>
      <c r="H205" s="18"/>
      <c r="I205" s="18"/>
      <c r="J205" s="18">
        <f>SUM(J206)</f>
        <v>0</v>
      </c>
      <c r="K205" s="18"/>
      <c r="L205" s="63">
        <f t="shared" si="3"/>
        <v>0</v>
      </c>
    </row>
    <row r="206" spans="1:12" ht="34.5" customHeight="1" hidden="1">
      <c r="A206" s="38" t="s">
        <v>645</v>
      </c>
      <c r="B206" s="19">
        <v>803</v>
      </c>
      <c r="C206" s="8" t="s">
        <v>203</v>
      </c>
      <c r="D206" s="8" t="s">
        <v>102</v>
      </c>
      <c r="E206" s="8" t="s">
        <v>646</v>
      </c>
      <c r="F206" s="8"/>
      <c r="G206" s="18">
        <f>SUM(G207)</f>
        <v>0</v>
      </c>
      <c r="H206" s="18"/>
      <c r="I206" s="18"/>
      <c r="J206" s="18">
        <f>SUM(J207)</f>
        <v>0</v>
      </c>
      <c r="K206" s="18"/>
      <c r="L206" s="63">
        <f t="shared" si="3"/>
        <v>0</v>
      </c>
    </row>
    <row r="207" spans="1:12" ht="18" customHeight="1" hidden="1">
      <c r="A207" s="40" t="s">
        <v>654</v>
      </c>
      <c r="B207" s="19">
        <v>803</v>
      </c>
      <c r="C207" s="8" t="s">
        <v>203</v>
      </c>
      <c r="D207" s="8" t="s">
        <v>102</v>
      </c>
      <c r="E207" s="8" t="s">
        <v>646</v>
      </c>
      <c r="F207" s="8" t="s">
        <v>147</v>
      </c>
      <c r="G207" s="18"/>
      <c r="H207" s="11"/>
      <c r="I207" s="11"/>
      <c r="J207" s="18"/>
      <c r="K207" s="11"/>
      <c r="L207" s="63">
        <f t="shared" si="3"/>
        <v>0</v>
      </c>
    </row>
    <row r="208" spans="1:12" ht="18" customHeight="1">
      <c r="A208" s="34" t="s">
        <v>655</v>
      </c>
      <c r="B208" s="19">
        <v>803</v>
      </c>
      <c r="C208" s="8" t="s">
        <v>203</v>
      </c>
      <c r="D208" s="8" t="s">
        <v>102</v>
      </c>
      <c r="E208" s="8" t="s">
        <v>656</v>
      </c>
      <c r="F208" s="8"/>
      <c r="G208" s="18">
        <f>SUM(G209,G212,G215,G217,G219,)</f>
        <v>463798.2</v>
      </c>
      <c r="H208" s="18"/>
      <c r="I208" s="18"/>
      <c r="J208" s="18">
        <f>SUM(J209,J212,J215,J217,J219,)</f>
        <v>-1359.8999999999999</v>
      </c>
      <c r="K208" s="18"/>
      <c r="L208" s="63">
        <f t="shared" si="3"/>
        <v>462438.3</v>
      </c>
    </row>
    <row r="209" spans="1:12" ht="18" customHeight="1">
      <c r="A209" s="39" t="s">
        <v>710</v>
      </c>
      <c r="B209" s="19">
        <v>803</v>
      </c>
      <c r="C209" s="8" t="s">
        <v>203</v>
      </c>
      <c r="D209" s="8" t="s">
        <v>102</v>
      </c>
      <c r="E209" s="8" t="s">
        <v>657</v>
      </c>
      <c r="F209" s="8"/>
      <c r="G209" s="18">
        <f>G210+G211</f>
        <v>47589.7</v>
      </c>
      <c r="H209" s="18"/>
      <c r="I209" s="18"/>
      <c r="J209" s="18">
        <f>J210+J211</f>
        <v>0</v>
      </c>
      <c r="K209" s="18"/>
      <c r="L209" s="63">
        <f t="shared" si="3"/>
        <v>47589.7</v>
      </c>
    </row>
    <row r="210" spans="1:12" ht="18" customHeight="1">
      <c r="A210" s="40" t="s">
        <v>824</v>
      </c>
      <c r="B210" s="19">
        <v>803</v>
      </c>
      <c r="C210" s="8" t="s">
        <v>203</v>
      </c>
      <c r="D210" s="8" t="s">
        <v>102</v>
      </c>
      <c r="E210" s="8" t="s">
        <v>657</v>
      </c>
      <c r="F210" s="8" t="s">
        <v>470</v>
      </c>
      <c r="G210" s="18">
        <v>23090.7</v>
      </c>
      <c r="H210" s="18"/>
      <c r="I210" s="18"/>
      <c r="J210" s="18"/>
      <c r="K210" s="18"/>
      <c r="L210" s="63">
        <f t="shared" si="3"/>
        <v>23090.7</v>
      </c>
    </row>
    <row r="211" spans="1:12" ht="18" customHeight="1">
      <c r="A211" s="37" t="s">
        <v>607</v>
      </c>
      <c r="B211" s="19">
        <v>803</v>
      </c>
      <c r="C211" s="8" t="s">
        <v>203</v>
      </c>
      <c r="D211" s="8" t="s">
        <v>102</v>
      </c>
      <c r="E211" s="8" t="s">
        <v>657</v>
      </c>
      <c r="F211" s="8" t="s">
        <v>392</v>
      </c>
      <c r="G211" s="18">
        <f>24499</f>
        <v>24499</v>
      </c>
      <c r="H211" s="11"/>
      <c r="I211" s="11"/>
      <c r="J211" s="18"/>
      <c r="K211" s="11"/>
      <c r="L211" s="63">
        <f t="shared" si="3"/>
        <v>24499</v>
      </c>
    </row>
    <row r="212" spans="1:12" ht="36" customHeight="1">
      <c r="A212" s="40" t="s">
        <v>658</v>
      </c>
      <c r="B212" s="19">
        <v>803</v>
      </c>
      <c r="C212" s="8" t="s">
        <v>203</v>
      </c>
      <c r="D212" s="8" t="s">
        <v>102</v>
      </c>
      <c r="E212" s="8" t="s">
        <v>661</v>
      </c>
      <c r="F212" s="8"/>
      <c r="G212" s="18">
        <f>SUM(G213)</f>
        <v>399541.1</v>
      </c>
      <c r="H212" s="18"/>
      <c r="I212" s="18"/>
      <c r="J212" s="18">
        <f>SUM(J213,J214)</f>
        <v>-2848.2</v>
      </c>
      <c r="K212" s="18"/>
      <c r="L212" s="63">
        <f t="shared" si="3"/>
        <v>396692.89999999997</v>
      </c>
    </row>
    <row r="213" spans="1:12" ht="18" customHeight="1">
      <c r="A213" s="37" t="s">
        <v>607</v>
      </c>
      <c r="B213" s="19">
        <v>803</v>
      </c>
      <c r="C213" s="8" t="s">
        <v>203</v>
      </c>
      <c r="D213" s="8" t="s">
        <v>102</v>
      </c>
      <c r="E213" s="8" t="s">
        <v>661</v>
      </c>
      <c r="F213" s="8" t="s">
        <v>392</v>
      </c>
      <c r="G213" s="18">
        <f>394611.1+5000-70</f>
        <v>399541.1</v>
      </c>
      <c r="H213" s="11"/>
      <c r="I213" s="11"/>
      <c r="J213" s="18">
        <f>1434.2-4282.4-1415.7</f>
        <v>-4263.9</v>
      </c>
      <c r="K213" s="11"/>
      <c r="L213" s="63">
        <f aca="true" t="shared" si="4" ref="L213:L276">G213+H213+I213+J213+K213</f>
        <v>395277.19999999995</v>
      </c>
    </row>
    <row r="214" spans="1:12" ht="18" customHeight="1">
      <c r="A214" s="40" t="s">
        <v>824</v>
      </c>
      <c r="B214" s="19">
        <v>803</v>
      </c>
      <c r="C214" s="8" t="s">
        <v>203</v>
      </c>
      <c r="D214" s="8" t="s">
        <v>102</v>
      </c>
      <c r="E214" s="8" t="s">
        <v>661</v>
      </c>
      <c r="F214" s="8" t="s">
        <v>470</v>
      </c>
      <c r="G214" s="18"/>
      <c r="H214" s="11"/>
      <c r="I214" s="11"/>
      <c r="J214" s="18">
        <v>1415.7</v>
      </c>
      <c r="K214" s="11"/>
      <c r="L214" s="63">
        <f t="shared" si="4"/>
        <v>1415.7</v>
      </c>
    </row>
    <row r="215" spans="1:12" ht="18" customHeight="1">
      <c r="A215" s="40" t="s">
        <v>662</v>
      </c>
      <c r="B215" s="19">
        <v>803</v>
      </c>
      <c r="C215" s="8" t="s">
        <v>203</v>
      </c>
      <c r="D215" s="8" t="s">
        <v>102</v>
      </c>
      <c r="E215" s="8" t="s">
        <v>663</v>
      </c>
      <c r="F215" s="8"/>
      <c r="G215" s="18">
        <f>SUM(G216)</f>
        <v>14243</v>
      </c>
      <c r="H215" s="18"/>
      <c r="I215" s="18"/>
      <c r="J215" s="18">
        <f>SUM(J216)</f>
        <v>0</v>
      </c>
      <c r="K215" s="18"/>
      <c r="L215" s="63">
        <f t="shared" si="4"/>
        <v>14243</v>
      </c>
    </row>
    <row r="216" spans="1:12" ht="18" customHeight="1">
      <c r="A216" s="37" t="s">
        <v>607</v>
      </c>
      <c r="B216" s="19">
        <v>803</v>
      </c>
      <c r="C216" s="8" t="s">
        <v>203</v>
      </c>
      <c r="D216" s="8" t="s">
        <v>102</v>
      </c>
      <c r="E216" s="8" t="s">
        <v>663</v>
      </c>
      <c r="F216" s="8" t="s">
        <v>392</v>
      </c>
      <c r="G216" s="18">
        <v>14243</v>
      </c>
      <c r="H216" s="11"/>
      <c r="I216" s="11"/>
      <c r="J216" s="18"/>
      <c r="K216" s="11"/>
      <c r="L216" s="63">
        <f t="shared" si="4"/>
        <v>14243</v>
      </c>
    </row>
    <row r="217" spans="1:12" ht="18" customHeight="1">
      <c r="A217" s="40" t="s">
        <v>745</v>
      </c>
      <c r="B217" s="19">
        <v>803</v>
      </c>
      <c r="C217" s="8" t="s">
        <v>203</v>
      </c>
      <c r="D217" s="8" t="s">
        <v>102</v>
      </c>
      <c r="E217" s="8" t="s">
        <v>664</v>
      </c>
      <c r="F217" s="8"/>
      <c r="G217" s="18">
        <f>SUM(G218)</f>
        <v>2424.4</v>
      </c>
      <c r="H217" s="18"/>
      <c r="I217" s="18"/>
      <c r="J217" s="18">
        <f>SUM(J218)</f>
        <v>1488.3</v>
      </c>
      <c r="K217" s="18"/>
      <c r="L217" s="63">
        <f t="shared" si="4"/>
        <v>3912.7</v>
      </c>
    </row>
    <row r="218" spans="1:12" ht="21" customHeight="1">
      <c r="A218" s="37" t="s">
        <v>607</v>
      </c>
      <c r="B218" s="19">
        <v>803</v>
      </c>
      <c r="C218" s="8" t="s">
        <v>203</v>
      </c>
      <c r="D218" s="8" t="s">
        <v>102</v>
      </c>
      <c r="E218" s="8" t="s">
        <v>664</v>
      </c>
      <c r="F218" s="8" t="s">
        <v>392</v>
      </c>
      <c r="G218" s="18">
        <v>2424.4</v>
      </c>
      <c r="H218" s="11"/>
      <c r="I218" s="11"/>
      <c r="J218" s="18">
        <f>131.5+1356.8</f>
        <v>1488.3</v>
      </c>
      <c r="K218" s="11"/>
      <c r="L218" s="63">
        <f t="shared" si="4"/>
        <v>3912.7</v>
      </c>
    </row>
    <row r="219" spans="1:12" ht="19.5" customHeight="1" hidden="1">
      <c r="A219" s="40" t="s">
        <v>709</v>
      </c>
      <c r="B219" s="19">
        <v>803</v>
      </c>
      <c r="C219" s="8" t="s">
        <v>203</v>
      </c>
      <c r="D219" s="8" t="s">
        <v>102</v>
      </c>
      <c r="E219" s="8" t="s">
        <v>665</v>
      </c>
      <c r="F219" s="8"/>
      <c r="G219" s="18">
        <f>SUM(G220)</f>
        <v>0</v>
      </c>
      <c r="H219" s="18"/>
      <c r="I219" s="18"/>
      <c r="J219" s="18">
        <f>SUM(J220)</f>
        <v>0</v>
      </c>
      <c r="K219" s="18"/>
      <c r="L219" s="63">
        <f t="shared" si="4"/>
        <v>0</v>
      </c>
    </row>
    <row r="220" spans="1:12" ht="18" customHeight="1" hidden="1">
      <c r="A220" s="37" t="s">
        <v>607</v>
      </c>
      <c r="B220" s="19">
        <v>803</v>
      </c>
      <c r="C220" s="8" t="s">
        <v>203</v>
      </c>
      <c r="D220" s="8" t="s">
        <v>102</v>
      </c>
      <c r="E220" s="8" t="s">
        <v>665</v>
      </c>
      <c r="F220" s="8" t="s">
        <v>392</v>
      </c>
      <c r="G220" s="18"/>
      <c r="H220" s="11"/>
      <c r="I220" s="11"/>
      <c r="J220" s="18"/>
      <c r="K220" s="11"/>
      <c r="L220" s="63">
        <f t="shared" si="4"/>
        <v>0</v>
      </c>
    </row>
    <row r="221" spans="1:12" ht="18" customHeight="1">
      <c r="A221" s="39" t="s">
        <v>666</v>
      </c>
      <c r="B221" s="19">
        <v>803</v>
      </c>
      <c r="C221" s="8" t="s">
        <v>203</v>
      </c>
      <c r="D221" s="8" t="s">
        <v>203</v>
      </c>
      <c r="E221" s="8"/>
      <c r="F221" s="8"/>
      <c r="G221" s="18">
        <f>SUM(G222)</f>
        <v>14607.400000000001</v>
      </c>
      <c r="H221" s="18"/>
      <c r="I221" s="18"/>
      <c r="J221" s="18">
        <f>SUM(J222)</f>
        <v>856.3000000000001</v>
      </c>
      <c r="K221" s="18"/>
      <c r="L221" s="63">
        <f t="shared" si="4"/>
        <v>15463.7</v>
      </c>
    </row>
    <row r="222" spans="1:12" ht="36.75" customHeight="1">
      <c r="A222" s="38" t="s">
        <v>176</v>
      </c>
      <c r="B222" s="19">
        <v>803</v>
      </c>
      <c r="C222" s="8" t="s">
        <v>203</v>
      </c>
      <c r="D222" s="8" t="s">
        <v>203</v>
      </c>
      <c r="E222" s="8" t="s">
        <v>178</v>
      </c>
      <c r="F222" s="8"/>
      <c r="G222" s="18">
        <f>SUM(G223)</f>
        <v>14607.400000000001</v>
      </c>
      <c r="H222" s="18"/>
      <c r="I222" s="18"/>
      <c r="J222" s="18">
        <f>SUM(J223)</f>
        <v>856.3000000000001</v>
      </c>
      <c r="K222" s="18"/>
      <c r="L222" s="63">
        <f t="shared" si="4"/>
        <v>15463.7</v>
      </c>
    </row>
    <row r="223" spans="1:12" ht="19.5" customHeight="1">
      <c r="A223" s="38" t="s">
        <v>182</v>
      </c>
      <c r="B223" s="19">
        <v>803</v>
      </c>
      <c r="C223" s="8" t="s">
        <v>203</v>
      </c>
      <c r="D223" s="8" t="s">
        <v>203</v>
      </c>
      <c r="E223" s="8" t="s">
        <v>180</v>
      </c>
      <c r="F223" s="8"/>
      <c r="G223" s="18">
        <f>SUM(G224)</f>
        <v>14607.400000000001</v>
      </c>
      <c r="H223" s="18"/>
      <c r="I223" s="18"/>
      <c r="J223" s="18">
        <f>SUM(J224)</f>
        <v>856.3000000000001</v>
      </c>
      <c r="K223" s="18"/>
      <c r="L223" s="63">
        <f t="shared" si="4"/>
        <v>15463.7</v>
      </c>
    </row>
    <row r="224" spans="1:26" s="76" customFormat="1" ht="18" customHeight="1">
      <c r="A224" s="37" t="s">
        <v>607</v>
      </c>
      <c r="B224" s="19">
        <v>803</v>
      </c>
      <c r="C224" s="8" t="s">
        <v>203</v>
      </c>
      <c r="D224" s="8" t="s">
        <v>203</v>
      </c>
      <c r="E224" s="8" t="s">
        <v>180</v>
      </c>
      <c r="F224" s="8" t="s">
        <v>392</v>
      </c>
      <c r="G224" s="18">
        <f>14533.2+74.2</f>
        <v>14607.400000000001</v>
      </c>
      <c r="H224" s="11"/>
      <c r="I224" s="11"/>
      <c r="J224" s="18">
        <f>90.1+693.6+72.6</f>
        <v>856.3000000000001</v>
      </c>
      <c r="K224" s="11"/>
      <c r="L224" s="63">
        <f t="shared" si="4"/>
        <v>15463.7</v>
      </c>
      <c r="M224" s="90"/>
      <c r="N224" s="56"/>
      <c r="O224" s="56"/>
      <c r="P224" s="56"/>
      <c r="Q224" s="56"/>
      <c r="R224" s="56"/>
      <c r="S224" s="56"/>
      <c r="T224" s="56"/>
      <c r="U224" s="56"/>
      <c r="V224" s="56"/>
      <c r="W224" s="56"/>
      <c r="X224" s="56"/>
      <c r="Y224" s="56"/>
      <c r="Z224" s="56"/>
    </row>
    <row r="225" spans="1:26" s="80" customFormat="1" ht="18" customHeight="1" hidden="1">
      <c r="A225" s="101" t="s">
        <v>265</v>
      </c>
      <c r="B225" s="94">
        <v>803</v>
      </c>
      <c r="C225" s="95" t="s">
        <v>203</v>
      </c>
      <c r="D225" s="95" t="s">
        <v>203</v>
      </c>
      <c r="E225" s="95" t="s">
        <v>684</v>
      </c>
      <c r="F225" s="95"/>
      <c r="G225" s="78"/>
      <c r="H225" s="26"/>
      <c r="I225" s="11"/>
      <c r="J225" s="78"/>
      <c r="K225" s="26"/>
      <c r="L225" s="63">
        <f t="shared" si="4"/>
        <v>0</v>
      </c>
      <c r="M225" s="90"/>
      <c r="N225" s="56"/>
      <c r="O225" s="56"/>
      <c r="P225" s="56"/>
      <c r="Q225" s="56"/>
      <c r="R225" s="56"/>
      <c r="S225" s="56"/>
      <c r="T225" s="56"/>
      <c r="U225" s="56"/>
      <c r="V225" s="56"/>
      <c r="W225" s="56"/>
      <c r="X225" s="56"/>
      <c r="Y225" s="56"/>
      <c r="Z225" s="56"/>
    </row>
    <row r="226" spans="1:26" s="80" customFormat="1" ht="32.25" customHeight="1" hidden="1">
      <c r="A226" s="102" t="s">
        <v>327</v>
      </c>
      <c r="B226" s="132">
        <v>803</v>
      </c>
      <c r="C226" s="10" t="s">
        <v>203</v>
      </c>
      <c r="D226" s="10" t="s">
        <v>203</v>
      </c>
      <c r="E226" s="10" t="s">
        <v>328</v>
      </c>
      <c r="F226" s="10"/>
      <c r="G226" s="99"/>
      <c r="H226" s="15"/>
      <c r="I226" s="11"/>
      <c r="J226" s="99"/>
      <c r="K226" s="15"/>
      <c r="L226" s="63">
        <f t="shared" si="4"/>
        <v>0</v>
      </c>
      <c r="M226" s="90"/>
      <c r="N226" s="56"/>
      <c r="O226" s="56"/>
      <c r="P226" s="56"/>
      <c r="Q226" s="56"/>
      <c r="R226" s="56"/>
      <c r="S226" s="56"/>
      <c r="T226" s="56"/>
      <c r="U226" s="56"/>
      <c r="V226" s="56"/>
      <c r="W226" s="56"/>
      <c r="X226" s="56"/>
      <c r="Y226" s="56"/>
      <c r="Z226" s="56"/>
    </row>
    <row r="227" spans="1:26" s="80" customFormat="1" ht="18" customHeight="1" hidden="1">
      <c r="A227" s="102" t="s">
        <v>607</v>
      </c>
      <c r="B227" s="132">
        <v>803</v>
      </c>
      <c r="C227" s="10" t="s">
        <v>203</v>
      </c>
      <c r="D227" s="10" t="s">
        <v>203</v>
      </c>
      <c r="E227" s="10" t="s">
        <v>328</v>
      </c>
      <c r="F227" s="10" t="s">
        <v>392</v>
      </c>
      <c r="G227" s="99"/>
      <c r="H227" s="15"/>
      <c r="I227" s="11"/>
      <c r="J227" s="99"/>
      <c r="K227" s="15"/>
      <c r="L227" s="63">
        <f t="shared" si="4"/>
        <v>0</v>
      </c>
      <c r="M227" s="90"/>
      <c r="N227" s="56"/>
      <c r="O227" s="56"/>
      <c r="P227" s="56"/>
      <c r="Q227" s="56"/>
      <c r="R227" s="56"/>
      <c r="S227" s="56"/>
      <c r="T227" s="56"/>
      <c r="U227" s="56"/>
      <c r="V227" s="56"/>
      <c r="W227" s="56"/>
      <c r="X227" s="56"/>
      <c r="Y227" s="56"/>
      <c r="Z227" s="56"/>
    </row>
    <row r="228" spans="1:26" s="80" customFormat="1" ht="18" customHeight="1" hidden="1">
      <c r="A228" s="103" t="s">
        <v>609</v>
      </c>
      <c r="B228" s="132">
        <v>803</v>
      </c>
      <c r="C228" s="10" t="s">
        <v>746</v>
      </c>
      <c r="D228" s="10"/>
      <c r="E228" s="10"/>
      <c r="F228" s="10"/>
      <c r="G228" s="99"/>
      <c r="H228" s="15"/>
      <c r="I228" s="11"/>
      <c r="J228" s="99"/>
      <c r="K228" s="15"/>
      <c r="L228" s="63">
        <f t="shared" si="4"/>
        <v>0</v>
      </c>
      <c r="M228" s="90"/>
      <c r="N228" s="56"/>
      <c r="O228" s="56"/>
      <c r="P228" s="56"/>
      <c r="Q228" s="56"/>
      <c r="R228" s="56"/>
      <c r="S228" s="56"/>
      <c r="T228" s="56"/>
      <c r="U228" s="56"/>
      <c r="V228" s="56"/>
      <c r="W228" s="56"/>
      <c r="X228" s="56"/>
      <c r="Y228" s="56"/>
      <c r="Z228" s="56"/>
    </row>
    <row r="229" spans="1:26" s="80" customFormat="1" ht="18" customHeight="1" hidden="1">
      <c r="A229" s="103" t="s">
        <v>433</v>
      </c>
      <c r="B229" s="132">
        <v>803</v>
      </c>
      <c r="C229" s="10" t="s">
        <v>746</v>
      </c>
      <c r="D229" s="10" t="s">
        <v>746</v>
      </c>
      <c r="E229" s="10"/>
      <c r="F229" s="10"/>
      <c r="G229" s="99"/>
      <c r="H229" s="15"/>
      <c r="I229" s="11"/>
      <c r="J229" s="99"/>
      <c r="K229" s="15"/>
      <c r="L229" s="63">
        <f t="shared" si="4"/>
        <v>0</v>
      </c>
      <c r="M229" s="90"/>
      <c r="N229" s="56"/>
      <c r="O229" s="56"/>
      <c r="P229" s="56"/>
      <c r="Q229" s="56"/>
      <c r="R229" s="56"/>
      <c r="S229" s="56"/>
      <c r="T229" s="56"/>
      <c r="U229" s="56"/>
      <c r="V229" s="56"/>
      <c r="W229" s="56"/>
      <c r="X229" s="56"/>
      <c r="Y229" s="56"/>
      <c r="Z229" s="56"/>
    </row>
    <row r="230" spans="1:26" s="80" customFormat="1" ht="18" customHeight="1" hidden="1">
      <c r="A230" s="98" t="s">
        <v>404</v>
      </c>
      <c r="B230" s="132">
        <v>803</v>
      </c>
      <c r="C230" s="10" t="s">
        <v>746</v>
      </c>
      <c r="D230" s="10" t="s">
        <v>746</v>
      </c>
      <c r="E230" s="10" t="s">
        <v>719</v>
      </c>
      <c r="F230" s="10"/>
      <c r="G230" s="99"/>
      <c r="H230" s="15"/>
      <c r="I230" s="11"/>
      <c r="J230" s="99"/>
      <c r="K230" s="15"/>
      <c r="L230" s="63">
        <f t="shared" si="4"/>
        <v>0</v>
      </c>
      <c r="M230" s="90"/>
      <c r="N230" s="56"/>
      <c r="O230" s="56"/>
      <c r="P230" s="56"/>
      <c r="Q230" s="56"/>
      <c r="R230" s="56"/>
      <c r="S230" s="56"/>
      <c r="T230" s="56"/>
      <c r="U230" s="56"/>
      <c r="V230" s="56"/>
      <c r="W230" s="56"/>
      <c r="X230" s="56"/>
      <c r="Y230" s="56"/>
      <c r="Z230" s="56"/>
    </row>
    <row r="231" spans="1:26" s="80" customFormat="1" ht="18" customHeight="1" hidden="1">
      <c r="A231" s="104" t="s">
        <v>559</v>
      </c>
      <c r="B231" s="132">
        <v>803</v>
      </c>
      <c r="C231" s="10" t="s">
        <v>746</v>
      </c>
      <c r="D231" s="10" t="s">
        <v>746</v>
      </c>
      <c r="E231" s="10" t="s">
        <v>759</v>
      </c>
      <c r="F231" s="10"/>
      <c r="G231" s="99"/>
      <c r="H231" s="15"/>
      <c r="I231" s="11"/>
      <c r="J231" s="99"/>
      <c r="K231" s="15"/>
      <c r="L231" s="63">
        <f t="shared" si="4"/>
        <v>0</v>
      </c>
      <c r="M231" s="90"/>
      <c r="N231" s="56"/>
      <c r="O231" s="56"/>
      <c r="P231" s="56"/>
      <c r="Q231" s="56"/>
      <c r="R231" s="56"/>
      <c r="S231" s="56"/>
      <c r="T231" s="56"/>
      <c r="U231" s="56"/>
      <c r="V231" s="56"/>
      <c r="W231" s="56"/>
      <c r="X231" s="56"/>
      <c r="Y231" s="56"/>
      <c r="Z231" s="56"/>
    </row>
    <row r="232" spans="1:26" s="80" customFormat="1" ht="18" customHeight="1" hidden="1">
      <c r="A232" s="42" t="s">
        <v>808</v>
      </c>
      <c r="B232" s="96">
        <v>803</v>
      </c>
      <c r="C232" s="6" t="s">
        <v>746</v>
      </c>
      <c r="D232" s="6" t="s">
        <v>746</v>
      </c>
      <c r="E232" s="6" t="s">
        <v>759</v>
      </c>
      <c r="F232" s="6" t="s">
        <v>807</v>
      </c>
      <c r="G232" s="79"/>
      <c r="H232" s="13"/>
      <c r="I232" s="11"/>
      <c r="J232" s="79"/>
      <c r="K232" s="13"/>
      <c r="L232" s="63">
        <f t="shared" si="4"/>
        <v>0</v>
      </c>
      <c r="M232" s="90"/>
      <c r="N232" s="56"/>
      <c r="O232" s="56"/>
      <c r="P232" s="56"/>
      <c r="Q232" s="56"/>
      <c r="R232" s="56"/>
      <c r="S232" s="56"/>
      <c r="T232" s="56"/>
      <c r="U232" s="56"/>
      <c r="V232" s="56"/>
      <c r="W232" s="56"/>
      <c r="X232" s="56"/>
      <c r="Y232" s="56"/>
      <c r="Z232" s="56"/>
    </row>
    <row r="233" spans="1:26" s="77" customFormat="1" ht="18" customHeight="1">
      <c r="A233" s="39" t="s">
        <v>668</v>
      </c>
      <c r="B233" s="19">
        <v>803</v>
      </c>
      <c r="C233" s="8" t="s">
        <v>714</v>
      </c>
      <c r="D233" s="8"/>
      <c r="E233" s="8"/>
      <c r="F233" s="8"/>
      <c r="G233" s="18">
        <f>SUM(G234)</f>
        <v>59</v>
      </c>
      <c r="H233" s="18"/>
      <c r="I233" s="18"/>
      <c r="J233" s="18">
        <f>SUM(J234)</f>
        <v>0</v>
      </c>
      <c r="K233" s="18"/>
      <c r="L233" s="63">
        <f t="shared" si="4"/>
        <v>59</v>
      </c>
      <c r="M233" s="90"/>
      <c r="N233" s="56"/>
      <c r="O233" s="56"/>
      <c r="P233" s="56"/>
      <c r="Q233" s="56"/>
      <c r="R233" s="56"/>
      <c r="S233" s="56"/>
      <c r="T233" s="56"/>
      <c r="U233" s="56"/>
      <c r="V233" s="56"/>
      <c r="W233" s="56"/>
      <c r="X233" s="56"/>
      <c r="Y233" s="56"/>
      <c r="Z233" s="56"/>
    </row>
    <row r="234" spans="1:26" ht="18" customHeight="1">
      <c r="A234" s="39" t="s">
        <v>623</v>
      </c>
      <c r="B234" s="19">
        <v>803</v>
      </c>
      <c r="C234" s="8" t="s">
        <v>714</v>
      </c>
      <c r="D234" s="8" t="s">
        <v>102</v>
      </c>
      <c r="E234" s="8"/>
      <c r="F234" s="8"/>
      <c r="G234" s="18">
        <f>SUM(G235,G239)</f>
        <v>59</v>
      </c>
      <c r="H234" s="18"/>
      <c r="I234" s="18"/>
      <c r="J234" s="18">
        <f>SUM(J235,J239)</f>
        <v>0</v>
      </c>
      <c r="K234" s="18"/>
      <c r="L234" s="63">
        <f t="shared" si="4"/>
        <v>59</v>
      </c>
      <c r="M234" s="90"/>
      <c r="N234" s="56"/>
      <c r="O234" s="56"/>
      <c r="P234" s="56"/>
      <c r="Q234" s="56"/>
      <c r="R234" s="56"/>
      <c r="S234" s="56"/>
      <c r="T234" s="56"/>
      <c r="U234" s="56"/>
      <c r="V234" s="56"/>
      <c r="W234" s="56"/>
      <c r="X234" s="56"/>
      <c r="Y234" s="56"/>
      <c r="Z234" s="56"/>
    </row>
    <row r="235" spans="1:12" ht="21" customHeight="1">
      <c r="A235" s="40" t="s">
        <v>669</v>
      </c>
      <c r="B235" s="19">
        <v>803</v>
      </c>
      <c r="C235" s="8" t="s">
        <v>714</v>
      </c>
      <c r="D235" s="8" t="s">
        <v>102</v>
      </c>
      <c r="E235" s="8" t="s">
        <v>671</v>
      </c>
      <c r="F235" s="8"/>
      <c r="G235" s="18">
        <f>SUM(G236)</f>
        <v>59</v>
      </c>
      <c r="H235" s="18"/>
      <c r="I235" s="18"/>
      <c r="J235" s="18">
        <f>SUM(J236)</f>
        <v>0</v>
      </c>
      <c r="K235" s="18"/>
      <c r="L235" s="63">
        <f t="shared" si="4"/>
        <v>59</v>
      </c>
    </row>
    <row r="236" spans="1:12" ht="21" customHeight="1">
      <c r="A236" s="34" t="s">
        <v>356</v>
      </c>
      <c r="B236" s="19">
        <v>803</v>
      </c>
      <c r="C236" s="8" t="s">
        <v>714</v>
      </c>
      <c r="D236" s="8" t="s">
        <v>102</v>
      </c>
      <c r="E236" s="8" t="s">
        <v>672</v>
      </c>
      <c r="F236" s="8"/>
      <c r="G236" s="18">
        <f>SUM(G237)</f>
        <v>59</v>
      </c>
      <c r="H236" s="18"/>
      <c r="I236" s="18"/>
      <c r="J236" s="18">
        <f>SUM(J237)</f>
        <v>0</v>
      </c>
      <c r="K236" s="18"/>
      <c r="L236" s="63">
        <f t="shared" si="4"/>
        <v>59</v>
      </c>
    </row>
    <row r="237" spans="1:12" ht="18" customHeight="1">
      <c r="A237" s="38" t="s">
        <v>223</v>
      </c>
      <c r="B237" s="19">
        <v>803</v>
      </c>
      <c r="C237" s="8" t="s">
        <v>714</v>
      </c>
      <c r="D237" s="8" t="s">
        <v>102</v>
      </c>
      <c r="E237" s="8" t="s">
        <v>105</v>
      </c>
      <c r="F237" s="8"/>
      <c r="G237" s="18">
        <f>SUM(G238)</f>
        <v>59</v>
      </c>
      <c r="H237" s="18"/>
      <c r="I237" s="18"/>
      <c r="J237" s="18">
        <f>SUM(J238)</f>
        <v>0</v>
      </c>
      <c r="K237" s="18"/>
      <c r="L237" s="63">
        <f t="shared" si="4"/>
        <v>59</v>
      </c>
    </row>
    <row r="238" spans="1:12" ht="18" customHeight="1">
      <c r="A238" s="40" t="s">
        <v>670</v>
      </c>
      <c r="B238" s="19">
        <v>803</v>
      </c>
      <c r="C238" s="8" t="s">
        <v>714</v>
      </c>
      <c r="D238" s="8" t="s">
        <v>102</v>
      </c>
      <c r="E238" s="8" t="s">
        <v>105</v>
      </c>
      <c r="F238" s="8" t="s">
        <v>199</v>
      </c>
      <c r="G238" s="18">
        <v>59</v>
      </c>
      <c r="H238" s="11"/>
      <c r="I238" s="11"/>
      <c r="J238" s="18"/>
      <c r="K238" s="11"/>
      <c r="L238" s="63">
        <f t="shared" si="4"/>
        <v>59</v>
      </c>
    </row>
    <row r="239" spans="1:12" ht="18" customHeight="1" hidden="1">
      <c r="A239" s="37" t="s">
        <v>216</v>
      </c>
      <c r="B239" s="19">
        <v>803</v>
      </c>
      <c r="C239" s="8" t="s">
        <v>714</v>
      </c>
      <c r="D239" s="8" t="s">
        <v>102</v>
      </c>
      <c r="E239" s="8" t="s">
        <v>183</v>
      </c>
      <c r="F239" s="8"/>
      <c r="G239" s="18"/>
      <c r="H239" s="18"/>
      <c r="I239" s="18"/>
      <c r="J239" s="18"/>
      <c r="K239" s="18"/>
      <c r="L239" s="63">
        <f t="shared" si="4"/>
        <v>0</v>
      </c>
    </row>
    <row r="240" spans="1:12" ht="33.75" customHeight="1" hidden="1">
      <c r="A240" s="70" t="s">
        <v>577</v>
      </c>
      <c r="B240" s="19">
        <v>803</v>
      </c>
      <c r="C240" s="8" t="s">
        <v>714</v>
      </c>
      <c r="D240" s="8" t="s">
        <v>102</v>
      </c>
      <c r="E240" s="8" t="s">
        <v>515</v>
      </c>
      <c r="F240" s="8"/>
      <c r="G240" s="18">
        <f>SUM(G241)</f>
        <v>0</v>
      </c>
      <c r="H240" s="18"/>
      <c r="I240" s="18"/>
      <c r="J240" s="18">
        <f>SUM(J241)</f>
        <v>0</v>
      </c>
      <c r="K240" s="18"/>
      <c r="L240" s="63">
        <f t="shared" si="4"/>
        <v>0</v>
      </c>
    </row>
    <row r="241" spans="1:12" ht="38.25" customHeight="1" hidden="1">
      <c r="A241" s="40" t="s">
        <v>578</v>
      </c>
      <c r="B241" s="19">
        <v>803</v>
      </c>
      <c r="C241" s="8" t="s">
        <v>714</v>
      </c>
      <c r="D241" s="8" t="s">
        <v>102</v>
      </c>
      <c r="E241" s="8" t="s">
        <v>597</v>
      </c>
      <c r="F241" s="8"/>
      <c r="G241" s="18">
        <f>SUM(G242)</f>
        <v>0</v>
      </c>
      <c r="H241" s="18"/>
      <c r="I241" s="18"/>
      <c r="J241" s="18">
        <f>SUM(J242)</f>
        <v>0</v>
      </c>
      <c r="K241" s="18"/>
      <c r="L241" s="63">
        <f t="shared" si="4"/>
        <v>0</v>
      </c>
    </row>
    <row r="242" spans="1:12" ht="18" customHeight="1" hidden="1">
      <c r="A242" s="40" t="s">
        <v>670</v>
      </c>
      <c r="B242" s="19">
        <v>803</v>
      </c>
      <c r="C242" s="8" t="s">
        <v>714</v>
      </c>
      <c r="D242" s="8" t="s">
        <v>102</v>
      </c>
      <c r="E242" s="8" t="s">
        <v>597</v>
      </c>
      <c r="F242" s="8" t="s">
        <v>199</v>
      </c>
      <c r="G242" s="18"/>
      <c r="H242" s="11"/>
      <c r="I242" s="11"/>
      <c r="J242" s="18"/>
      <c r="K242" s="11"/>
      <c r="L242" s="63">
        <f t="shared" si="4"/>
        <v>0</v>
      </c>
    </row>
    <row r="243" spans="1:12" ht="20.25" customHeight="1">
      <c r="A243" s="41" t="s">
        <v>395</v>
      </c>
      <c r="B243" s="19">
        <v>804</v>
      </c>
      <c r="C243" s="8"/>
      <c r="D243" s="8"/>
      <c r="E243" s="8"/>
      <c r="F243" s="8"/>
      <c r="G243" s="11">
        <f>SUM(G244)</f>
        <v>23571.7</v>
      </c>
      <c r="H243" s="30"/>
      <c r="I243" s="11">
        <f>SUM(I244)</f>
        <v>123</v>
      </c>
      <c r="J243" s="11">
        <f>SUM(J244)</f>
        <v>1560</v>
      </c>
      <c r="K243" s="30"/>
      <c r="L243" s="63">
        <f t="shared" si="4"/>
        <v>25254.7</v>
      </c>
    </row>
    <row r="244" spans="1:12" ht="20.25" customHeight="1">
      <c r="A244" s="41" t="s">
        <v>673</v>
      </c>
      <c r="B244" s="19">
        <v>804</v>
      </c>
      <c r="C244" s="8" t="s">
        <v>103</v>
      </c>
      <c r="D244" s="8"/>
      <c r="E244" s="8"/>
      <c r="F244" s="8"/>
      <c r="G244" s="11">
        <f>SUM(G249)</f>
        <v>23571.7</v>
      </c>
      <c r="H244" s="11"/>
      <c r="I244" s="11">
        <f>SUM(I249,I245)</f>
        <v>123</v>
      </c>
      <c r="J244" s="11">
        <f>SUM(J249,J245)</f>
        <v>1560</v>
      </c>
      <c r="K244" s="11"/>
      <c r="L244" s="63">
        <f t="shared" si="4"/>
        <v>25254.7</v>
      </c>
    </row>
    <row r="245" spans="1:12" ht="20.25" customHeight="1">
      <c r="A245" s="37" t="s">
        <v>48</v>
      </c>
      <c r="B245" s="19">
        <v>804</v>
      </c>
      <c r="C245" s="8" t="s">
        <v>103</v>
      </c>
      <c r="D245" s="8" t="s">
        <v>100</v>
      </c>
      <c r="E245" s="8"/>
      <c r="F245" s="8"/>
      <c r="G245" s="11"/>
      <c r="H245" s="11"/>
      <c r="I245" s="11">
        <f aca="true" t="shared" si="5" ref="I245:J247">I246</f>
        <v>123</v>
      </c>
      <c r="J245" s="11">
        <f t="shared" si="5"/>
        <v>0</v>
      </c>
      <c r="K245" s="11"/>
      <c r="L245" s="63">
        <f t="shared" si="4"/>
        <v>123</v>
      </c>
    </row>
    <row r="246" spans="1:12" ht="20.25" customHeight="1">
      <c r="A246" s="37" t="s">
        <v>50</v>
      </c>
      <c r="B246" s="19">
        <v>804</v>
      </c>
      <c r="C246" s="8" t="s">
        <v>103</v>
      </c>
      <c r="D246" s="8" t="s">
        <v>100</v>
      </c>
      <c r="E246" s="8" t="s">
        <v>49</v>
      </c>
      <c r="F246" s="8"/>
      <c r="G246" s="11"/>
      <c r="H246" s="11"/>
      <c r="I246" s="11">
        <f t="shared" si="5"/>
        <v>123</v>
      </c>
      <c r="J246" s="11">
        <f t="shared" si="5"/>
        <v>0</v>
      </c>
      <c r="K246" s="11"/>
      <c r="L246" s="63">
        <f t="shared" si="4"/>
        <v>123</v>
      </c>
    </row>
    <row r="247" spans="1:12" ht="20.25" customHeight="1">
      <c r="A247" s="37" t="s">
        <v>52</v>
      </c>
      <c r="B247" s="19">
        <v>804</v>
      </c>
      <c r="C247" s="8" t="s">
        <v>103</v>
      </c>
      <c r="D247" s="8" t="s">
        <v>100</v>
      </c>
      <c r="E247" s="8" t="s">
        <v>51</v>
      </c>
      <c r="F247" s="8"/>
      <c r="G247" s="11"/>
      <c r="H247" s="11"/>
      <c r="I247" s="11">
        <f t="shared" si="5"/>
        <v>123</v>
      </c>
      <c r="J247" s="11">
        <f t="shared" si="5"/>
        <v>0</v>
      </c>
      <c r="K247" s="11"/>
      <c r="L247" s="63">
        <f t="shared" si="4"/>
        <v>123</v>
      </c>
    </row>
    <row r="248" spans="1:12" ht="20.25" customHeight="1">
      <c r="A248" s="38" t="s">
        <v>150</v>
      </c>
      <c r="B248" s="19">
        <v>804</v>
      </c>
      <c r="C248" s="8" t="s">
        <v>103</v>
      </c>
      <c r="D248" s="8" t="s">
        <v>100</v>
      </c>
      <c r="E248" s="8" t="s">
        <v>51</v>
      </c>
      <c r="F248" s="8" t="s">
        <v>831</v>
      </c>
      <c r="G248" s="11"/>
      <c r="H248" s="11"/>
      <c r="I248" s="11">
        <v>123</v>
      </c>
      <c r="J248" s="11"/>
      <c r="K248" s="11"/>
      <c r="L248" s="63">
        <f t="shared" si="4"/>
        <v>123</v>
      </c>
    </row>
    <row r="249" spans="1:12" ht="20.25" customHeight="1">
      <c r="A249" s="39" t="s">
        <v>674</v>
      </c>
      <c r="B249" s="19">
        <v>804</v>
      </c>
      <c r="C249" s="8" t="s">
        <v>103</v>
      </c>
      <c r="D249" s="8" t="s">
        <v>748</v>
      </c>
      <c r="E249" s="8"/>
      <c r="F249" s="8"/>
      <c r="G249" s="11">
        <f>SUM(G250,G253)</f>
        <v>23571.7</v>
      </c>
      <c r="H249" s="11"/>
      <c r="I249" s="11"/>
      <c r="J249" s="11">
        <f>SUM(J250,J253)</f>
        <v>1560</v>
      </c>
      <c r="K249" s="11"/>
      <c r="L249" s="63">
        <f t="shared" si="4"/>
        <v>25131.7</v>
      </c>
    </row>
    <row r="250" spans="1:12" ht="35.25" customHeight="1">
      <c r="A250" s="38" t="s">
        <v>176</v>
      </c>
      <c r="B250" s="19">
        <v>804</v>
      </c>
      <c r="C250" s="8" t="s">
        <v>103</v>
      </c>
      <c r="D250" s="8" t="s">
        <v>748</v>
      </c>
      <c r="E250" s="8" t="s">
        <v>178</v>
      </c>
      <c r="F250" s="8"/>
      <c r="G250" s="11">
        <f>SUM(G251)</f>
        <v>23571.7</v>
      </c>
      <c r="H250" s="11"/>
      <c r="I250" s="11"/>
      <c r="J250" s="11">
        <f>SUM(J251)</f>
        <v>0</v>
      </c>
      <c r="K250" s="11"/>
      <c r="L250" s="63">
        <f t="shared" si="4"/>
        <v>23571.7</v>
      </c>
    </row>
    <row r="251" spans="1:12" ht="20.25" customHeight="1">
      <c r="A251" s="38" t="s">
        <v>182</v>
      </c>
      <c r="B251" s="19">
        <v>804</v>
      </c>
      <c r="C251" s="8" t="s">
        <v>103</v>
      </c>
      <c r="D251" s="8" t="s">
        <v>748</v>
      </c>
      <c r="E251" s="8" t="s">
        <v>180</v>
      </c>
      <c r="F251" s="8"/>
      <c r="G251" s="11">
        <f>SUM(G252)</f>
        <v>23571.7</v>
      </c>
      <c r="H251" s="11"/>
      <c r="I251" s="11"/>
      <c r="J251" s="11">
        <f>SUM(J252)</f>
        <v>0</v>
      </c>
      <c r="K251" s="11"/>
      <c r="L251" s="63">
        <f t="shared" si="4"/>
        <v>23571.7</v>
      </c>
    </row>
    <row r="252" spans="1:12" ht="18" customHeight="1">
      <c r="A252" s="37" t="s">
        <v>607</v>
      </c>
      <c r="B252" s="19">
        <v>804</v>
      </c>
      <c r="C252" s="8" t="s">
        <v>103</v>
      </c>
      <c r="D252" s="8" t="s">
        <v>748</v>
      </c>
      <c r="E252" s="8" t="s">
        <v>180</v>
      </c>
      <c r="F252" s="8" t="s">
        <v>392</v>
      </c>
      <c r="G252" s="18">
        <f>23271.7+300</f>
        <v>23571.7</v>
      </c>
      <c r="H252" s="11"/>
      <c r="I252" s="11"/>
      <c r="J252" s="18"/>
      <c r="K252" s="11"/>
      <c r="L252" s="63">
        <f t="shared" si="4"/>
        <v>23571.7</v>
      </c>
    </row>
    <row r="253" spans="1:12" ht="18.75" customHeight="1">
      <c r="A253" s="38" t="s">
        <v>676</v>
      </c>
      <c r="B253" s="19">
        <v>804</v>
      </c>
      <c r="C253" s="8" t="s">
        <v>103</v>
      </c>
      <c r="D253" s="8" t="s">
        <v>748</v>
      </c>
      <c r="E253" s="8" t="s">
        <v>675</v>
      </c>
      <c r="F253" s="8"/>
      <c r="G253" s="18">
        <f>SUM(G254)</f>
        <v>0</v>
      </c>
      <c r="H253" s="18"/>
      <c r="I253" s="18"/>
      <c r="J253" s="18">
        <f>SUM(J254)</f>
        <v>1560</v>
      </c>
      <c r="K253" s="18"/>
      <c r="L253" s="63">
        <f t="shared" si="4"/>
        <v>1560</v>
      </c>
    </row>
    <row r="254" spans="1:12" ht="20.25" customHeight="1">
      <c r="A254" s="35" t="s">
        <v>677</v>
      </c>
      <c r="B254" s="19">
        <v>804</v>
      </c>
      <c r="C254" s="8" t="s">
        <v>103</v>
      </c>
      <c r="D254" s="8" t="s">
        <v>748</v>
      </c>
      <c r="E254" s="8" t="s">
        <v>678</v>
      </c>
      <c r="F254" s="8"/>
      <c r="G254" s="18">
        <f>SUM(G255)</f>
        <v>0</v>
      </c>
      <c r="H254" s="18"/>
      <c r="I254" s="18"/>
      <c r="J254" s="18">
        <f>SUM(J255)</f>
        <v>1560</v>
      </c>
      <c r="K254" s="18"/>
      <c r="L254" s="63">
        <f t="shared" si="4"/>
        <v>1560</v>
      </c>
    </row>
    <row r="255" spans="1:12" ht="18.75" customHeight="1">
      <c r="A255" s="37" t="s">
        <v>607</v>
      </c>
      <c r="B255" s="19">
        <v>804</v>
      </c>
      <c r="C255" s="8" t="s">
        <v>103</v>
      </c>
      <c r="D255" s="8" t="s">
        <v>748</v>
      </c>
      <c r="E255" s="8" t="s">
        <v>678</v>
      </c>
      <c r="F255" s="8" t="s">
        <v>392</v>
      </c>
      <c r="G255" s="18"/>
      <c r="H255" s="11"/>
      <c r="I255" s="11"/>
      <c r="J255" s="18">
        <f>300+975+285</f>
        <v>1560</v>
      </c>
      <c r="K255" s="11"/>
      <c r="L255" s="63">
        <f t="shared" si="4"/>
        <v>1560</v>
      </c>
    </row>
    <row r="256" spans="1:12" ht="18.75" customHeight="1" hidden="1">
      <c r="A256" s="39" t="s">
        <v>609</v>
      </c>
      <c r="B256" s="19">
        <v>804</v>
      </c>
      <c r="C256" s="8" t="s">
        <v>746</v>
      </c>
      <c r="D256" s="8"/>
      <c r="E256" s="8"/>
      <c r="F256" s="8"/>
      <c r="G256" s="18"/>
      <c r="H256" s="11"/>
      <c r="I256" s="11"/>
      <c r="J256" s="18"/>
      <c r="K256" s="11"/>
      <c r="L256" s="63">
        <f t="shared" si="4"/>
        <v>0</v>
      </c>
    </row>
    <row r="257" spans="1:12" ht="18.75" customHeight="1" hidden="1">
      <c r="A257" s="39" t="s">
        <v>433</v>
      </c>
      <c r="B257" s="19">
        <v>804</v>
      </c>
      <c r="C257" s="8" t="s">
        <v>746</v>
      </c>
      <c r="D257" s="8" t="s">
        <v>746</v>
      </c>
      <c r="E257" s="8"/>
      <c r="F257" s="8"/>
      <c r="G257" s="18"/>
      <c r="H257" s="11"/>
      <c r="I257" s="11"/>
      <c r="J257" s="18"/>
      <c r="K257" s="11"/>
      <c r="L257" s="63">
        <f t="shared" si="4"/>
        <v>0</v>
      </c>
    </row>
    <row r="258" spans="1:12" ht="18.75" customHeight="1" hidden="1">
      <c r="A258" s="38" t="s">
        <v>404</v>
      </c>
      <c r="B258" s="19">
        <v>804</v>
      </c>
      <c r="C258" s="8" t="s">
        <v>746</v>
      </c>
      <c r="D258" s="8" t="s">
        <v>746</v>
      </c>
      <c r="E258" s="8" t="s">
        <v>719</v>
      </c>
      <c r="F258" s="8"/>
      <c r="G258" s="18"/>
      <c r="H258" s="11"/>
      <c r="I258" s="11"/>
      <c r="J258" s="18"/>
      <c r="K258" s="11"/>
      <c r="L258" s="63">
        <f t="shared" si="4"/>
        <v>0</v>
      </c>
    </row>
    <row r="259" spans="1:12" ht="18.75" customHeight="1" hidden="1">
      <c r="A259" s="34" t="s">
        <v>559</v>
      </c>
      <c r="B259" s="19">
        <v>804</v>
      </c>
      <c r="C259" s="8" t="s">
        <v>746</v>
      </c>
      <c r="D259" s="8" t="s">
        <v>746</v>
      </c>
      <c r="E259" s="8" t="s">
        <v>759</v>
      </c>
      <c r="F259" s="8"/>
      <c r="G259" s="18"/>
      <c r="H259" s="11"/>
      <c r="I259" s="11"/>
      <c r="J259" s="18"/>
      <c r="K259" s="11"/>
      <c r="L259" s="63">
        <f t="shared" si="4"/>
        <v>0</v>
      </c>
    </row>
    <row r="260" spans="1:12" ht="18.75" customHeight="1" hidden="1">
      <c r="A260" s="39" t="s">
        <v>808</v>
      </c>
      <c r="B260" s="19">
        <v>804</v>
      </c>
      <c r="C260" s="8" t="s">
        <v>746</v>
      </c>
      <c r="D260" s="8" t="s">
        <v>746</v>
      </c>
      <c r="E260" s="8" t="s">
        <v>759</v>
      </c>
      <c r="F260" s="8" t="s">
        <v>807</v>
      </c>
      <c r="G260" s="18"/>
      <c r="H260" s="11"/>
      <c r="I260" s="11"/>
      <c r="J260" s="18"/>
      <c r="K260" s="11"/>
      <c r="L260" s="63">
        <f t="shared" si="4"/>
        <v>0</v>
      </c>
    </row>
    <row r="261" spans="1:15" ht="19.5" customHeight="1">
      <c r="A261" s="41" t="s">
        <v>789</v>
      </c>
      <c r="B261" s="19">
        <v>805</v>
      </c>
      <c r="C261" s="8"/>
      <c r="D261" s="8"/>
      <c r="E261" s="8"/>
      <c r="F261" s="8"/>
      <c r="G261" s="11">
        <f>SUM(G272,G393,G388)</f>
        <v>1849067.7000000002</v>
      </c>
      <c r="H261" s="11">
        <f>SUM(H272,H393,H388)</f>
        <v>63935</v>
      </c>
      <c r="I261" s="11">
        <f>SUM(I272,I393,I388,I262)</f>
        <v>4713.1</v>
      </c>
      <c r="J261" s="11">
        <f>SUM(J272,J393,J388,J262)</f>
        <v>76656.40000000001</v>
      </c>
      <c r="K261" s="11">
        <f>SUM(K272,K393,K388)</f>
        <v>0</v>
      </c>
      <c r="L261" s="63">
        <f t="shared" si="4"/>
        <v>1994372.2000000002</v>
      </c>
      <c r="M261" s="105"/>
      <c r="N261" s="30"/>
      <c r="O261" s="20"/>
    </row>
    <row r="262" spans="1:15" ht="19.5" customHeight="1">
      <c r="A262" s="41" t="s">
        <v>673</v>
      </c>
      <c r="B262" s="19">
        <v>805</v>
      </c>
      <c r="C262" s="8" t="s">
        <v>103</v>
      </c>
      <c r="D262" s="8"/>
      <c r="E262" s="8"/>
      <c r="F262" s="8"/>
      <c r="G262" s="11"/>
      <c r="H262" s="11"/>
      <c r="I262" s="11">
        <f aca="true" t="shared" si="6" ref="I262:J265">I263</f>
        <v>4713.1</v>
      </c>
      <c r="J262" s="11">
        <f t="shared" si="6"/>
        <v>10968.1</v>
      </c>
      <c r="K262" s="11"/>
      <c r="L262" s="63">
        <f t="shared" si="4"/>
        <v>15681.2</v>
      </c>
      <c r="M262" s="33"/>
      <c r="N262" s="33"/>
      <c r="O262" s="20"/>
    </row>
    <row r="263" spans="1:15" ht="19.5" customHeight="1">
      <c r="A263" s="37" t="s">
        <v>48</v>
      </c>
      <c r="B263" s="19">
        <v>805</v>
      </c>
      <c r="C263" s="8" t="s">
        <v>103</v>
      </c>
      <c r="D263" s="8" t="s">
        <v>100</v>
      </c>
      <c r="E263" s="8"/>
      <c r="F263" s="8"/>
      <c r="G263" s="11"/>
      <c r="H263" s="11"/>
      <c r="I263" s="11">
        <f t="shared" si="6"/>
        <v>4713.1</v>
      </c>
      <c r="J263" s="11">
        <f>J264+J269</f>
        <v>10968.1</v>
      </c>
      <c r="K263" s="11"/>
      <c r="L263" s="63">
        <f t="shared" si="4"/>
        <v>15681.2</v>
      </c>
      <c r="M263" s="33"/>
      <c r="N263" s="33"/>
      <c r="O263" s="20"/>
    </row>
    <row r="264" spans="1:15" ht="19.5" customHeight="1">
      <c r="A264" s="37" t="s">
        <v>50</v>
      </c>
      <c r="B264" s="19">
        <v>805</v>
      </c>
      <c r="C264" s="8" t="s">
        <v>103</v>
      </c>
      <c r="D264" s="8" t="s">
        <v>100</v>
      </c>
      <c r="E264" s="8" t="s">
        <v>49</v>
      </c>
      <c r="F264" s="8"/>
      <c r="G264" s="11"/>
      <c r="H264" s="11"/>
      <c r="I264" s="11">
        <f t="shared" si="6"/>
        <v>4713.1</v>
      </c>
      <c r="J264" s="11">
        <f>J265+J267</f>
        <v>10419.7</v>
      </c>
      <c r="K264" s="11"/>
      <c r="L264" s="63">
        <f t="shared" si="4"/>
        <v>15132.800000000001</v>
      </c>
      <c r="M264" s="33"/>
      <c r="N264" s="33"/>
      <c r="O264" s="20"/>
    </row>
    <row r="265" spans="1:15" ht="19.5" customHeight="1">
      <c r="A265" s="37" t="s">
        <v>52</v>
      </c>
      <c r="B265" s="19">
        <v>805</v>
      </c>
      <c r="C265" s="8" t="s">
        <v>103</v>
      </c>
      <c r="D265" s="8" t="s">
        <v>100</v>
      </c>
      <c r="E265" s="8" t="s">
        <v>51</v>
      </c>
      <c r="F265" s="8"/>
      <c r="G265" s="11"/>
      <c r="H265" s="11"/>
      <c r="I265" s="11">
        <f t="shared" si="6"/>
        <v>4713.1</v>
      </c>
      <c r="J265" s="11">
        <f t="shared" si="6"/>
        <v>0</v>
      </c>
      <c r="K265" s="11"/>
      <c r="L265" s="63">
        <f t="shared" si="4"/>
        <v>4713.1</v>
      </c>
      <c r="M265" s="33"/>
      <c r="N265" s="33"/>
      <c r="O265" s="20"/>
    </row>
    <row r="266" spans="1:15" ht="19.5" customHeight="1">
      <c r="A266" s="38" t="s">
        <v>150</v>
      </c>
      <c r="B266" s="19">
        <v>805</v>
      </c>
      <c r="C266" s="8" t="s">
        <v>103</v>
      </c>
      <c r="D266" s="8" t="s">
        <v>100</v>
      </c>
      <c r="E266" s="8" t="s">
        <v>51</v>
      </c>
      <c r="F266" s="8" t="s">
        <v>831</v>
      </c>
      <c r="G266" s="11"/>
      <c r="H266" s="11"/>
      <c r="I266" s="11">
        <v>4713.1</v>
      </c>
      <c r="J266" s="11"/>
      <c r="K266" s="11"/>
      <c r="L266" s="63">
        <f t="shared" si="4"/>
        <v>4713.1</v>
      </c>
      <c r="M266" s="33"/>
      <c r="N266" s="33"/>
      <c r="O266" s="20"/>
    </row>
    <row r="267" spans="1:15" ht="40.5" customHeight="1">
      <c r="A267" s="38" t="s">
        <v>36</v>
      </c>
      <c r="B267" s="19">
        <v>805</v>
      </c>
      <c r="C267" s="8" t="s">
        <v>103</v>
      </c>
      <c r="D267" s="8" t="s">
        <v>100</v>
      </c>
      <c r="E267" s="8" t="s">
        <v>32</v>
      </c>
      <c r="F267" s="8"/>
      <c r="G267" s="11"/>
      <c r="H267" s="11"/>
      <c r="I267" s="11"/>
      <c r="J267" s="11">
        <f>SUM(J268)</f>
        <v>10419.7</v>
      </c>
      <c r="K267" s="11"/>
      <c r="L267" s="63">
        <f t="shared" si="4"/>
        <v>10419.7</v>
      </c>
      <c r="M267" s="33"/>
      <c r="N267" s="33"/>
      <c r="O267" s="20"/>
    </row>
    <row r="268" spans="1:15" ht="19.5" customHeight="1">
      <c r="A268" s="38" t="s">
        <v>150</v>
      </c>
      <c r="B268" s="19">
        <v>805</v>
      </c>
      <c r="C268" s="8" t="s">
        <v>103</v>
      </c>
      <c r="D268" s="8" t="s">
        <v>100</v>
      </c>
      <c r="E268" s="8" t="s">
        <v>32</v>
      </c>
      <c r="F268" s="8" t="s">
        <v>831</v>
      </c>
      <c r="G268" s="11"/>
      <c r="H268" s="11"/>
      <c r="I268" s="11"/>
      <c r="J268" s="11">
        <v>10419.7</v>
      </c>
      <c r="K268" s="11"/>
      <c r="L268" s="63">
        <f t="shared" si="4"/>
        <v>10419.7</v>
      </c>
      <c r="M268" s="33"/>
      <c r="N268" s="33"/>
      <c r="O268" s="20"/>
    </row>
    <row r="269" spans="1:15" ht="19.5" customHeight="1">
      <c r="A269" s="38" t="s">
        <v>523</v>
      </c>
      <c r="B269" s="19">
        <v>805</v>
      </c>
      <c r="C269" s="8" t="s">
        <v>103</v>
      </c>
      <c r="D269" s="8" t="s">
        <v>100</v>
      </c>
      <c r="E269" s="8" t="s">
        <v>631</v>
      </c>
      <c r="F269" s="8"/>
      <c r="G269" s="11"/>
      <c r="H269" s="11"/>
      <c r="I269" s="11"/>
      <c r="J269" s="11">
        <f>SUM(J270)</f>
        <v>548.4</v>
      </c>
      <c r="K269" s="11"/>
      <c r="L269" s="63">
        <f t="shared" si="4"/>
        <v>548.4</v>
      </c>
      <c r="M269" s="33"/>
      <c r="N269" s="33"/>
      <c r="O269" s="20"/>
    </row>
    <row r="270" spans="1:15" ht="39" customHeight="1">
      <c r="A270" s="38" t="s">
        <v>34</v>
      </c>
      <c r="B270" s="19">
        <v>805</v>
      </c>
      <c r="C270" s="8" t="s">
        <v>103</v>
      </c>
      <c r="D270" s="8" t="s">
        <v>100</v>
      </c>
      <c r="E270" s="8" t="s">
        <v>39</v>
      </c>
      <c r="F270" s="8"/>
      <c r="G270" s="11"/>
      <c r="H270" s="11"/>
      <c r="I270" s="11"/>
      <c r="J270" s="11">
        <f>SUM(J271)</f>
        <v>548.4</v>
      </c>
      <c r="K270" s="11"/>
      <c r="L270" s="63">
        <f t="shared" si="4"/>
        <v>548.4</v>
      </c>
      <c r="M270" s="33"/>
      <c r="N270" s="33"/>
      <c r="O270" s="20"/>
    </row>
    <row r="271" spans="1:15" ht="19.5" customHeight="1">
      <c r="A271" s="38" t="s">
        <v>150</v>
      </c>
      <c r="B271" s="19">
        <v>805</v>
      </c>
      <c r="C271" s="8" t="s">
        <v>103</v>
      </c>
      <c r="D271" s="8" t="s">
        <v>100</v>
      </c>
      <c r="E271" s="8" t="s">
        <v>39</v>
      </c>
      <c r="F271" s="8" t="s">
        <v>831</v>
      </c>
      <c r="G271" s="11"/>
      <c r="H271" s="11"/>
      <c r="I271" s="11"/>
      <c r="J271" s="11">
        <v>548.4</v>
      </c>
      <c r="K271" s="11"/>
      <c r="L271" s="63">
        <f t="shared" si="4"/>
        <v>548.4</v>
      </c>
      <c r="M271" s="33"/>
      <c r="N271" s="33"/>
      <c r="O271" s="20"/>
    </row>
    <row r="272" spans="1:15" ht="19.5" customHeight="1">
      <c r="A272" s="39" t="s">
        <v>667</v>
      </c>
      <c r="B272" s="19">
        <v>805</v>
      </c>
      <c r="C272" s="8" t="s">
        <v>746</v>
      </c>
      <c r="D272" s="8"/>
      <c r="E272" s="8"/>
      <c r="F272" s="8"/>
      <c r="G272" s="11">
        <f>SUM(G273,G283,G329,G340,G352)</f>
        <v>1766641.9000000001</v>
      </c>
      <c r="H272" s="11">
        <f>SUM(H273,H283,H329,H340,H352)</f>
        <v>63935</v>
      </c>
      <c r="I272" s="11"/>
      <c r="J272" s="11">
        <f>SUM(J273,J283,J329,J340,J352,J325)</f>
        <v>65688.3</v>
      </c>
      <c r="K272" s="11">
        <f>SUM(K273,K283,K329,K340,K352)</f>
        <v>0</v>
      </c>
      <c r="L272" s="63">
        <f t="shared" si="4"/>
        <v>1896265.2000000002</v>
      </c>
      <c r="M272" s="33"/>
      <c r="N272" s="33"/>
      <c r="O272" s="20"/>
    </row>
    <row r="273" spans="1:15" ht="16.5">
      <c r="A273" s="39" t="s">
        <v>679</v>
      </c>
      <c r="B273" s="19">
        <v>805</v>
      </c>
      <c r="C273" s="8" t="s">
        <v>746</v>
      </c>
      <c r="D273" s="8" t="s">
        <v>100</v>
      </c>
      <c r="E273" s="8"/>
      <c r="F273" s="8"/>
      <c r="G273" s="11">
        <f>SUM(G274,G279)</f>
        <v>757595.1000000001</v>
      </c>
      <c r="H273" s="11">
        <f>SUM(H274,H279)</f>
        <v>59636.3</v>
      </c>
      <c r="I273" s="11"/>
      <c r="J273" s="11">
        <f>SUM(J274,J279)</f>
        <v>1983.5</v>
      </c>
      <c r="K273" s="11">
        <f>SUM(K274,K279)</f>
        <v>0</v>
      </c>
      <c r="L273" s="63">
        <f t="shared" si="4"/>
        <v>819214.9000000001</v>
      </c>
      <c r="M273" s="33"/>
      <c r="N273" s="33"/>
      <c r="O273" s="20"/>
    </row>
    <row r="274" spans="1:15" ht="17.25" customHeight="1">
      <c r="A274" s="39" t="s">
        <v>217</v>
      </c>
      <c r="B274" s="19">
        <v>805</v>
      </c>
      <c r="C274" s="8" t="s">
        <v>746</v>
      </c>
      <c r="D274" s="8" t="s">
        <v>100</v>
      </c>
      <c r="E274" s="8" t="s">
        <v>680</v>
      </c>
      <c r="F274" s="8"/>
      <c r="G274" s="11">
        <f>SUM(G275,G277)</f>
        <v>754235.3</v>
      </c>
      <c r="H274" s="11">
        <f>SUM(H275,H277)</f>
        <v>59636.3</v>
      </c>
      <c r="I274" s="11"/>
      <c r="J274" s="11">
        <f>SUM(J275,J277)</f>
        <v>1983.5</v>
      </c>
      <c r="K274" s="11">
        <f>SUM(K275,K277)</f>
        <v>0</v>
      </c>
      <c r="L274" s="63">
        <f t="shared" si="4"/>
        <v>815855.1000000001</v>
      </c>
      <c r="M274" s="33"/>
      <c r="N274" s="33"/>
      <c r="O274" s="20"/>
    </row>
    <row r="275" spans="1:15" ht="18" customHeight="1">
      <c r="A275" s="39" t="s">
        <v>721</v>
      </c>
      <c r="B275" s="19">
        <v>805</v>
      </c>
      <c r="C275" s="8" t="s">
        <v>746</v>
      </c>
      <c r="D275" s="8" t="s">
        <v>100</v>
      </c>
      <c r="E275" s="8" t="s">
        <v>722</v>
      </c>
      <c r="F275" s="8"/>
      <c r="G275" s="11">
        <f>SUM(G276)</f>
        <v>33491.8</v>
      </c>
      <c r="H275" s="11"/>
      <c r="I275" s="11"/>
      <c r="J275" s="11">
        <f>SUM(J276)</f>
        <v>381.6</v>
      </c>
      <c r="K275" s="11"/>
      <c r="L275" s="63">
        <f t="shared" si="4"/>
        <v>33873.4</v>
      </c>
      <c r="M275" s="33"/>
      <c r="N275" s="33"/>
      <c r="O275" s="20"/>
    </row>
    <row r="276" spans="1:15" ht="16.5">
      <c r="A276" s="38" t="s">
        <v>150</v>
      </c>
      <c r="B276" s="19">
        <v>805</v>
      </c>
      <c r="C276" s="8" t="s">
        <v>746</v>
      </c>
      <c r="D276" s="8" t="s">
        <v>100</v>
      </c>
      <c r="E276" s="8" t="s">
        <v>722</v>
      </c>
      <c r="F276" s="8" t="s">
        <v>831</v>
      </c>
      <c r="G276" s="11">
        <v>33491.8</v>
      </c>
      <c r="H276" s="11"/>
      <c r="I276" s="11"/>
      <c r="J276" s="11">
        <v>381.6</v>
      </c>
      <c r="K276" s="11"/>
      <c r="L276" s="63">
        <f t="shared" si="4"/>
        <v>33873.4</v>
      </c>
      <c r="M276" s="33"/>
      <c r="N276" s="33"/>
      <c r="O276" s="20"/>
    </row>
    <row r="277" spans="1:15" ht="18" customHeight="1">
      <c r="A277" s="39" t="s">
        <v>641</v>
      </c>
      <c r="B277" s="19">
        <v>805</v>
      </c>
      <c r="C277" s="8" t="s">
        <v>746</v>
      </c>
      <c r="D277" s="8" t="s">
        <v>100</v>
      </c>
      <c r="E277" s="8" t="s">
        <v>681</v>
      </c>
      <c r="F277" s="8"/>
      <c r="G277" s="11">
        <f>SUM(G278)</f>
        <v>720743.5</v>
      </c>
      <c r="H277" s="11">
        <f>SUM(H278)</f>
        <v>59636.3</v>
      </c>
      <c r="I277" s="11"/>
      <c r="J277" s="11">
        <f>SUM(J278)</f>
        <v>1601.9</v>
      </c>
      <c r="K277" s="11">
        <f>SUM(K278)</f>
        <v>0</v>
      </c>
      <c r="L277" s="63">
        <f aca="true" t="shared" si="7" ref="L277:L340">G277+H277+I277+J277+K277</f>
        <v>781981.7000000001</v>
      </c>
      <c r="M277" s="33"/>
      <c r="N277" s="33"/>
      <c r="O277" s="20"/>
    </row>
    <row r="278" spans="1:12" ht="19.5" customHeight="1">
      <c r="A278" s="38" t="s">
        <v>150</v>
      </c>
      <c r="B278" s="19">
        <v>805</v>
      </c>
      <c r="C278" s="8" t="s">
        <v>746</v>
      </c>
      <c r="D278" s="8" t="s">
        <v>100</v>
      </c>
      <c r="E278" s="8" t="s">
        <v>681</v>
      </c>
      <c r="F278" s="8" t="s">
        <v>831</v>
      </c>
      <c r="G278" s="18">
        <v>720743.5</v>
      </c>
      <c r="H278" s="11">
        <v>59636.3</v>
      </c>
      <c r="I278" s="11"/>
      <c r="J278" s="18">
        <f>849.4+752.5</f>
        <v>1601.9</v>
      </c>
      <c r="K278" s="11"/>
      <c r="L278" s="63">
        <f t="shared" si="7"/>
        <v>781981.7000000001</v>
      </c>
    </row>
    <row r="279" spans="1:12" ht="19.5" customHeight="1">
      <c r="A279" s="37" t="s">
        <v>216</v>
      </c>
      <c r="B279" s="19">
        <v>805</v>
      </c>
      <c r="C279" s="8" t="s">
        <v>746</v>
      </c>
      <c r="D279" s="8" t="s">
        <v>100</v>
      </c>
      <c r="E279" s="8" t="s">
        <v>183</v>
      </c>
      <c r="F279" s="8"/>
      <c r="G279" s="18">
        <f>SUM(G280)</f>
        <v>3359.8</v>
      </c>
      <c r="H279" s="18"/>
      <c r="I279" s="18"/>
      <c r="J279" s="18">
        <f>SUM(J280)</f>
        <v>0</v>
      </c>
      <c r="K279" s="18"/>
      <c r="L279" s="63">
        <f t="shared" si="7"/>
        <v>3359.8</v>
      </c>
    </row>
    <row r="280" spans="1:30" s="76" customFormat="1" ht="54.75" customHeight="1">
      <c r="A280" s="37" t="s">
        <v>569</v>
      </c>
      <c r="B280" s="19">
        <v>805</v>
      </c>
      <c r="C280" s="8" t="s">
        <v>746</v>
      </c>
      <c r="D280" s="8" t="s">
        <v>100</v>
      </c>
      <c r="E280" s="8" t="s">
        <v>185</v>
      </c>
      <c r="F280" s="8"/>
      <c r="G280" s="18">
        <f>SUM(G281)</f>
        <v>3359.8</v>
      </c>
      <c r="H280" s="18"/>
      <c r="I280" s="18"/>
      <c r="J280" s="18">
        <f>SUM(J281)</f>
        <v>0</v>
      </c>
      <c r="K280" s="18"/>
      <c r="L280" s="63">
        <f t="shared" si="7"/>
        <v>3359.8</v>
      </c>
      <c r="M280" s="90"/>
      <c r="N280" s="56"/>
      <c r="O280" s="56"/>
      <c r="P280" s="56"/>
      <c r="Q280" s="56"/>
      <c r="R280" s="56"/>
      <c r="S280" s="56"/>
      <c r="T280" s="56"/>
      <c r="U280" s="56"/>
      <c r="V280" s="56"/>
      <c r="W280" s="56"/>
      <c r="X280" s="56"/>
      <c r="Y280" s="56"/>
      <c r="Z280" s="56"/>
      <c r="AA280" s="56"/>
      <c r="AB280" s="56"/>
      <c r="AC280" s="56"/>
      <c r="AD280" s="56"/>
    </row>
    <row r="281" spans="1:30" s="80" customFormat="1" ht="51.75" customHeight="1">
      <c r="A281" s="40" t="s">
        <v>159</v>
      </c>
      <c r="B281" s="19">
        <v>805</v>
      </c>
      <c r="C281" s="8" t="s">
        <v>746</v>
      </c>
      <c r="D281" s="8" t="s">
        <v>100</v>
      </c>
      <c r="E281" s="8" t="s">
        <v>512</v>
      </c>
      <c r="F281" s="8"/>
      <c r="G281" s="18">
        <f>SUM(G282)</f>
        <v>3359.8</v>
      </c>
      <c r="H281" s="18"/>
      <c r="I281" s="18"/>
      <c r="J281" s="18">
        <f>SUM(J282)</f>
        <v>0</v>
      </c>
      <c r="K281" s="18"/>
      <c r="L281" s="63">
        <f t="shared" si="7"/>
        <v>3359.8</v>
      </c>
      <c r="M281" s="90"/>
      <c r="N281" s="56"/>
      <c r="O281" s="56"/>
      <c r="P281" s="56"/>
      <c r="Q281" s="56"/>
      <c r="R281" s="56"/>
      <c r="S281" s="56"/>
      <c r="T281" s="56"/>
      <c r="U281" s="56"/>
      <c r="V281" s="56"/>
      <c r="W281" s="56"/>
      <c r="X281" s="56"/>
      <c r="Y281" s="56"/>
      <c r="Z281" s="56"/>
      <c r="AA281" s="56"/>
      <c r="AB281" s="56"/>
      <c r="AC281" s="56"/>
      <c r="AD281" s="56"/>
    </row>
    <row r="282" spans="1:30" s="77" customFormat="1" ht="18" customHeight="1">
      <c r="A282" s="97" t="s">
        <v>150</v>
      </c>
      <c r="B282" s="94">
        <v>805</v>
      </c>
      <c r="C282" s="95" t="s">
        <v>746</v>
      </c>
      <c r="D282" s="95" t="s">
        <v>100</v>
      </c>
      <c r="E282" s="95" t="s">
        <v>512</v>
      </c>
      <c r="F282" s="95" t="s">
        <v>831</v>
      </c>
      <c r="G282" s="78">
        <v>3359.8</v>
      </c>
      <c r="H282" s="26"/>
      <c r="I282" s="26"/>
      <c r="J282" s="78"/>
      <c r="K282" s="26"/>
      <c r="L282" s="133">
        <f t="shared" si="7"/>
        <v>3359.8</v>
      </c>
      <c r="M282" s="90"/>
      <c r="N282" s="56"/>
      <c r="O282" s="56"/>
      <c r="P282" s="56"/>
      <c r="Q282" s="56"/>
      <c r="R282" s="56"/>
      <c r="S282" s="56"/>
      <c r="T282" s="56"/>
      <c r="U282" s="56"/>
      <c r="V282" s="56"/>
      <c r="W282" s="56"/>
      <c r="X282" s="56"/>
      <c r="Y282" s="56"/>
      <c r="Z282" s="56"/>
      <c r="AA282" s="56"/>
      <c r="AB282" s="56"/>
      <c r="AC282" s="56"/>
      <c r="AD282" s="56"/>
    </row>
    <row r="283" spans="1:30" ht="19.5" customHeight="1">
      <c r="A283" s="42" t="s">
        <v>268</v>
      </c>
      <c r="B283" s="96">
        <v>805</v>
      </c>
      <c r="C283" s="6" t="s">
        <v>746</v>
      </c>
      <c r="D283" s="6" t="s">
        <v>101</v>
      </c>
      <c r="E283" s="6"/>
      <c r="F283" s="6"/>
      <c r="G283" s="79">
        <f>SUM(G284,G289,G294,G297,G300,G306,G309)</f>
        <v>872131.6000000001</v>
      </c>
      <c r="H283" s="79">
        <f>SUM(H284,H289,H294,H297,H300,H306,H309)</f>
        <v>4298.7</v>
      </c>
      <c r="I283" s="79"/>
      <c r="J283" s="79">
        <f>SUM(J284,J289,J294,J297,J300,J306,J309,J322)</f>
        <v>52261.4</v>
      </c>
      <c r="K283" s="79">
        <f>SUM(K284,K289,K294,K297,K300,K306,K309)</f>
        <v>0</v>
      </c>
      <c r="L283" s="112">
        <f t="shared" si="7"/>
        <v>928691.7000000001</v>
      </c>
      <c r="M283" s="90"/>
      <c r="N283" s="56"/>
      <c r="O283" s="56"/>
      <c r="P283" s="56"/>
      <c r="Q283" s="56"/>
      <c r="R283" s="56"/>
      <c r="S283" s="56"/>
      <c r="T283" s="56"/>
      <c r="U283" s="56"/>
      <c r="V283" s="56"/>
      <c r="W283" s="56"/>
      <c r="X283" s="56"/>
      <c r="Y283" s="56"/>
      <c r="Z283" s="56"/>
      <c r="AA283" s="56"/>
      <c r="AB283" s="56"/>
      <c r="AC283" s="56"/>
      <c r="AD283" s="56"/>
    </row>
    <row r="284" spans="1:30" ht="18" customHeight="1">
      <c r="A284" s="39" t="s">
        <v>531</v>
      </c>
      <c r="B284" s="19">
        <v>805</v>
      </c>
      <c r="C284" s="8" t="s">
        <v>746</v>
      </c>
      <c r="D284" s="8" t="s">
        <v>101</v>
      </c>
      <c r="E284" s="8" t="s">
        <v>682</v>
      </c>
      <c r="F284" s="8"/>
      <c r="G284" s="18">
        <f>SUM(G285,G287)</f>
        <v>135621.80000000002</v>
      </c>
      <c r="H284" s="18"/>
      <c r="I284" s="18"/>
      <c r="J284" s="18">
        <f>SUM(J285,J287)</f>
        <v>41514.4</v>
      </c>
      <c r="K284" s="18"/>
      <c r="L284" s="63">
        <f t="shared" si="7"/>
        <v>177136.2</v>
      </c>
      <c r="M284" s="90"/>
      <c r="N284" s="56"/>
      <c r="O284" s="56"/>
      <c r="P284" s="56"/>
      <c r="Q284" s="56"/>
      <c r="R284" s="56"/>
      <c r="S284" s="56"/>
      <c r="T284" s="56"/>
      <c r="U284" s="56"/>
      <c r="V284" s="56"/>
      <c r="W284" s="56"/>
      <c r="X284" s="56"/>
      <c r="Y284" s="56"/>
      <c r="Z284" s="56"/>
      <c r="AA284" s="56"/>
      <c r="AB284" s="56"/>
      <c r="AC284" s="56"/>
      <c r="AD284" s="56"/>
    </row>
    <row r="285" spans="1:12" ht="18.75" customHeight="1">
      <c r="A285" s="39" t="s">
        <v>721</v>
      </c>
      <c r="B285" s="19">
        <v>805</v>
      </c>
      <c r="C285" s="8" t="s">
        <v>746</v>
      </c>
      <c r="D285" s="8" t="s">
        <v>101</v>
      </c>
      <c r="E285" s="8" t="s">
        <v>723</v>
      </c>
      <c r="F285" s="8"/>
      <c r="G285" s="18">
        <f>SUM(G286)</f>
        <v>32845.9</v>
      </c>
      <c r="H285" s="18"/>
      <c r="I285" s="18"/>
      <c r="J285" s="18">
        <f>SUM(J286)</f>
        <v>0</v>
      </c>
      <c r="K285" s="18"/>
      <c r="L285" s="63">
        <f t="shared" si="7"/>
        <v>32845.9</v>
      </c>
    </row>
    <row r="286" spans="1:12" ht="16.5">
      <c r="A286" s="38" t="s">
        <v>150</v>
      </c>
      <c r="B286" s="19">
        <v>805</v>
      </c>
      <c r="C286" s="8" t="s">
        <v>746</v>
      </c>
      <c r="D286" s="8" t="s">
        <v>101</v>
      </c>
      <c r="E286" s="8" t="s">
        <v>723</v>
      </c>
      <c r="F286" s="8" t="s">
        <v>831</v>
      </c>
      <c r="G286" s="18">
        <v>32845.9</v>
      </c>
      <c r="H286" s="18"/>
      <c r="I286" s="18"/>
      <c r="J286" s="18"/>
      <c r="K286" s="18"/>
      <c r="L286" s="63">
        <f t="shared" si="7"/>
        <v>32845.9</v>
      </c>
    </row>
    <row r="287" spans="1:12" ht="18.75" customHeight="1">
      <c r="A287" s="39" t="s">
        <v>641</v>
      </c>
      <c r="B287" s="19">
        <v>805</v>
      </c>
      <c r="C287" s="8" t="s">
        <v>746</v>
      </c>
      <c r="D287" s="8" t="s">
        <v>101</v>
      </c>
      <c r="E287" s="8" t="s">
        <v>683</v>
      </c>
      <c r="F287" s="8"/>
      <c r="G287" s="18">
        <f>SUM(G288)</f>
        <v>102775.90000000001</v>
      </c>
      <c r="H287" s="18"/>
      <c r="I287" s="18"/>
      <c r="J287" s="18">
        <f>SUM(J288)</f>
        <v>41514.4</v>
      </c>
      <c r="K287" s="18"/>
      <c r="L287" s="63">
        <f t="shared" si="7"/>
        <v>144290.30000000002</v>
      </c>
    </row>
    <row r="288" spans="1:12" ht="16.5">
      <c r="A288" s="38" t="s">
        <v>150</v>
      </c>
      <c r="B288" s="19">
        <v>805</v>
      </c>
      <c r="C288" s="8" t="s">
        <v>746</v>
      </c>
      <c r="D288" s="8" t="s">
        <v>101</v>
      </c>
      <c r="E288" s="8" t="s">
        <v>683</v>
      </c>
      <c r="F288" s="8" t="s">
        <v>831</v>
      </c>
      <c r="G288" s="18">
        <f>103100.3-324.4</f>
        <v>102775.90000000001</v>
      </c>
      <c r="H288" s="11"/>
      <c r="I288" s="11"/>
      <c r="J288" s="18">
        <v>41514.4</v>
      </c>
      <c r="K288" s="11"/>
      <c r="L288" s="63">
        <f t="shared" si="7"/>
        <v>144290.30000000002</v>
      </c>
    </row>
    <row r="289" spans="1:12" ht="18" customHeight="1">
      <c r="A289" s="39" t="s">
        <v>701</v>
      </c>
      <c r="B289" s="19">
        <v>805</v>
      </c>
      <c r="C289" s="8" t="s">
        <v>746</v>
      </c>
      <c r="D289" s="8" t="s">
        <v>101</v>
      </c>
      <c r="E289" s="8" t="s">
        <v>685</v>
      </c>
      <c r="F289" s="8"/>
      <c r="G289" s="18">
        <f>SUM(G290,G292)</f>
        <v>47083.8</v>
      </c>
      <c r="H289" s="18">
        <f>SUM(H290,H292)</f>
        <v>4298.7</v>
      </c>
      <c r="I289" s="18"/>
      <c r="J289" s="18">
        <f>SUM(J290,J292)</f>
        <v>0</v>
      </c>
      <c r="K289" s="18">
        <f>SUM(K290,K292)</f>
        <v>0</v>
      </c>
      <c r="L289" s="63">
        <f t="shared" si="7"/>
        <v>51382.5</v>
      </c>
    </row>
    <row r="290" spans="1:12" ht="18" customHeight="1">
      <c r="A290" s="39" t="s">
        <v>721</v>
      </c>
      <c r="B290" s="19">
        <v>805</v>
      </c>
      <c r="C290" s="8" t="s">
        <v>746</v>
      </c>
      <c r="D290" s="8" t="s">
        <v>101</v>
      </c>
      <c r="E290" s="8" t="s">
        <v>724</v>
      </c>
      <c r="F290" s="8"/>
      <c r="G290" s="18">
        <f>SUM(G291)</f>
        <v>1484.4</v>
      </c>
      <c r="H290" s="18"/>
      <c r="I290" s="18"/>
      <c r="J290" s="18">
        <f>SUM(J291)</f>
        <v>0</v>
      </c>
      <c r="K290" s="18"/>
      <c r="L290" s="63">
        <f t="shared" si="7"/>
        <v>1484.4</v>
      </c>
    </row>
    <row r="291" spans="1:12" ht="16.5">
      <c r="A291" s="38" t="s">
        <v>150</v>
      </c>
      <c r="B291" s="19">
        <v>805</v>
      </c>
      <c r="C291" s="8" t="s">
        <v>746</v>
      </c>
      <c r="D291" s="8" t="s">
        <v>101</v>
      </c>
      <c r="E291" s="8" t="s">
        <v>724</v>
      </c>
      <c r="F291" s="8" t="s">
        <v>831</v>
      </c>
      <c r="G291" s="18">
        <v>1484.4</v>
      </c>
      <c r="H291" s="11"/>
      <c r="I291" s="11"/>
      <c r="J291" s="18"/>
      <c r="K291" s="11"/>
      <c r="L291" s="63">
        <f t="shared" si="7"/>
        <v>1484.4</v>
      </c>
    </row>
    <row r="292" spans="1:12" ht="21" customHeight="1">
      <c r="A292" s="39" t="s">
        <v>641</v>
      </c>
      <c r="B292" s="19">
        <v>805</v>
      </c>
      <c r="C292" s="8" t="s">
        <v>746</v>
      </c>
      <c r="D292" s="8" t="s">
        <v>101</v>
      </c>
      <c r="E292" s="8" t="s">
        <v>686</v>
      </c>
      <c r="F292" s="8"/>
      <c r="G292" s="18">
        <f>SUM(G293)</f>
        <v>45599.4</v>
      </c>
      <c r="H292" s="18">
        <f>SUM(H293)</f>
        <v>4298.7</v>
      </c>
      <c r="I292" s="18"/>
      <c r="J292" s="18">
        <f>SUM(J293)</f>
        <v>0</v>
      </c>
      <c r="K292" s="18">
        <f>SUM(K293)</f>
        <v>0</v>
      </c>
      <c r="L292" s="63">
        <f t="shared" si="7"/>
        <v>49898.1</v>
      </c>
    </row>
    <row r="293" spans="1:12" ht="20.25" customHeight="1">
      <c r="A293" s="38" t="s">
        <v>150</v>
      </c>
      <c r="B293" s="19">
        <v>805</v>
      </c>
      <c r="C293" s="8" t="s">
        <v>746</v>
      </c>
      <c r="D293" s="8" t="s">
        <v>101</v>
      </c>
      <c r="E293" s="8" t="s">
        <v>686</v>
      </c>
      <c r="F293" s="8" t="s">
        <v>831</v>
      </c>
      <c r="G293" s="18">
        <f>45599.4</f>
        <v>45599.4</v>
      </c>
      <c r="H293" s="11">
        <v>4298.7</v>
      </c>
      <c r="I293" s="11"/>
      <c r="J293" s="18"/>
      <c r="K293" s="11"/>
      <c r="L293" s="63">
        <f t="shared" si="7"/>
        <v>49898.1</v>
      </c>
    </row>
    <row r="294" spans="1:12" ht="16.5">
      <c r="A294" s="39" t="s">
        <v>704</v>
      </c>
      <c r="B294" s="19">
        <v>805</v>
      </c>
      <c r="C294" s="8" t="s">
        <v>746</v>
      </c>
      <c r="D294" s="8" t="s">
        <v>101</v>
      </c>
      <c r="E294" s="8" t="s">
        <v>687</v>
      </c>
      <c r="F294" s="8"/>
      <c r="G294" s="18">
        <f>SUM(G295)</f>
        <v>31.6</v>
      </c>
      <c r="H294" s="18"/>
      <c r="I294" s="18"/>
      <c r="J294" s="18">
        <f>SUM(J295)</f>
        <v>6602.7</v>
      </c>
      <c r="K294" s="18"/>
      <c r="L294" s="63">
        <f t="shared" si="7"/>
        <v>6634.3</v>
      </c>
    </row>
    <row r="295" spans="1:12" ht="17.25" customHeight="1">
      <c r="A295" s="39" t="s">
        <v>641</v>
      </c>
      <c r="B295" s="19">
        <v>805</v>
      </c>
      <c r="C295" s="8" t="s">
        <v>746</v>
      </c>
      <c r="D295" s="8" t="s">
        <v>101</v>
      </c>
      <c r="E295" s="8" t="s">
        <v>688</v>
      </c>
      <c r="F295" s="8"/>
      <c r="G295" s="18">
        <f>SUM(G296)</f>
        <v>31.6</v>
      </c>
      <c r="H295" s="18"/>
      <c r="I295" s="18"/>
      <c r="J295" s="18">
        <f>J296</f>
        <v>6602.7</v>
      </c>
      <c r="K295" s="18"/>
      <c r="L295" s="63">
        <f t="shared" si="7"/>
        <v>6634.3</v>
      </c>
    </row>
    <row r="296" spans="1:12" ht="16.5">
      <c r="A296" s="38" t="s">
        <v>150</v>
      </c>
      <c r="B296" s="19">
        <v>805</v>
      </c>
      <c r="C296" s="8" t="s">
        <v>746</v>
      </c>
      <c r="D296" s="8" t="s">
        <v>101</v>
      </c>
      <c r="E296" s="8" t="s">
        <v>688</v>
      </c>
      <c r="F296" s="8" t="s">
        <v>831</v>
      </c>
      <c r="G296" s="18">
        <v>31.6</v>
      </c>
      <c r="H296" s="18"/>
      <c r="I296" s="18"/>
      <c r="J296" s="18">
        <v>6602.7</v>
      </c>
      <c r="K296" s="18"/>
      <c r="L296" s="63">
        <f t="shared" si="7"/>
        <v>6634.3</v>
      </c>
    </row>
    <row r="297" spans="1:12" ht="19.5" customHeight="1">
      <c r="A297" s="39" t="s">
        <v>579</v>
      </c>
      <c r="B297" s="19">
        <v>805</v>
      </c>
      <c r="C297" s="8" t="s">
        <v>746</v>
      </c>
      <c r="D297" s="8" t="s">
        <v>101</v>
      </c>
      <c r="E297" s="8" t="s">
        <v>689</v>
      </c>
      <c r="F297" s="8"/>
      <c r="G297" s="18">
        <f>SUM(G298)</f>
        <v>31.6</v>
      </c>
      <c r="H297" s="18"/>
      <c r="I297" s="18"/>
      <c r="J297" s="18">
        <f>SUM(J298)</f>
        <v>4144.3</v>
      </c>
      <c r="K297" s="18"/>
      <c r="L297" s="63">
        <f t="shared" si="7"/>
        <v>4175.900000000001</v>
      </c>
    </row>
    <row r="298" spans="1:12" ht="19.5" customHeight="1">
      <c r="A298" s="39" t="s">
        <v>641</v>
      </c>
      <c r="B298" s="19">
        <v>805</v>
      </c>
      <c r="C298" s="8" t="s">
        <v>746</v>
      </c>
      <c r="D298" s="8" t="s">
        <v>101</v>
      </c>
      <c r="E298" s="8" t="s">
        <v>690</v>
      </c>
      <c r="F298" s="8"/>
      <c r="G298" s="18">
        <f>SUM(G299)</f>
        <v>31.6</v>
      </c>
      <c r="H298" s="18"/>
      <c r="I298" s="18"/>
      <c r="J298" s="18">
        <f>SUM(J299)</f>
        <v>4144.3</v>
      </c>
      <c r="K298" s="18"/>
      <c r="L298" s="63">
        <f t="shared" si="7"/>
        <v>4175.900000000001</v>
      </c>
    </row>
    <row r="299" spans="1:12" ht="16.5">
      <c r="A299" s="38" t="s">
        <v>150</v>
      </c>
      <c r="B299" s="19">
        <v>805</v>
      </c>
      <c r="C299" s="8" t="s">
        <v>746</v>
      </c>
      <c r="D299" s="8" t="s">
        <v>101</v>
      </c>
      <c r="E299" s="8" t="s">
        <v>690</v>
      </c>
      <c r="F299" s="8" t="s">
        <v>831</v>
      </c>
      <c r="G299" s="18">
        <v>31.6</v>
      </c>
      <c r="H299" s="18"/>
      <c r="I299" s="18"/>
      <c r="J299" s="18">
        <v>4144.3</v>
      </c>
      <c r="K299" s="18"/>
      <c r="L299" s="63">
        <f t="shared" si="7"/>
        <v>4175.900000000001</v>
      </c>
    </row>
    <row r="300" spans="1:12" ht="16.5" hidden="1">
      <c r="A300" s="38" t="s">
        <v>696</v>
      </c>
      <c r="B300" s="19"/>
      <c r="C300" s="8"/>
      <c r="D300" s="8"/>
      <c r="E300" s="8" t="s">
        <v>691</v>
      </c>
      <c r="F300" s="8"/>
      <c r="G300" s="18"/>
      <c r="H300" s="11"/>
      <c r="I300" s="11"/>
      <c r="J300" s="18"/>
      <c r="K300" s="11"/>
      <c r="L300" s="63">
        <f t="shared" si="7"/>
        <v>0</v>
      </c>
    </row>
    <row r="301" spans="1:12" ht="21.75" customHeight="1" hidden="1">
      <c r="A301" s="40" t="s">
        <v>697</v>
      </c>
      <c r="B301" s="19">
        <v>805</v>
      </c>
      <c r="C301" s="8" t="s">
        <v>746</v>
      </c>
      <c r="D301" s="8" t="s">
        <v>101</v>
      </c>
      <c r="E301" s="8" t="s">
        <v>692</v>
      </c>
      <c r="F301" s="8"/>
      <c r="G301" s="18"/>
      <c r="H301" s="11"/>
      <c r="I301" s="11"/>
      <c r="J301" s="18"/>
      <c r="K301" s="11"/>
      <c r="L301" s="63">
        <f t="shared" si="7"/>
        <v>0</v>
      </c>
    </row>
    <row r="302" spans="1:12" ht="16.5" customHeight="1" hidden="1">
      <c r="A302" s="39" t="s">
        <v>429</v>
      </c>
      <c r="B302" s="19">
        <v>805</v>
      </c>
      <c r="C302" s="8" t="s">
        <v>746</v>
      </c>
      <c r="D302" s="8" t="s">
        <v>101</v>
      </c>
      <c r="E302" s="8" t="s">
        <v>693</v>
      </c>
      <c r="F302" s="8"/>
      <c r="G302" s="18"/>
      <c r="H302" s="11"/>
      <c r="I302" s="11"/>
      <c r="J302" s="18"/>
      <c r="K302" s="11"/>
      <c r="L302" s="63">
        <f t="shared" si="7"/>
        <v>0</v>
      </c>
    </row>
    <row r="303" spans="1:12" ht="16.5" hidden="1">
      <c r="A303" s="38" t="s">
        <v>150</v>
      </c>
      <c r="B303" s="19">
        <v>805</v>
      </c>
      <c r="C303" s="8" t="s">
        <v>746</v>
      </c>
      <c r="D303" s="8" t="s">
        <v>101</v>
      </c>
      <c r="E303" s="8" t="s">
        <v>693</v>
      </c>
      <c r="F303" s="8" t="s">
        <v>695</v>
      </c>
      <c r="G303" s="18"/>
      <c r="H303" s="11"/>
      <c r="I303" s="11"/>
      <c r="J303" s="18"/>
      <c r="K303" s="11"/>
      <c r="L303" s="63">
        <f t="shared" si="7"/>
        <v>0</v>
      </c>
    </row>
    <row r="304" spans="1:12" ht="35.25" customHeight="1" hidden="1">
      <c r="A304" s="39" t="s">
        <v>430</v>
      </c>
      <c r="B304" s="19">
        <v>805</v>
      </c>
      <c r="C304" s="8" t="s">
        <v>746</v>
      </c>
      <c r="D304" s="8" t="s">
        <v>101</v>
      </c>
      <c r="E304" s="8" t="s">
        <v>694</v>
      </c>
      <c r="F304" s="8"/>
      <c r="G304" s="18"/>
      <c r="H304" s="11"/>
      <c r="I304" s="11"/>
      <c r="J304" s="18"/>
      <c r="K304" s="11"/>
      <c r="L304" s="63">
        <f t="shared" si="7"/>
        <v>0</v>
      </c>
    </row>
    <row r="305" spans="1:12" ht="16.5" customHeight="1" hidden="1">
      <c r="A305" s="38" t="s">
        <v>150</v>
      </c>
      <c r="B305" s="19">
        <v>805</v>
      </c>
      <c r="C305" s="8" t="s">
        <v>746</v>
      </c>
      <c r="D305" s="8" t="s">
        <v>101</v>
      </c>
      <c r="E305" s="8" t="s">
        <v>694</v>
      </c>
      <c r="F305" s="8" t="s">
        <v>831</v>
      </c>
      <c r="G305" s="18"/>
      <c r="H305" s="11"/>
      <c r="I305" s="11"/>
      <c r="J305" s="18"/>
      <c r="K305" s="11"/>
      <c r="L305" s="63">
        <f t="shared" si="7"/>
        <v>0</v>
      </c>
    </row>
    <row r="306" spans="1:12" ht="16.5" hidden="1">
      <c r="A306" s="40" t="s">
        <v>265</v>
      </c>
      <c r="B306" s="19">
        <v>805</v>
      </c>
      <c r="C306" s="8" t="s">
        <v>746</v>
      </c>
      <c r="D306" s="8" t="s">
        <v>101</v>
      </c>
      <c r="E306" s="8" t="s">
        <v>684</v>
      </c>
      <c r="F306" s="8"/>
      <c r="G306" s="18">
        <f>G307</f>
        <v>0</v>
      </c>
      <c r="H306" s="18"/>
      <c r="I306" s="18"/>
      <c r="J306" s="18">
        <f>J307</f>
        <v>0</v>
      </c>
      <c r="K306" s="18"/>
      <c r="L306" s="63">
        <f t="shared" si="7"/>
        <v>0</v>
      </c>
    </row>
    <row r="307" spans="1:12" ht="36.75" customHeight="1" hidden="1">
      <c r="A307" s="40" t="s">
        <v>513</v>
      </c>
      <c r="B307" s="19">
        <v>805</v>
      </c>
      <c r="C307" s="8" t="s">
        <v>797</v>
      </c>
      <c r="D307" s="8" t="s">
        <v>101</v>
      </c>
      <c r="E307" s="8" t="s">
        <v>698</v>
      </c>
      <c r="F307" s="8"/>
      <c r="G307" s="18">
        <f>SUM(G308)</f>
        <v>0</v>
      </c>
      <c r="H307" s="18"/>
      <c r="I307" s="18"/>
      <c r="J307" s="18">
        <f>SUM(J308)</f>
        <v>0</v>
      </c>
      <c r="K307" s="18"/>
      <c r="L307" s="63">
        <f t="shared" si="7"/>
        <v>0</v>
      </c>
    </row>
    <row r="308" spans="1:12" ht="16.5" customHeight="1" hidden="1">
      <c r="A308" s="38" t="s">
        <v>150</v>
      </c>
      <c r="B308" s="19">
        <v>805</v>
      </c>
      <c r="C308" s="8" t="s">
        <v>797</v>
      </c>
      <c r="D308" s="8" t="s">
        <v>101</v>
      </c>
      <c r="E308" s="8" t="s">
        <v>698</v>
      </c>
      <c r="F308" s="8" t="s">
        <v>831</v>
      </c>
      <c r="G308" s="18"/>
      <c r="H308" s="11"/>
      <c r="I308" s="11"/>
      <c r="J308" s="18"/>
      <c r="K308" s="11"/>
      <c r="L308" s="63">
        <f t="shared" si="7"/>
        <v>0</v>
      </c>
    </row>
    <row r="309" spans="1:12" ht="21" customHeight="1">
      <c r="A309" s="37" t="s">
        <v>216</v>
      </c>
      <c r="B309" s="19">
        <v>805</v>
      </c>
      <c r="C309" s="8" t="s">
        <v>746</v>
      </c>
      <c r="D309" s="8" t="s">
        <v>101</v>
      </c>
      <c r="E309" s="8" t="s">
        <v>183</v>
      </c>
      <c r="F309" s="8"/>
      <c r="G309" s="18">
        <f>SUM(G313,G310)</f>
        <v>689362.8</v>
      </c>
      <c r="H309" s="18"/>
      <c r="I309" s="18"/>
      <c r="J309" s="18">
        <f>SUM(J313,J310)</f>
        <v>-3033.4</v>
      </c>
      <c r="K309" s="18"/>
      <c r="L309" s="63">
        <f t="shared" si="7"/>
        <v>686329.4</v>
      </c>
    </row>
    <row r="310" spans="1:12" ht="39.75" customHeight="1" hidden="1">
      <c r="A310" s="70" t="s">
        <v>577</v>
      </c>
      <c r="B310" s="19">
        <v>805</v>
      </c>
      <c r="C310" s="8" t="s">
        <v>746</v>
      </c>
      <c r="D310" s="8" t="s">
        <v>101</v>
      </c>
      <c r="E310" s="8" t="s">
        <v>515</v>
      </c>
      <c r="F310" s="8"/>
      <c r="G310" s="18">
        <f>SUM(G311)</f>
        <v>0</v>
      </c>
      <c r="H310" s="18"/>
      <c r="I310" s="18"/>
      <c r="J310" s="18">
        <f>SUM(J311)</f>
        <v>0</v>
      </c>
      <c r="K310" s="18"/>
      <c r="L310" s="63">
        <f t="shared" si="7"/>
        <v>0</v>
      </c>
    </row>
    <row r="311" spans="1:12" ht="36.75" customHeight="1" hidden="1">
      <c r="A311" s="70" t="s">
        <v>591</v>
      </c>
      <c r="B311" s="19">
        <v>805</v>
      </c>
      <c r="C311" s="8" t="s">
        <v>746</v>
      </c>
      <c r="D311" s="8" t="s">
        <v>101</v>
      </c>
      <c r="E311" s="8" t="s">
        <v>516</v>
      </c>
      <c r="F311" s="8"/>
      <c r="G311" s="18">
        <f>SUM(G312)</f>
        <v>0</v>
      </c>
      <c r="H311" s="18"/>
      <c r="I311" s="18"/>
      <c r="J311" s="18">
        <f>SUM(J312)</f>
        <v>0</v>
      </c>
      <c r="K311" s="18"/>
      <c r="L311" s="63">
        <f t="shared" si="7"/>
        <v>0</v>
      </c>
    </row>
    <row r="312" spans="1:12" ht="19.5" customHeight="1" hidden="1">
      <c r="A312" s="38" t="s">
        <v>150</v>
      </c>
      <c r="B312" s="19">
        <v>805</v>
      </c>
      <c r="C312" s="8" t="s">
        <v>746</v>
      </c>
      <c r="D312" s="8" t="s">
        <v>101</v>
      </c>
      <c r="E312" s="8" t="s">
        <v>516</v>
      </c>
      <c r="F312" s="8" t="s">
        <v>831</v>
      </c>
      <c r="G312" s="18"/>
      <c r="H312" s="11"/>
      <c r="I312" s="11"/>
      <c r="J312" s="18"/>
      <c r="K312" s="11"/>
      <c r="L312" s="63">
        <f t="shared" si="7"/>
        <v>0</v>
      </c>
    </row>
    <row r="313" spans="1:12" ht="51.75" customHeight="1">
      <c r="A313" s="37" t="s">
        <v>569</v>
      </c>
      <c r="B313" s="19">
        <v>805</v>
      </c>
      <c r="C313" s="8" t="s">
        <v>746</v>
      </c>
      <c r="D313" s="8" t="s">
        <v>101</v>
      </c>
      <c r="E313" s="8" t="s">
        <v>185</v>
      </c>
      <c r="F313" s="8"/>
      <c r="G313" s="18">
        <f>G314+G318+G316+G320</f>
        <v>689362.8</v>
      </c>
      <c r="H313" s="18"/>
      <c r="I313" s="18"/>
      <c r="J313" s="18">
        <f>J314+J318+J316+J320</f>
        <v>-3033.4</v>
      </c>
      <c r="K313" s="18"/>
      <c r="L313" s="63">
        <f t="shared" si="7"/>
        <v>686329.4</v>
      </c>
    </row>
    <row r="314" spans="1:12" ht="87.75" customHeight="1">
      <c r="A314" s="40" t="s">
        <v>488</v>
      </c>
      <c r="B314" s="19">
        <v>805</v>
      </c>
      <c r="C314" s="8" t="s">
        <v>746</v>
      </c>
      <c r="D314" s="8" t="s">
        <v>101</v>
      </c>
      <c r="E314" s="8" t="s">
        <v>517</v>
      </c>
      <c r="F314" s="8"/>
      <c r="G314" s="18">
        <f>SUM(G315)</f>
        <v>127141.6</v>
      </c>
      <c r="H314" s="18"/>
      <c r="I314" s="18"/>
      <c r="J314" s="18">
        <f>SUM(J315)</f>
        <v>0</v>
      </c>
      <c r="K314" s="18"/>
      <c r="L314" s="63">
        <f t="shared" si="7"/>
        <v>127141.6</v>
      </c>
    </row>
    <row r="315" spans="1:12" ht="19.5" customHeight="1">
      <c r="A315" s="38" t="s">
        <v>150</v>
      </c>
      <c r="B315" s="19">
        <v>805</v>
      </c>
      <c r="C315" s="8" t="s">
        <v>746</v>
      </c>
      <c r="D315" s="8" t="s">
        <v>101</v>
      </c>
      <c r="E315" s="8" t="s">
        <v>517</v>
      </c>
      <c r="F315" s="8" t="s">
        <v>831</v>
      </c>
      <c r="G315" s="18">
        <v>127141.6</v>
      </c>
      <c r="H315" s="11"/>
      <c r="I315" s="11"/>
      <c r="J315" s="18"/>
      <c r="K315" s="11"/>
      <c r="L315" s="63">
        <f t="shared" si="7"/>
        <v>127141.6</v>
      </c>
    </row>
    <row r="316" spans="1:12" ht="18" customHeight="1">
      <c r="A316" s="40" t="s">
        <v>518</v>
      </c>
      <c r="B316" s="19">
        <v>805</v>
      </c>
      <c r="C316" s="8" t="s">
        <v>746</v>
      </c>
      <c r="D316" s="8" t="s">
        <v>101</v>
      </c>
      <c r="E316" s="8" t="s">
        <v>519</v>
      </c>
      <c r="F316" s="8"/>
      <c r="G316" s="18">
        <f>SUM(G317)</f>
        <v>496761.7</v>
      </c>
      <c r="H316" s="18"/>
      <c r="I316" s="18"/>
      <c r="J316" s="18">
        <f>SUM(J317)</f>
        <v>-3033.4</v>
      </c>
      <c r="K316" s="18"/>
      <c r="L316" s="63">
        <f t="shared" si="7"/>
        <v>493728.3</v>
      </c>
    </row>
    <row r="317" spans="1:12" ht="18" customHeight="1">
      <c r="A317" s="38" t="s">
        <v>150</v>
      </c>
      <c r="B317" s="19">
        <v>805</v>
      </c>
      <c r="C317" s="8" t="s">
        <v>40</v>
      </c>
      <c r="D317" s="8" t="s">
        <v>41</v>
      </c>
      <c r="E317" s="8" t="s">
        <v>519</v>
      </c>
      <c r="F317" s="8" t="s">
        <v>831</v>
      </c>
      <c r="G317" s="18">
        <v>496761.7</v>
      </c>
      <c r="H317" s="11"/>
      <c r="I317" s="11"/>
      <c r="J317" s="18">
        <v>-3033.4</v>
      </c>
      <c r="K317" s="11"/>
      <c r="L317" s="63">
        <f t="shared" si="7"/>
        <v>493728.3</v>
      </c>
    </row>
    <row r="318" spans="1:12" ht="69" customHeight="1">
      <c r="A318" s="40" t="s">
        <v>161</v>
      </c>
      <c r="B318" s="19">
        <v>805</v>
      </c>
      <c r="C318" s="8" t="s">
        <v>746</v>
      </c>
      <c r="D318" s="8" t="s">
        <v>101</v>
      </c>
      <c r="E318" s="8" t="s">
        <v>520</v>
      </c>
      <c r="F318" s="8"/>
      <c r="G318" s="18">
        <f>SUM(G319)</f>
        <v>65099.8</v>
      </c>
      <c r="H318" s="18"/>
      <c r="I318" s="18"/>
      <c r="J318" s="18">
        <f>SUM(J319)</f>
        <v>0</v>
      </c>
      <c r="K318" s="18"/>
      <c r="L318" s="63">
        <f t="shared" si="7"/>
        <v>65099.8</v>
      </c>
    </row>
    <row r="319" spans="1:12" ht="18.75" customHeight="1">
      <c r="A319" s="38" t="s">
        <v>150</v>
      </c>
      <c r="B319" s="19">
        <v>805</v>
      </c>
      <c r="C319" s="8" t="s">
        <v>40</v>
      </c>
      <c r="D319" s="8" t="s">
        <v>41</v>
      </c>
      <c r="E319" s="8" t="s">
        <v>520</v>
      </c>
      <c r="F319" s="8" t="s">
        <v>831</v>
      </c>
      <c r="G319" s="18">
        <v>65099.8</v>
      </c>
      <c r="H319" s="11"/>
      <c r="I319" s="11"/>
      <c r="J319" s="18"/>
      <c r="K319" s="11"/>
      <c r="L319" s="63">
        <f t="shared" si="7"/>
        <v>65099.8</v>
      </c>
    </row>
    <row r="320" spans="1:12" ht="34.5" customHeight="1">
      <c r="A320" s="40" t="s">
        <v>598</v>
      </c>
      <c r="B320" s="19">
        <v>805</v>
      </c>
      <c r="C320" s="8" t="s">
        <v>746</v>
      </c>
      <c r="D320" s="8" t="s">
        <v>101</v>
      </c>
      <c r="E320" s="8" t="s">
        <v>521</v>
      </c>
      <c r="F320" s="8"/>
      <c r="G320" s="18">
        <f>SUM(G321)</f>
        <v>359.7</v>
      </c>
      <c r="H320" s="18"/>
      <c r="I320" s="18"/>
      <c r="J320" s="18">
        <f>SUM(J321)</f>
        <v>0</v>
      </c>
      <c r="K320" s="18"/>
      <c r="L320" s="63">
        <f t="shared" si="7"/>
        <v>359.7</v>
      </c>
    </row>
    <row r="321" spans="1:12" ht="18.75" customHeight="1">
      <c r="A321" s="38" t="s">
        <v>150</v>
      </c>
      <c r="B321" s="19">
        <v>805</v>
      </c>
      <c r="C321" s="8" t="s">
        <v>746</v>
      </c>
      <c r="D321" s="8" t="s">
        <v>101</v>
      </c>
      <c r="E321" s="8" t="s">
        <v>521</v>
      </c>
      <c r="F321" s="8" t="s">
        <v>831</v>
      </c>
      <c r="G321" s="18">
        <v>359.7</v>
      </c>
      <c r="H321" s="11"/>
      <c r="I321" s="11"/>
      <c r="J321" s="18"/>
      <c r="K321" s="11"/>
      <c r="L321" s="63">
        <f t="shared" si="7"/>
        <v>359.7</v>
      </c>
    </row>
    <row r="322" spans="1:12" ht="18.75" customHeight="1">
      <c r="A322" s="38" t="s">
        <v>523</v>
      </c>
      <c r="B322" s="19">
        <v>805</v>
      </c>
      <c r="C322" s="8" t="s">
        <v>746</v>
      </c>
      <c r="D322" s="8" t="s">
        <v>101</v>
      </c>
      <c r="E322" s="8" t="s">
        <v>631</v>
      </c>
      <c r="F322" s="8"/>
      <c r="G322" s="18"/>
      <c r="H322" s="11"/>
      <c r="I322" s="11"/>
      <c r="J322" s="18">
        <f>J323</f>
        <v>3033.4</v>
      </c>
      <c r="K322" s="11"/>
      <c r="L322" s="63">
        <f t="shared" si="7"/>
        <v>3033.4</v>
      </c>
    </row>
    <row r="323" spans="1:12" ht="35.25" customHeight="1">
      <c r="A323" s="38" t="s">
        <v>38</v>
      </c>
      <c r="B323" s="19">
        <v>805</v>
      </c>
      <c r="C323" s="8" t="s">
        <v>746</v>
      </c>
      <c r="D323" s="8" t="s">
        <v>101</v>
      </c>
      <c r="E323" s="8" t="s">
        <v>37</v>
      </c>
      <c r="F323" s="8"/>
      <c r="G323" s="18"/>
      <c r="H323" s="11"/>
      <c r="I323" s="11"/>
      <c r="J323" s="18">
        <f>J324</f>
        <v>3033.4</v>
      </c>
      <c r="K323" s="11"/>
      <c r="L323" s="63">
        <f t="shared" si="7"/>
        <v>3033.4</v>
      </c>
    </row>
    <row r="324" spans="1:12" ht="18.75" customHeight="1">
      <c r="A324" s="38" t="s">
        <v>150</v>
      </c>
      <c r="B324" s="19">
        <v>805</v>
      </c>
      <c r="C324" s="8" t="s">
        <v>746</v>
      </c>
      <c r="D324" s="8" t="s">
        <v>101</v>
      </c>
      <c r="E324" s="8" t="s">
        <v>37</v>
      </c>
      <c r="F324" s="8" t="s">
        <v>831</v>
      </c>
      <c r="G324" s="18"/>
      <c r="H324" s="11"/>
      <c r="I324" s="11"/>
      <c r="J324" s="18">
        <v>3033.4</v>
      </c>
      <c r="K324" s="11"/>
      <c r="L324" s="63">
        <f t="shared" si="7"/>
        <v>3033.4</v>
      </c>
    </row>
    <row r="325" spans="1:12" ht="18.75" customHeight="1">
      <c r="A325" s="38" t="s">
        <v>171</v>
      </c>
      <c r="B325" s="19">
        <v>805</v>
      </c>
      <c r="C325" s="8" t="s">
        <v>746</v>
      </c>
      <c r="D325" s="8" t="s">
        <v>102</v>
      </c>
      <c r="E325" s="8"/>
      <c r="F325" s="8"/>
      <c r="G325" s="18"/>
      <c r="H325" s="11"/>
      <c r="I325" s="11"/>
      <c r="J325" s="18">
        <f>J326</f>
        <v>8906</v>
      </c>
      <c r="K325" s="11"/>
      <c r="L325" s="63">
        <f t="shared" si="7"/>
        <v>8906</v>
      </c>
    </row>
    <row r="326" spans="1:12" ht="18.75" customHeight="1">
      <c r="A326" s="38" t="s">
        <v>172</v>
      </c>
      <c r="B326" s="19">
        <v>805</v>
      </c>
      <c r="C326" s="8" t="s">
        <v>746</v>
      </c>
      <c r="D326" s="8" t="s">
        <v>102</v>
      </c>
      <c r="E326" s="8" t="s">
        <v>169</v>
      </c>
      <c r="F326" s="8"/>
      <c r="G326" s="18"/>
      <c r="H326" s="11"/>
      <c r="I326" s="11"/>
      <c r="J326" s="18">
        <f>J327</f>
        <v>8906</v>
      </c>
      <c r="K326" s="11"/>
      <c r="L326" s="63">
        <f t="shared" si="7"/>
        <v>8906</v>
      </c>
    </row>
    <row r="327" spans="1:12" ht="18.75" customHeight="1">
      <c r="A327" s="39" t="s">
        <v>641</v>
      </c>
      <c r="B327" s="19">
        <v>805</v>
      </c>
      <c r="C327" s="8" t="s">
        <v>746</v>
      </c>
      <c r="D327" s="8" t="s">
        <v>102</v>
      </c>
      <c r="E327" s="8" t="s">
        <v>170</v>
      </c>
      <c r="F327" s="8"/>
      <c r="G327" s="18"/>
      <c r="H327" s="11"/>
      <c r="I327" s="11"/>
      <c r="J327" s="18">
        <f>J328</f>
        <v>8906</v>
      </c>
      <c r="K327" s="11"/>
      <c r="L327" s="63">
        <f t="shared" si="7"/>
        <v>8906</v>
      </c>
    </row>
    <row r="328" spans="1:12" ht="18.75" customHeight="1">
      <c r="A328" s="38" t="s">
        <v>150</v>
      </c>
      <c r="B328" s="19">
        <v>805</v>
      </c>
      <c r="C328" s="8" t="s">
        <v>746</v>
      </c>
      <c r="D328" s="8" t="s">
        <v>102</v>
      </c>
      <c r="E328" s="8" t="s">
        <v>170</v>
      </c>
      <c r="F328" s="8" t="s">
        <v>831</v>
      </c>
      <c r="G328" s="18"/>
      <c r="H328" s="11"/>
      <c r="I328" s="11"/>
      <c r="J328" s="18">
        <v>8906</v>
      </c>
      <c r="K328" s="11"/>
      <c r="L328" s="63">
        <f t="shared" si="7"/>
        <v>8906</v>
      </c>
    </row>
    <row r="329" spans="1:12" ht="36" customHeight="1" hidden="1">
      <c r="A329" s="39" t="s">
        <v>832</v>
      </c>
      <c r="B329" s="8" t="s">
        <v>151</v>
      </c>
      <c r="C329" s="8" t="s">
        <v>746</v>
      </c>
      <c r="D329" s="8" t="s">
        <v>203</v>
      </c>
      <c r="E329" s="8"/>
      <c r="F329" s="8"/>
      <c r="G329" s="18">
        <f>SUM(G330,G335)</f>
        <v>0</v>
      </c>
      <c r="H329" s="18"/>
      <c r="I329" s="18"/>
      <c r="J329" s="18">
        <f>SUM(J330,J335)</f>
        <v>0</v>
      </c>
      <c r="K329" s="18"/>
      <c r="L329" s="63">
        <f t="shared" si="7"/>
        <v>0</v>
      </c>
    </row>
    <row r="330" spans="1:12" ht="18.75" customHeight="1" hidden="1">
      <c r="A330" s="34" t="s">
        <v>793</v>
      </c>
      <c r="B330" s="19">
        <v>805</v>
      </c>
      <c r="C330" s="8" t="s">
        <v>746</v>
      </c>
      <c r="D330" s="8" t="s">
        <v>203</v>
      </c>
      <c r="E330" s="8" t="s">
        <v>792</v>
      </c>
      <c r="F330" s="8"/>
      <c r="G330" s="18">
        <f>SUM(G331,G333)</f>
        <v>0</v>
      </c>
      <c r="H330" s="18"/>
      <c r="I330" s="18"/>
      <c r="J330" s="18">
        <f>SUM(J331,J333)</f>
        <v>0</v>
      </c>
      <c r="K330" s="18"/>
      <c r="L330" s="63">
        <f t="shared" si="7"/>
        <v>0</v>
      </c>
    </row>
    <row r="331" spans="1:12" ht="20.25" customHeight="1" hidden="1">
      <c r="A331" s="39" t="s">
        <v>721</v>
      </c>
      <c r="B331" s="19">
        <v>805</v>
      </c>
      <c r="C331" s="8" t="s">
        <v>746</v>
      </c>
      <c r="D331" s="8" t="s">
        <v>203</v>
      </c>
      <c r="E331" s="8" t="s">
        <v>795</v>
      </c>
      <c r="F331" s="8"/>
      <c r="G331" s="18">
        <f>SUM(G332)</f>
        <v>0</v>
      </c>
      <c r="H331" s="18"/>
      <c r="I331" s="18"/>
      <c r="J331" s="18">
        <f>SUM(J332)</f>
        <v>0</v>
      </c>
      <c r="K331" s="18"/>
      <c r="L331" s="63">
        <f t="shared" si="7"/>
        <v>0</v>
      </c>
    </row>
    <row r="332" spans="1:12" ht="18" customHeight="1" hidden="1">
      <c r="A332" s="38" t="s">
        <v>150</v>
      </c>
      <c r="B332" s="19">
        <v>805</v>
      </c>
      <c r="C332" s="8" t="s">
        <v>746</v>
      </c>
      <c r="D332" s="8" t="s">
        <v>203</v>
      </c>
      <c r="E332" s="8" t="s">
        <v>795</v>
      </c>
      <c r="F332" s="8" t="s">
        <v>831</v>
      </c>
      <c r="G332" s="18"/>
      <c r="H332" s="11"/>
      <c r="I332" s="11"/>
      <c r="J332" s="18"/>
      <c r="K332" s="11"/>
      <c r="L332" s="63">
        <f t="shared" si="7"/>
        <v>0</v>
      </c>
    </row>
    <row r="333" spans="1:12" ht="19.5" customHeight="1" hidden="1">
      <c r="A333" s="39" t="s">
        <v>641</v>
      </c>
      <c r="B333" s="19">
        <v>805</v>
      </c>
      <c r="C333" s="8" t="s">
        <v>746</v>
      </c>
      <c r="D333" s="8" t="s">
        <v>203</v>
      </c>
      <c r="E333" s="8" t="s">
        <v>794</v>
      </c>
      <c r="F333" s="8"/>
      <c r="G333" s="18">
        <f>SUM(G334)</f>
        <v>0</v>
      </c>
      <c r="H333" s="18"/>
      <c r="I333" s="18"/>
      <c r="J333" s="18">
        <f>SUM(J334)</f>
        <v>0</v>
      </c>
      <c r="K333" s="18"/>
      <c r="L333" s="63">
        <f t="shared" si="7"/>
        <v>0</v>
      </c>
    </row>
    <row r="334" spans="1:12" ht="18" customHeight="1" hidden="1">
      <c r="A334" s="38" t="s">
        <v>150</v>
      </c>
      <c r="B334" s="19">
        <v>805</v>
      </c>
      <c r="C334" s="8" t="s">
        <v>746</v>
      </c>
      <c r="D334" s="8" t="s">
        <v>203</v>
      </c>
      <c r="E334" s="8" t="s">
        <v>794</v>
      </c>
      <c r="F334" s="8" t="s">
        <v>831</v>
      </c>
      <c r="G334" s="18"/>
      <c r="H334" s="11"/>
      <c r="I334" s="11"/>
      <c r="J334" s="18"/>
      <c r="K334" s="11"/>
      <c r="L334" s="63">
        <f t="shared" si="7"/>
        <v>0</v>
      </c>
    </row>
    <row r="335" spans="1:12" ht="19.5" customHeight="1" hidden="1">
      <c r="A335" s="37" t="s">
        <v>216</v>
      </c>
      <c r="B335" s="19">
        <v>805</v>
      </c>
      <c r="C335" s="8" t="s">
        <v>746</v>
      </c>
      <c r="D335" s="8" t="s">
        <v>203</v>
      </c>
      <c r="E335" s="8" t="s">
        <v>183</v>
      </c>
      <c r="F335" s="8"/>
      <c r="G335" s="18">
        <f>SUM(G336)</f>
        <v>0</v>
      </c>
      <c r="H335" s="18"/>
      <c r="I335" s="18"/>
      <c r="J335" s="18">
        <f>SUM(J336)</f>
        <v>0</v>
      </c>
      <c r="K335" s="18"/>
      <c r="L335" s="63">
        <f t="shared" si="7"/>
        <v>0</v>
      </c>
    </row>
    <row r="336" spans="1:12" ht="50.25" customHeight="1" hidden="1">
      <c r="A336" s="37" t="s">
        <v>439</v>
      </c>
      <c r="B336" s="19">
        <v>805</v>
      </c>
      <c r="C336" s="8" t="s">
        <v>746</v>
      </c>
      <c r="D336" s="8" t="s">
        <v>203</v>
      </c>
      <c r="E336" s="8" t="s">
        <v>185</v>
      </c>
      <c r="F336" s="8"/>
      <c r="G336" s="18">
        <f>SUM(G337)</f>
        <v>0</v>
      </c>
      <c r="H336" s="18"/>
      <c r="I336" s="18"/>
      <c r="J336" s="18">
        <f>SUM(J337)</f>
        <v>0</v>
      </c>
      <c r="K336" s="18"/>
      <c r="L336" s="63">
        <f t="shared" si="7"/>
        <v>0</v>
      </c>
    </row>
    <row r="337" spans="1:12" ht="55.5" customHeight="1" hidden="1">
      <c r="A337" s="40" t="s">
        <v>581</v>
      </c>
      <c r="B337" s="19">
        <v>805</v>
      </c>
      <c r="C337" s="8" t="s">
        <v>746</v>
      </c>
      <c r="D337" s="8" t="s">
        <v>203</v>
      </c>
      <c r="E337" s="8" t="s">
        <v>522</v>
      </c>
      <c r="F337" s="8"/>
      <c r="G337" s="50">
        <f>SUM(G338)</f>
        <v>0</v>
      </c>
      <c r="H337" s="50"/>
      <c r="I337" s="50"/>
      <c r="J337" s="50">
        <f>SUM(J338)</f>
        <v>0</v>
      </c>
      <c r="K337" s="50"/>
      <c r="L337" s="63">
        <f t="shared" si="7"/>
        <v>0</v>
      </c>
    </row>
    <row r="338" spans="1:12" ht="20.25" customHeight="1" hidden="1">
      <c r="A338" s="38" t="s">
        <v>150</v>
      </c>
      <c r="B338" s="19">
        <v>805</v>
      </c>
      <c r="C338" s="8" t="s">
        <v>746</v>
      </c>
      <c r="D338" s="8" t="s">
        <v>203</v>
      </c>
      <c r="E338" s="8" t="s">
        <v>522</v>
      </c>
      <c r="F338" s="8" t="s">
        <v>831</v>
      </c>
      <c r="G338" s="18"/>
      <c r="H338" s="11"/>
      <c r="I338" s="11"/>
      <c r="J338" s="18"/>
      <c r="K338" s="11"/>
      <c r="L338" s="63">
        <f t="shared" si="7"/>
        <v>0</v>
      </c>
    </row>
    <row r="339" spans="1:12" ht="18" customHeight="1" hidden="1">
      <c r="A339" s="38"/>
      <c r="B339" s="19"/>
      <c r="C339" s="8"/>
      <c r="D339" s="8"/>
      <c r="E339" s="8"/>
      <c r="F339" s="8"/>
      <c r="G339" s="18"/>
      <c r="H339" s="11"/>
      <c r="I339" s="11"/>
      <c r="J339" s="18"/>
      <c r="K339" s="11"/>
      <c r="L339" s="63">
        <f t="shared" si="7"/>
        <v>0</v>
      </c>
    </row>
    <row r="340" spans="1:12" ht="18" customHeight="1">
      <c r="A340" s="39" t="s">
        <v>433</v>
      </c>
      <c r="B340" s="19">
        <v>805</v>
      </c>
      <c r="C340" s="8" t="s">
        <v>746</v>
      </c>
      <c r="D340" s="8" t="s">
        <v>746</v>
      </c>
      <c r="E340" s="8"/>
      <c r="F340" s="8"/>
      <c r="G340" s="18">
        <f>G342+G346</f>
        <v>6409</v>
      </c>
      <c r="H340" s="18"/>
      <c r="I340" s="18"/>
      <c r="J340" s="18">
        <f>J342+J346</f>
        <v>2048.4</v>
      </c>
      <c r="K340" s="18"/>
      <c r="L340" s="63">
        <f t="shared" si="7"/>
        <v>8457.4</v>
      </c>
    </row>
    <row r="341" spans="1:12" ht="18" customHeight="1" hidden="1">
      <c r="A341" s="38" t="s">
        <v>404</v>
      </c>
      <c r="B341" s="19">
        <v>805</v>
      </c>
      <c r="C341" s="8" t="s">
        <v>746</v>
      </c>
      <c r="D341" s="8" t="s">
        <v>746</v>
      </c>
      <c r="E341" s="8" t="s">
        <v>719</v>
      </c>
      <c r="F341" s="8"/>
      <c r="G341" s="18"/>
      <c r="H341" s="18"/>
      <c r="I341" s="18"/>
      <c r="J341" s="18"/>
      <c r="K341" s="18"/>
      <c r="L341" s="63">
        <f aca="true" t="shared" si="8" ref="L341:L404">G341+H341+I341+J341+K341</f>
        <v>0</v>
      </c>
    </row>
    <row r="342" spans="1:12" ht="22.5" customHeight="1" hidden="1">
      <c r="A342" s="34" t="s">
        <v>559</v>
      </c>
      <c r="B342" s="19">
        <v>805</v>
      </c>
      <c r="C342" s="8" t="s">
        <v>746</v>
      </c>
      <c r="D342" s="8" t="s">
        <v>746</v>
      </c>
      <c r="E342" s="8" t="s">
        <v>759</v>
      </c>
      <c r="F342" s="8"/>
      <c r="G342" s="18"/>
      <c r="H342" s="11"/>
      <c r="I342" s="11"/>
      <c r="J342" s="18"/>
      <c r="K342" s="11"/>
      <c r="L342" s="63">
        <f t="shared" si="8"/>
        <v>0</v>
      </c>
    </row>
    <row r="343" spans="1:12" ht="22.5" customHeight="1" hidden="1">
      <c r="A343" s="39" t="s">
        <v>808</v>
      </c>
      <c r="B343" s="19">
        <v>805</v>
      </c>
      <c r="C343" s="8" t="s">
        <v>746</v>
      </c>
      <c r="D343" s="8" t="s">
        <v>746</v>
      </c>
      <c r="E343" s="8" t="s">
        <v>759</v>
      </c>
      <c r="F343" s="8" t="s">
        <v>807</v>
      </c>
      <c r="G343" s="18"/>
      <c r="H343" s="18"/>
      <c r="I343" s="18"/>
      <c r="J343" s="18"/>
      <c r="K343" s="18"/>
      <c r="L343" s="63">
        <f t="shared" si="8"/>
        <v>0</v>
      </c>
    </row>
    <row r="344" spans="1:12" ht="53.25" customHeight="1" hidden="1">
      <c r="A344" s="34" t="s">
        <v>10</v>
      </c>
      <c r="B344" s="19">
        <v>805</v>
      </c>
      <c r="C344" s="8" t="s">
        <v>746</v>
      </c>
      <c r="D344" s="8" t="s">
        <v>746</v>
      </c>
      <c r="E344" s="8" t="s">
        <v>130</v>
      </c>
      <c r="F344" s="8" t="s">
        <v>807</v>
      </c>
      <c r="G344" s="18"/>
      <c r="H344" s="11"/>
      <c r="I344" s="11"/>
      <c r="J344" s="18"/>
      <c r="K344" s="11"/>
      <c r="L344" s="63">
        <f t="shared" si="8"/>
        <v>0</v>
      </c>
    </row>
    <row r="345" spans="1:12" ht="32.25" customHeight="1" hidden="1">
      <c r="A345" s="37" t="s">
        <v>471</v>
      </c>
      <c r="B345" s="19">
        <v>805</v>
      </c>
      <c r="C345" s="8" t="s">
        <v>746</v>
      </c>
      <c r="D345" s="8" t="s">
        <v>746</v>
      </c>
      <c r="E345" s="8" t="s">
        <v>764</v>
      </c>
      <c r="F345" s="8" t="s">
        <v>807</v>
      </c>
      <c r="G345" s="18"/>
      <c r="H345" s="11"/>
      <c r="I345" s="11"/>
      <c r="J345" s="18"/>
      <c r="K345" s="11"/>
      <c r="L345" s="63">
        <f t="shared" si="8"/>
        <v>0</v>
      </c>
    </row>
    <row r="346" spans="1:12" s="76" customFormat="1" ht="17.25" customHeight="1">
      <c r="A346" s="37" t="s">
        <v>216</v>
      </c>
      <c r="B346" s="19">
        <v>805</v>
      </c>
      <c r="C346" s="8" t="s">
        <v>746</v>
      </c>
      <c r="D346" s="8" t="s">
        <v>746</v>
      </c>
      <c r="E346" s="8" t="s">
        <v>183</v>
      </c>
      <c r="F346" s="8"/>
      <c r="G346" s="18">
        <f>SUM(G347)</f>
        <v>6409</v>
      </c>
      <c r="H346" s="18"/>
      <c r="I346" s="18"/>
      <c r="J346" s="18">
        <f>SUM(J347)</f>
        <v>2048.4</v>
      </c>
      <c r="K346" s="18"/>
      <c r="L346" s="63">
        <f t="shared" si="8"/>
        <v>8457.4</v>
      </c>
    </row>
    <row r="347" spans="1:12" s="80" customFormat="1" ht="51.75" customHeight="1">
      <c r="A347" s="37" t="s">
        <v>186</v>
      </c>
      <c r="B347" s="19">
        <v>805</v>
      </c>
      <c r="C347" s="8" t="s">
        <v>746</v>
      </c>
      <c r="D347" s="8" t="s">
        <v>746</v>
      </c>
      <c r="E347" s="8" t="s">
        <v>185</v>
      </c>
      <c r="F347" s="8"/>
      <c r="G347" s="18">
        <f>SUM(G348)</f>
        <v>6409</v>
      </c>
      <c r="H347" s="18"/>
      <c r="I347" s="18"/>
      <c r="J347" s="18">
        <f>SUM(J348,J350)</f>
        <v>2048.4</v>
      </c>
      <c r="K347" s="18"/>
      <c r="L347" s="63">
        <f t="shared" si="8"/>
        <v>8457.4</v>
      </c>
    </row>
    <row r="348" spans="1:12" s="77" customFormat="1" ht="87" customHeight="1">
      <c r="A348" s="40" t="s">
        <v>488</v>
      </c>
      <c r="B348" s="19">
        <v>805</v>
      </c>
      <c r="C348" s="8" t="s">
        <v>746</v>
      </c>
      <c r="D348" s="8" t="s">
        <v>746</v>
      </c>
      <c r="E348" s="8" t="s">
        <v>517</v>
      </c>
      <c r="F348" s="8"/>
      <c r="G348" s="18">
        <f>SUM(G349)</f>
        <v>6409</v>
      </c>
      <c r="H348" s="18"/>
      <c r="I348" s="18"/>
      <c r="J348" s="18">
        <f>SUM(J349)</f>
        <v>0</v>
      </c>
      <c r="K348" s="18"/>
      <c r="L348" s="63">
        <f t="shared" si="8"/>
        <v>6409</v>
      </c>
    </row>
    <row r="349" spans="1:12" ht="19.5" customHeight="1">
      <c r="A349" s="36" t="s">
        <v>306</v>
      </c>
      <c r="B349" s="19">
        <v>805</v>
      </c>
      <c r="C349" s="8" t="s">
        <v>746</v>
      </c>
      <c r="D349" s="8" t="s">
        <v>746</v>
      </c>
      <c r="E349" s="8" t="s">
        <v>517</v>
      </c>
      <c r="F349" s="8" t="s">
        <v>389</v>
      </c>
      <c r="G349" s="18">
        <v>6409</v>
      </c>
      <c r="H349" s="18"/>
      <c r="I349" s="18"/>
      <c r="J349" s="18"/>
      <c r="K349" s="18"/>
      <c r="L349" s="63">
        <f t="shared" si="8"/>
        <v>6409</v>
      </c>
    </row>
    <row r="350" spans="1:12" ht="83.25" customHeight="1">
      <c r="A350" s="40" t="s">
        <v>454</v>
      </c>
      <c r="B350" s="19">
        <v>805</v>
      </c>
      <c r="C350" s="8" t="s">
        <v>746</v>
      </c>
      <c r="D350" s="8" t="s">
        <v>746</v>
      </c>
      <c r="E350" s="8" t="s">
        <v>252</v>
      </c>
      <c r="F350" s="8"/>
      <c r="G350" s="18"/>
      <c r="H350" s="18"/>
      <c r="I350" s="18"/>
      <c r="J350" s="18">
        <f>SUM(J351)</f>
        <v>2048.4</v>
      </c>
      <c r="K350" s="18"/>
      <c r="L350" s="63">
        <f t="shared" si="8"/>
        <v>2048.4</v>
      </c>
    </row>
    <row r="351" spans="1:12" ht="19.5" customHeight="1">
      <c r="A351" s="36" t="s">
        <v>306</v>
      </c>
      <c r="B351" s="19">
        <v>805</v>
      </c>
      <c r="C351" s="8" t="s">
        <v>746</v>
      </c>
      <c r="D351" s="8" t="s">
        <v>746</v>
      </c>
      <c r="E351" s="8" t="s">
        <v>252</v>
      </c>
      <c r="F351" s="8" t="s">
        <v>389</v>
      </c>
      <c r="G351" s="18"/>
      <c r="H351" s="18"/>
      <c r="I351" s="18"/>
      <c r="J351" s="18">
        <v>2048.4</v>
      </c>
      <c r="K351" s="18"/>
      <c r="L351" s="63">
        <f t="shared" si="8"/>
        <v>2048.4</v>
      </c>
    </row>
    <row r="352" spans="1:12" ht="18" customHeight="1">
      <c r="A352" s="39" t="s">
        <v>270</v>
      </c>
      <c r="B352" s="19">
        <v>805</v>
      </c>
      <c r="C352" s="8" t="s">
        <v>746</v>
      </c>
      <c r="D352" s="8" t="s">
        <v>201</v>
      </c>
      <c r="E352" s="8"/>
      <c r="F352" s="8"/>
      <c r="G352" s="18">
        <f>SUM(G353,G356,G361,G365,G375)</f>
        <v>130506.2</v>
      </c>
      <c r="H352" s="18"/>
      <c r="I352" s="18"/>
      <c r="J352" s="18">
        <f>SUM(J353,J356,J361,J365,J375)</f>
        <v>489</v>
      </c>
      <c r="K352" s="18"/>
      <c r="L352" s="63">
        <f t="shared" si="8"/>
        <v>130995.2</v>
      </c>
    </row>
    <row r="353" spans="1:12" ht="19.5" customHeight="1">
      <c r="A353" s="39" t="s">
        <v>214</v>
      </c>
      <c r="B353" s="19">
        <v>805</v>
      </c>
      <c r="C353" s="8" t="s">
        <v>746</v>
      </c>
      <c r="D353" s="8" t="s">
        <v>201</v>
      </c>
      <c r="E353" s="8" t="s">
        <v>178</v>
      </c>
      <c r="F353" s="8"/>
      <c r="G353" s="18">
        <f>SUM(G354)</f>
        <v>11668.6</v>
      </c>
      <c r="H353" s="18"/>
      <c r="I353" s="18"/>
      <c r="J353" s="18">
        <f>SUM(J354)</f>
        <v>0</v>
      </c>
      <c r="K353" s="18"/>
      <c r="L353" s="63">
        <f t="shared" si="8"/>
        <v>11668.6</v>
      </c>
    </row>
    <row r="354" spans="1:12" ht="18.75" customHeight="1">
      <c r="A354" s="38" t="s">
        <v>182</v>
      </c>
      <c r="B354" s="19">
        <v>805</v>
      </c>
      <c r="C354" s="8" t="s">
        <v>746</v>
      </c>
      <c r="D354" s="8" t="s">
        <v>798</v>
      </c>
      <c r="E354" s="8" t="s">
        <v>180</v>
      </c>
      <c r="F354" s="8"/>
      <c r="G354" s="18">
        <f>SUM(G355)</f>
        <v>11668.6</v>
      </c>
      <c r="H354" s="18"/>
      <c r="I354" s="18"/>
      <c r="J354" s="18">
        <f>SUM(J355)</f>
        <v>0</v>
      </c>
      <c r="K354" s="18"/>
      <c r="L354" s="63">
        <f t="shared" si="8"/>
        <v>11668.6</v>
      </c>
    </row>
    <row r="355" spans="1:12" ht="18.75" customHeight="1">
      <c r="A355" s="37" t="s">
        <v>607</v>
      </c>
      <c r="B355" s="19">
        <v>805</v>
      </c>
      <c r="C355" s="8" t="s">
        <v>746</v>
      </c>
      <c r="D355" s="8" t="s">
        <v>201</v>
      </c>
      <c r="E355" s="8" t="s">
        <v>180</v>
      </c>
      <c r="F355" s="8" t="s">
        <v>392</v>
      </c>
      <c r="G355" s="18">
        <v>11668.6</v>
      </c>
      <c r="H355" s="11"/>
      <c r="I355" s="11"/>
      <c r="J355" s="18"/>
      <c r="K355" s="11"/>
      <c r="L355" s="63">
        <f t="shared" si="8"/>
        <v>11668.6</v>
      </c>
    </row>
    <row r="356" spans="1:12" ht="36.75" customHeight="1">
      <c r="A356" s="38" t="s">
        <v>131</v>
      </c>
      <c r="B356" s="19">
        <v>805</v>
      </c>
      <c r="C356" s="8" t="s">
        <v>746</v>
      </c>
      <c r="D356" s="8" t="s">
        <v>201</v>
      </c>
      <c r="E356" s="8" t="s">
        <v>799</v>
      </c>
      <c r="F356" s="8"/>
      <c r="G356" s="18">
        <f>SUM(G357,G359)</f>
        <v>48962.7</v>
      </c>
      <c r="H356" s="18"/>
      <c r="I356" s="18"/>
      <c r="J356" s="18">
        <f>SUM(J357,J359)</f>
        <v>489</v>
      </c>
      <c r="K356" s="18"/>
      <c r="L356" s="63">
        <f t="shared" si="8"/>
        <v>49451.7</v>
      </c>
    </row>
    <row r="357" spans="1:12" ht="18.75" customHeight="1">
      <c r="A357" s="39" t="s">
        <v>721</v>
      </c>
      <c r="B357" s="19">
        <v>805</v>
      </c>
      <c r="C357" s="8" t="s">
        <v>746</v>
      </c>
      <c r="D357" s="8" t="s">
        <v>201</v>
      </c>
      <c r="E357" s="8" t="s">
        <v>725</v>
      </c>
      <c r="F357" s="8"/>
      <c r="G357" s="18">
        <f>SUM(G358)</f>
        <v>713.2</v>
      </c>
      <c r="H357" s="18"/>
      <c r="I357" s="18"/>
      <c r="J357" s="18">
        <f>SUM(J358)</f>
        <v>0</v>
      </c>
      <c r="K357" s="18"/>
      <c r="L357" s="63">
        <f t="shared" si="8"/>
        <v>713.2</v>
      </c>
    </row>
    <row r="358" spans="1:12" ht="16.5">
      <c r="A358" s="38" t="s">
        <v>150</v>
      </c>
      <c r="B358" s="19">
        <v>805</v>
      </c>
      <c r="C358" s="8" t="s">
        <v>746</v>
      </c>
      <c r="D358" s="8" t="s">
        <v>201</v>
      </c>
      <c r="E358" s="8" t="s">
        <v>725</v>
      </c>
      <c r="F358" s="8" t="s">
        <v>831</v>
      </c>
      <c r="G358" s="18">
        <v>713.2</v>
      </c>
      <c r="H358" s="18"/>
      <c r="I358" s="18"/>
      <c r="J358" s="18"/>
      <c r="K358" s="18"/>
      <c r="L358" s="63">
        <f t="shared" si="8"/>
        <v>713.2</v>
      </c>
    </row>
    <row r="359" spans="1:12" ht="19.5" customHeight="1">
      <c r="A359" s="39" t="s">
        <v>641</v>
      </c>
      <c r="B359" s="19">
        <v>805</v>
      </c>
      <c r="C359" s="8" t="s">
        <v>746</v>
      </c>
      <c r="D359" s="8" t="s">
        <v>201</v>
      </c>
      <c r="E359" s="8" t="s">
        <v>800</v>
      </c>
      <c r="F359" s="8"/>
      <c r="G359" s="18">
        <f>SUM(G360)</f>
        <v>48249.5</v>
      </c>
      <c r="H359" s="18"/>
      <c r="I359" s="18"/>
      <c r="J359" s="18">
        <f>SUM(J360)</f>
        <v>489</v>
      </c>
      <c r="K359" s="18"/>
      <c r="L359" s="63">
        <f t="shared" si="8"/>
        <v>48738.5</v>
      </c>
    </row>
    <row r="360" spans="1:12" ht="19.5" customHeight="1">
      <c r="A360" s="38" t="s">
        <v>150</v>
      </c>
      <c r="B360" s="19">
        <v>805</v>
      </c>
      <c r="C360" s="8" t="s">
        <v>746</v>
      </c>
      <c r="D360" s="8" t="s">
        <v>201</v>
      </c>
      <c r="E360" s="8" t="s">
        <v>800</v>
      </c>
      <c r="F360" s="8" t="s">
        <v>831</v>
      </c>
      <c r="G360" s="18">
        <f>48578.2-328.7</f>
        <v>48249.5</v>
      </c>
      <c r="H360" s="11"/>
      <c r="I360" s="11"/>
      <c r="J360" s="18">
        <v>489</v>
      </c>
      <c r="K360" s="11"/>
      <c r="L360" s="63">
        <f t="shared" si="8"/>
        <v>48738.5</v>
      </c>
    </row>
    <row r="361" spans="1:12" ht="20.25" customHeight="1">
      <c r="A361" s="37" t="s">
        <v>216</v>
      </c>
      <c r="B361" s="19">
        <v>805</v>
      </c>
      <c r="C361" s="8" t="s">
        <v>746</v>
      </c>
      <c r="D361" s="8" t="s">
        <v>201</v>
      </c>
      <c r="E361" s="8" t="s">
        <v>183</v>
      </c>
      <c r="F361" s="8"/>
      <c r="G361" s="18">
        <f>SUM(G362)</f>
        <v>4809.3</v>
      </c>
      <c r="H361" s="18"/>
      <c r="I361" s="18"/>
      <c r="J361" s="18">
        <f>SUM(J362)</f>
        <v>0</v>
      </c>
      <c r="K361" s="18"/>
      <c r="L361" s="63">
        <f t="shared" si="8"/>
        <v>4809.3</v>
      </c>
    </row>
    <row r="362" spans="1:12" s="76" customFormat="1" ht="54.75" customHeight="1">
      <c r="A362" s="37" t="s">
        <v>511</v>
      </c>
      <c r="B362" s="19">
        <v>805</v>
      </c>
      <c r="C362" s="8" t="s">
        <v>746</v>
      </c>
      <c r="D362" s="8" t="s">
        <v>201</v>
      </c>
      <c r="E362" s="8" t="s">
        <v>185</v>
      </c>
      <c r="F362" s="8"/>
      <c r="G362" s="18">
        <f>G363</f>
        <v>4809.3</v>
      </c>
      <c r="H362" s="18"/>
      <c r="I362" s="18"/>
      <c r="J362" s="18">
        <f>J363</f>
        <v>0</v>
      </c>
      <c r="K362" s="18"/>
      <c r="L362" s="63">
        <f t="shared" si="8"/>
        <v>4809.3</v>
      </c>
    </row>
    <row r="363" spans="1:12" s="77" customFormat="1" ht="37.5" customHeight="1">
      <c r="A363" s="40" t="s">
        <v>155</v>
      </c>
      <c r="B363" s="19">
        <v>805</v>
      </c>
      <c r="C363" s="8" t="s">
        <v>746</v>
      </c>
      <c r="D363" s="8" t="s">
        <v>201</v>
      </c>
      <c r="E363" s="8" t="s">
        <v>573</v>
      </c>
      <c r="F363" s="8"/>
      <c r="G363" s="18">
        <f>G364</f>
        <v>4809.3</v>
      </c>
      <c r="H363" s="18"/>
      <c r="I363" s="18"/>
      <c r="J363" s="18">
        <f>J364</f>
        <v>0</v>
      </c>
      <c r="K363" s="18"/>
      <c r="L363" s="63">
        <f t="shared" si="8"/>
        <v>4809.3</v>
      </c>
    </row>
    <row r="364" spans="1:12" ht="18.75" customHeight="1">
      <c r="A364" s="36" t="s">
        <v>306</v>
      </c>
      <c r="B364" s="19">
        <v>805</v>
      </c>
      <c r="C364" s="8" t="s">
        <v>746</v>
      </c>
      <c r="D364" s="8" t="s">
        <v>201</v>
      </c>
      <c r="E364" s="8" t="s">
        <v>573</v>
      </c>
      <c r="F364" s="8" t="s">
        <v>389</v>
      </c>
      <c r="G364" s="18">
        <v>4809.3</v>
      </c>
      <c r="H364" s="11"/>
      <c r="I364" s="11"/>
      <c r="J364" s="18"/>
      <c r="K364" s="11"/>
      <c r="L364" s="63">
        <f t="shared" si="8"/>
        <v>4809.3</v>
      </c>
    </row>
    <row r="365" spans="1:12" ht="19.5" customHeight="1">
      <c r="A365" s="37" t="s">
        <v>523</v>
      </c>
      <c r="B365" s="19">
        <v>805</v>
      </c>
      <c r="C365" s="8" t="s">
        <v>746</v>
      </c>
      <c r="D365" s="8" t="s">
        <v>201</v>
      </c>
      <c r="E365" s="8" t="s">
        <v>631</v>
      </c>
      <c r="F365" s="8"/>
      <c r="G365" s="18">
        <f>G366+G371+G373</f>
        <v>62858.899999999994</v>
      </c>
      <c r="H365" s="18"/>
      <c r="I365" s="18"/>
      <c r="J365" s="18">
        <f>J366+J371+J373</f>
        <v>0</v>
      </c>
      <c r="K365" s="18"/>
      <c r="L365" s="63">
        <f t="shared" si="8"/>
        <v>62858.899999999994</v>
      </c>
    </row>
    <row r="366" spans="1:12" ht="34.5" customHeight="1">
      <c r="A366" s="40" t="s">
        <v>491</v>
      </c>
      <c r="B366" s="19">
        <v>805</v>
      </c>
      <c r="C366" s="8" t="s">
        <v>746</v>
      </c>
      <c r="D366" s="8" t="s">
        <v>201</v>
      </c>
      <c r="E366" s="8" t="s">
        <v>487</v>
      </c>
      <c r="F366" s="8"/>
      <c r="G366" s="18">
        <f>SUM(G367,G369)</f>
        <v>62858.899999999994</v>
      </c>
      <c r="H366" s="18"/>
      <c r="I366" s="18"/>
      <c r="J366" s="18">
        <f>SUM(J367,J369)</f>
        <v>0</v>
      </c>
      <c r="K366" s="18"/>
      <c r="L366" s="63">
        <f t="shared" si="8"/>
        <v>62858.899999999994</v>
      </c>
    </row>
    <row r="367" spans="1:12" ht="39" customHeight="1">
      <c r="A367" s="40" t="s">
        <v>492</v>
      </c>
      <c r="B367" s="19">
        <v>805</v>
      </c>
      <c r="C367" s="8" t="s">
        <v>746</v>
      </c>
      <c r="D367" s="8" t="s">
        <v>201</v>
      </c>
      <c r="E367" s="8" t="s">
        <v>524</v>
      </c>
      <c r="F367" s="8"/>
      <c r="G367" s="18">
        <f>SUM(G368)</f>
        <v>43331.6</v>
      </c>
      <c r="H367" s="18"/>
      <c r="I367" s="18"/>
      <c r="J367" s="18">
        <f>SUM(J368)</f>
        <v>0</v>
      </c>
      <c r="K367" s="18"/>
      <c r="L367" s="63">
        <f t="shared" si="8"/>
        <v>43331.6</v>
      </c>
    </row>
    <row r="368" spans="1:12" ht="18" customHeight="1">
      <c r="A368" s="37" t="s">
        <v>738</v>
      </c>
      <c r="B368" s="19">
        <v>805</v>
      </c>
      <c r="C368" s="8" t="s">
        <v>746</v>
      </c>
      <c r="D368" s="8" t="s">
        <v>201</v>
      </c>
      <c r="E368" s="8" t="s">
        <v>524</v>
      </c>
      <c r="F368" s="8" t="s">
        <v>266</v>
      </c>
      <c r="G368" s="18">
        <v>43331.6</v>
      </c>
      <c r="H368" s="11"/>
      <c r="I368" s="11"/>
      <c r="J368" s="18"/>
      <c r="K368" s="11"/>
      <c r="L368" s="63">
        <f t="shared" si="8"/>
        <v>43331.6</v>
      </c>
    </row>
    <row r="369" spans="1:12" ht="35.25" customHeight="1">
      <c r="A369" s="40" t="s">
        <v>733</v>
      </c>
      <c r="B369" s="19">
        <v>805</v>
      </c>
      <c r="C369" s="8" t="s">
        <v>746</v>
      </c>
      <c r="D369" s="8" t="s">
        <v>201</v>
      </c>
      <c r="E369" s="8" t="s">
        <v>525</v>
      </c>
      <c r="F369" s="8"/>
      <c r="G369" s="18">
        <f>SUM(G370)</f>
        <v>19527.3</v>
      </c>
      <c r="H369" s="18"/>
      <c r="I369" s="18"/>
      <c r="J369" s="18">
        <f>SUM(J370)</f>
        <v>0</v>
      </c>
      <c r="K369" s="18"/>
      <c r="L369" s="63">
        <f t="shared" si="8"/>
        <v>19527.3</v>
      </c>
    </row>
    <row r="370" spans="1:12" ht="18.75" customHeight="1">
      <c r="A370" s="101" t="s">
        <v>737</v>
      </c>
      <c r="B370" s="94">
        <v>805</v>
      </c>
      <c r="C370" s="95" t="s">
        <v>746</v>
      </c>
      <c r="D370" s="95" t="s">
        <v>201</v>
      </c>
      <c r="E370" s="95" t="s">
        <v>525</v>
      </c>
      <c r="F370" s="95" t="s">
        <v>266</v>
      </c>
      <c r="G370" s="78">
        <v>19527.3</v>
      </c>
      <c r="H370" s="26"/>
      <c r="I370" s="26"/>
      <c r="J370" s="78"/>
      <c r="K370" s="26"/>
      <c r="L370" s="133">
        <f t="shared" si="8"/>
        <v>19527.3</v>
      </c>
    </row>
    <row r="371" spans="1:12" ht="33.75" customHeight="1" hidden="1">
      <c r="A371" s="40" t="s">
        <v>582</v>
      </c>
      <c r="B371" s="19">
        <v>805</v>
      </c>
      <c r="C371" s="8" t="s">
        <v>746</v>
      </c>
      <c r="D371" s="8" t="s">
        <v>201</v>
      </c>
      <c r="E371" s="8" t="s">
        <v>526</v>
      </c>
      <c r="F371" s="8"/>
      <c r="G371" s="18">
        <f>SUM(G372)</f>
        <v>0</v>
      </c>
      <c r="H371" s="18"/>
      <c r="I371" s="18"/>
      <c r="J371" s="18">
        <f>SUM(J372)</f>
        <v>0</v>
      </c>
      <c r="K371" s="18"/>
      <c r="L371" s="63">
        <f t="shared" si="8"/>
        <v>0</v>
      </c>
    </row>
    <row r="372" spans="1:12" ht="16.5" hidden="1">
      <c r="A372" s="37" t="s">
        <v>737</v>
      </c>
      <c r="B372" s="19">
        <v>805</v>
      </c>
      <c r="C372" s="8" t="s">
        <v>746</v>
      </c>
      <c r="D372" s="8" t="s">
        <v>201</v>
      </c>
      <c r="E372" s="8" t="s">
        <v>526</v>
      </c>
      <c r="F372" s="8" t="s">
        <v>266</v>
      </c>
      <c r="G372" s="18"/>
      <c r="H372" s="11"/>
      <c r="I372" s="11"/>
      <c r="J372" s="18"/>
      <c r="K372" s="11"/>
      <c r="L372" s="63">
        <f t="shared" si="8"/>
        <v>0</v>
      </c>
    </row>
    <row r="373" spans="1:12" ht="34.5" customHeight="1" hidden="1">
      <c r="A373" s="40" t="s">
        <v>71</v>
      </c>
      <c r="B373" s="19">
        <v>805</v>
      </c>
      <c r="C373" s="8" t="s">
        <v>746</v>
      </c>
      <c r="D373" s="8" t="s">
        <v>201</v>
      </c>
      <c r="E373" s="8" t="s">
        <v>527</v>
      </c>
      <c r="F373" s="8"/>
      <c r="G373" s="18">
        <f>SUM(G374)</f>
        <v>0</v>
      </c>
      <c r="H373" s="18"/>
      <c r="I373" s="18"/>
      <c r="J373" s="18">
        <f>SUM(J374)</f>
        <v>0</v>
      </c>
      <c r="K373" s="18"/>
      <c r="L373" s="63">
        <f t="shared" si="8"/>
        <v>0</v>
      </c>
    </row>
    <row r="374" spans="1:12" ht="19.5" customHeight="1" hidden="1">
      <c r="A374" s="37" t="s">
        <v>737</v>
      </c>
      <c r="B374" s="19">
        <v>805</v>
      </c>
      <c r="C374" s="8" t="s">
        <v>746</v>
      </c>
      <c r="D374" s="8" t="s">
        <v>201</v>
      </c>
      <c r="E374" s="8" t="s">
        <v>527</v>
      </c>
      <c r="F374" s="8" t="s">
        <v>266</v>
      </c>
      <c r="G374" s="18"/>
      <c r="H374" s="11"/>
      <c r="I374" s="11"/>
      <c r="J374" s="18"/>
      <c r="K374" s="11"/>
      <c r="L374" s="63">
        <f t="shared" si="8"/>
        <v>0</v>
      </c>
    </row>
    <row r="375" spans="1:12" ht="19.5" customHeight="1">
      <c r="A375" s="127" t="s">
        <v>633</v>
      </c>
      <c r="B375" s="96">
        <v>805</v>
      </c>
      <c r="C375" s="6" t="s">
        <v>746</v>
      </c>
      <c r="D375" s="6" t="s">
        <v>201</v>
      </c>
      <c r="E375" s="6" t="s">
        <v>602</v>
      </c>
      <c r="F375" s="6"/>
      <c r="G375" s="79">
        <f>SUM(G376,G378,G380)</f>
        <v>2206.7</v>
      </c>
      <c r="H375" s="79"/>
      <c r="I375" s="79"/>
      <c r="J375" s="79">
        <f>SUM(J376,J378,J380)</f>
        <v>0</v>
      </c>
      <c r="K375" s="79"/>
      <c r="L375" s="112">
        <f t="shared" si="8"/>
        <v>2206.7</v>
      </c>
    </row>
    <row r="376" spans="1:12" ht="18" customHeight="1">
      <c r="A376" s="39" t="s">
        <v>72</v>
      </c>
      <c r="B376" s="19">
        <v>805</v>
      </c>
      <c r="C376" s="8" t="s">
        <v>797</v>
      </c>
      <c r="D376" s="8" t="s">
        <v>201</v>
      </c>
      <c r="E376" s="8" t="s">
        <v>603</v>
      </c>
      <c r="F376" s="8"/>
      <c r="G376" s="18">
        <f>SUM(G377)</f>
        <v>937.7</v>
      </c>
      <c r="H376" s="18"/>
      <c r="I376" s="18"/>
      <c r="J376" s="18">
        <f>SUM(J377)</f>
        <v>0</v>
      </c>
      <c r="K376" s="18"/>
      <c r="L376" s="63">
        <f t="shared" si="8"/>
        <v>937.7</v>
      </c>
    </row>
    <row r="377" spans="1:12" ht="18.75" customHeight="1">
      <c r="A377" s="37" t="s">
        <v>737</v>
      </c>
      <c r="B377" s="19">
        <v>805</v>
      </c>
      <c r="C377" s="8" t="s">
        <v>797</v>
      </c>
      <c r="D377" s="8" t="s">
        <v>201</v>
      </c>
      <c r="E377" s="8" t="s">
        <v>603</v>
      </c>
      <c r="F377" s="8" t="s">
        <v>266</v>
      </c>
      <c r="G377" s="18">
        <v>937.7</v>
      </c>
      <c r="H377" s="11"/>
      <c r="I377" s="11"/>
      <c r="J377" s="18"/>
      <c r="K377" s="11"/>
      <c r="L377" s="63">
        <f t="shared" si="8"/>
        <v>937.7</v>
      </c>
    </row>
    <row r="378" spans="1:12" ht="19.5" customHeight="1">
      <c r="A378" s="39" t="s">
        <v>82</v>
      </c>
      <c r="B378" s="19">
        <v>805</v>
      </c>
      <c r="C378" s="8" t="s">
        <v>797</v>
      </c>
      <c r="D378" s="8" t="s">
        <v>201</v>
      </c>
      <c r="E378" s="8" t="s">
        <v>369</v>
      </c>
      <c r="F378" s="8"/>
      <c r="G378" s="18">
        <f>SUM(G379)</f>
        <v>919</v>
      </c>
      <c r="H378" s="18"/>
      <c r="I378" s="18"/>
      <c r="J378" s="18">
        <f>SUM(J379)</f>
        <v>0</v>
      </c>
      <c r="K378" s="18"/>
      <c r="L378" s="63">
        <f t="shared" si="8"/>
        <v>919</v>
      </c>
    </row>
    <row r="379" spans="1:12" ht="18.75" customHeight="1">
      <c r="A379" s="37" t="s">
        <v>737</v>
      </c>
      <c r="B379" s="19">
        <v>805</v>
      </c>
      <c r="C379" s="8" t="s">
        <v>797</v>
      </c>
      <c r="D379" s="8" t="s">
        <v>201</v>
      </c>
      <c r="E379" s="8" t="s">
        <v>369</v>
      </c>
      <c r="F379" s="8" t="s">
        <v>266</v>
      </c>
      <c r="G379" s="18">
        <v>919</v>
      </c>
      <c r="H379" s="11"/>
      <c r="I379" s="11"/>
      <c r="J379" s="18"/>
      <c r="K379" s="11"/>
      <c r="L379" s="63">
        <f t="shared" si="8"/>
        <v>919</v>
      </c>
    </row>
    <row r="380" spans="1:12" ht="19.5" customHeight="1">
      <c r="A380" s="39" t="s">
        <v>324</v>
      </c>
      <c r="B380" s="19">
        <v>805</v>
      </c>
      <c r="C380" s="8" t="s">
        <v>746</v>
      </c>
      <c r="D380" s="8" t="s">
        <v>201</v>
      </c>
      <c r="E380" s="8" t="s">
        <v>342</v>
      </c>
      <c r="F380" s="8"/>
      <c r="G380" s="18">
        <f>SUM(G381)</f>
        <v>350</v>
      </c>
      <c r="H380" s="18"/>
      <c r="I380" s="18"/>
      <c r="J380" s="18">
        <f>SUM(J381)</f>
        <v>0</v>
      </c>
      <c r="K380" s="18"/>
      <c r="L380" s="63">
        <f t="shared" si="8"/>
        <v>350</v>
      </c>
    </row>
    <row r="381" spans="1:12" ht="16.5">
      <c r="A381" s="37" t="s">
        <v>737</v>
      </c>
      <c r="B381" s="19">
        <v>805</v>
      </c>
      <c r="C381" s="8" t="s">
        <v>746</v>
      </c>
      <c r="D381" s="8" t="s">
        <v>201</v>
      </c>
      <c r="E381" s="8" t="s">
        <v>342</v>
      </c>
      <c r="F381" s="8" t="s">
        <v>266</v>
      </c>
      <c r="G381" s="18">
        <v>350</v>
      </c>
      <c r="H381" s="11"/>
      <c r="I381" s="11"/>
      <c r="J381" s="18"/>
      <c r="K381" s="11"/>
      <c r="L381" s="63">
        <f t="shared" si="8"/>
        <v>350</v>
      </c>
    </row>
    <row r="382" spans="1:12" ht="16.5" hidden="1">
      <c r="A382" s="39" t="s">
        <v>81</v>
      </c>
      <c r="B382" s="64">
        <v>805</v>
      </c>
      <c r="C382" s="27" t="s">
        <v>746</v>
      </c>
      <c r="D382" s="27" t="s">
        <v>201</v>
      </c>
      <c r="E382" s="8" t="s">
        <v>342</v>
      </c>
      <c r="F382" s="8"/>
      <c r="G382" s="18"/>
      <c r="H382" s="11"/>
      <c r="I382" s="11"/>
      <c r="J382" s="18"/>
      <c r="K382" s="11"/>
      <c r="L382" s="63">
        <f t="shared" si="8"/>
        <v>0</v>
      </c>
    </row>
    <row r="383" spans="1:12" ht="16.5" hidden="1">
      <c r="A383" s="37" t="s">
        <v>737</v>
      </c>
      <c r="B383" s="64">
        <v>805</v>
      </c>
      <c r="C383" s="27" t="s">
        <v>746</v>
      </c>
      <c r="D383" s="27" t="s">
        <v>201</v>
      </c>
      <c r="E383" s="8" t="s">
        <v>342</v>
      </c>
      <c r="F383" s="8" t="s">
        <v>266</v>
      </c>
      <c r="G383" s="18"/>
      <c r="H383" s="11"/>
      <c r="I383" s="11"/>
      <c r="J383" s="18"/>
      <c r="K383" s="11"/>
      <c r="L383" s="63">
        <f t="shared" si="8"/>
        <v>0</v>
      </c>
    </row>
    <row r="384" spans="1:12" ht="19.5" customHeight="1" hidden="1">
      <c r="A384" s="34" t="s">
        <v>544</v>
      </c>
      <c r="B384" s="19">
        <v>805</v>
      </c>
      <c r="C384" s="8" t="s">
        <v>746</v>
      </c>
      <c r="D384" s="8" t="s">
        <v>201</v>
      </c>
      <c r="E384" s="8" t="s">
        <v>543</v>
      </c>
      <c r="F384" s="8"/>
      <c r="G384" s="18"/>
      <c r="H384" s="11"/>
      <c r="I384" s="11"/>
      <c r="J384" s="18"/>
      <c r="K384" s="11"/>
      <c r="L384" s="63">
        <f t="shared" si="8"/>
        <v>0</v>
      </c>
    </row>
    <row r="385" spans="1:12" ht="16.5" hidden="1">
      <c r="A385" s="37" t="s">
        <v>737</v>
      </c>
      <c r="B385" s="19">
        <v>805</v>
      </c>
      <c r="C385" s="8" t="s">
        <v>746</v>
      </c>
      <c r="D385" s="8" t="s">
        <v>201</v>
      </c>
      <c r="E385" s="8" t="s">
        <v>543</v>
      </c>
      <c r="F385" s="8" t="s">
        <v>266</v>
      </c>
      <c r="G385" s="18"/>
      <c r="H385" s="11"/>
      <c r="I385" s="11"/>
      <c r="J385" s="18"/>
      <c r="K385" s="11"/>
      <c r="L385" s="63">
        <f t="shared" si="8"/>
        <v>0</v>
      </c>
    </row>
    <row r="386" spans="1:12" ht="20.25" customHeight="1" hidden="1">
      <c r="A386" s="39" t="s">
        <v>175</v>
      </c>
      <c r="B386" s="19">
        <v>805</v>
      </c>
      <c r="C386" s="8" t="s">
        <v>746</v>
      </c>
      <c r="D386" s="8" t="s">
        <v>201</v>
      </c>
      <c r="E386" s="8" t="s">
        <v>174</v>
      </c>
      <c r="F386" s="8"/>
      <c r="G386" s="18"/>
      <c r="H386" s="11"/>
      <c r="I386" s="11"/>
      <c r="J386" s="18"/>
      <c r="K386" s="11"/>
      <c r="L386" s="63">
        <f t="shared" si="8"/>
        <v>0</v>
      </c>
    </row>
    <row r="387" spans="1:12" ht="19.5" customHeight="1" hidden="1">
      <c r="A387" s="37" t="s">
        <v>737</v>
      </c>
      <c r="B387" s="19">
        <v>805</v>
      </c>
      <c r="C387" s="8" t="s">
        <v>746</v>
      </c>
      <c r="D387" s="8" t="s">
        <v>201</v>
      </c>
      <c r="E387" s="8" t="s">
        <v>174</v>
      </c>
      <c r="F387" s="8" t="s">
        <v>266</v>
      </c>
      <c r="G387" s="18"/>
      <c r="H387" s="11"/>
      <c r="I387" s="11"/>
      <c r="J387" s="18"/>
      <c r="K387" s="11"/>
      <c r="L387" s="63">
        <f t="shared" si="8"/>
        <v>0</v>
      </c>
    </row>
    <row r="388" spans="1:12" ht="19.5" customHeight="1">
      <c r="A388" s="39" t="s">
        <v>585</v>
      </c>
      <c r="B388" s="19">
        <v>805</v>
      </c>
      <c r="C388" s="8" t="s">
        <v>205</v>
      </c>
      <c r="D388" s="8"/>
      <c r="E388" s="8"/>
      <c r="F388" s="8"/>
      <c r="G388" s="18">
        <f>G389</f>
        <v>164.5</v>
      </c>
      <c r="H388" s="11"/>
      <c r="I388" s="11"/>
      <c r="J388" s="18">
        <f>J389</f>
        <v>0</v>
      </c>
      <c r="K388" s="11"/>
      <c r="L388" s="63">
        <f t="shared" si="8"/>
        <v>164.5</v>
      </c>
    </row>
    <row r="389" spans="1:12" ht="19.5" customHeight="1">
      <c r="A389" s="39" t="s">
        <v>434</v>
      </c>
      <c r="B389" s="19">
        <v>805</v>
      </c>
      <c r="C389" s="8" t="s">
        <v>205</v>
      </c>
      <c r="D389" s="8" t="s">
        <v>100</v>
      </c>
      <c r="E389" s="8"/>
      <c r="F389" s="8"/>
      <c r="G389" s="18">
        <f>G390</f>
        <v>164.5</v>
      </c>
      <c r="H389" s="11"/>
      <c r="I389" s="11"/>
      <c r="J389" s="18">
        <f>J390</f>
        <v>0</v>
      </c>
      <c r="K389" s="11"/>
      <c r="L389" s="63">
        <f t="shared" si="8"/>
        <v>164.5</v>
      </c>
    </row>
    <row r="390" spans="1:12" ht="19.5" customHeight="1">
      <c r="A390" s="38" t="s">
        <v>75</v>
      </c>
      <c r="B390" s="19">
        <v>805</v>
      </c>
      <c r="C390" s="8" t="s">
        <v>205</v>
      </c>
      <c r="D390" s="8" t="s">
        <v>100</v>
      </c>
      <c r="E390" s="8" t="s">
        <v>346</v>
      </c>
      <c r="F390" s="8"/>
      <c r="G390" s="18">
        <f>G391</f>
        <v>164.5</v>
      </c>
      <c r="H390" s="11"/>
      <c r="I390" s="11"/>
      <c r="J390" s="18">
        <f>J391</f>
        <v>0</v>
      </c>
      <c r="K390" s="11"/>
      <c r="L390" s="63">
        <f t="shared" si="8"/>
        <v>164.5</v>
      </c>
    </row>
    <row r="391" spans="1:12" ht="19.5" customHeight="1">
      <c r="A391" s="40" t="s">
        <v>347</v>
      </c>
      <c r="B391" s="19">
        <v>805</v>
      </c>
      <c r="C391" s="8" t="s">
        <v>205</v>
      </c>
      <c r="D391" s="8" t="s">
        <v>100</v>
      </c>
      <c r="E391" s="8" t="s">
        <v>348</v>
      </c>
      <c r="F391" s="8"/>
      <c r="G391" s="18">
        <f>G392</f>
        <v>164.5</v>
      </c>
      <c r="H391" s="11"/>
      <c r="I391" s="11"/>
      <c r="J391" s="18">
        <f>J392</f>
        <v>0</v>
      </c>
      <c r="K391" s="11"/>
      <c r="L391" s="63">
        <f t="shared" si="8"/>
        <v>164.5</v>
      </c>
    </row>
    <row r="392" spans="1:12" ht="19.5" customHeight="1">
      <c r="A392" s="40" t="s">
        <v>806</v>
      </c>
      <c r="B392" s="19">
        <v>805</v>
      </c>
      <c r="C392" s="8" t="s">
        <v>205</v>
      </c>
      <c r="D392" s="8" t="s">
        <v>100</v>
      </c>
      <c r="E392" s="8" t="s">
        <v>348</v>
      </c>
      <c r="F392" s="8" t="s">
        <v>532</v>
      </c>
      <c r="G392" s="18">
        <v>164.5</v>
      </c>
      <c r="H392" s="11"/>
      <c r="I392" s="11"/>
      <c r="J392" s="18"/>
      <c r="K392" s="11"/>
      <c r="L392" s="63">
        <f t="shared" si="8"/>
        <v>164.5</v>
      </c>
    </row>
    <row r="393" spans="1:12" ht="16.5">
      <c r="A393" s="34" t="s">
        <v>668</v>
      </c>
      <c r="B393" s="19">
        <v>805</v>
      </c>
      <c r="C393" s="8" t="s">
        <v>714</v>
      </c>
      <c r="D393" s="8"/>
      <c r="E393" s="8"/>
      <c r="F393" s="8"/>
      <c r="G393" s="18">
        <f>G394+G401</f>
        <v>82261.3</v>
      </c>
      <c r="H393" s="18"/>
      <c r="I393" s="18"/>
      <c r="J393" s="18">
        <f>J394+J401</f>
        <v>0</v>
      </c>
      <c r="K393" s="18"/>
      <c r="L393" s="63">
        <f t="shared" si="8"/>
        <v>82261.3</v>
      </c>
    </row>
    <row r="394" spans="1:12" ht="16.5">
      <c r="A394" s="37" t="s">
        <v>623</v>
      </c>
      <c r="B394" s="19">
        <v>805</v>
      </c>
      <c r="C394" s="8" t="s">
        <v>714</v>
      </c>
      <c r="D394" s="8" t="s">
        <v>102</v>
      </c>
      <c r="E394" s="8"/>
      <c r="F394" s="8"/>
      <c r="G394" s="18">
        <f>SUM(G395)</f>
        <v>5612.299999999999</v>
      </c>
      <c r="H394" s="18"/>
      <c r="I394" s="18"/>
      <c r="J394" s="18">
        <f>SUM(J395)</f>
        <v>0</v>
      </c>
      <c r="K394" s="18"/>
      <c r="L394" s="63">
        <f t="shared" si="8"/>
        <v>5612.299999999999</v>
      </c>
    </row>
    <row r="395" spans="1:12" ht="16.5">
      <c r="A395" s="37" t="s">
        <v>388</v>
      </c>
      <c r="B395" s="19">
        <v>805</v>
      </c>
      <c r="C395" s="8" t="s">
        <v>714</v>
      </c>
      <c r="D395" s="8" t="s">
        <v>102</v>
      </c>
      <c r="E395" s="8" t="s">
        <v>183</v>
      </c>
      <c r="F395" s="8"/>
      <c r="G395" s="18">
        <f>SUM(G396)</f>
        <v>5612.299999999999</v>
      </c>
      <c r="H395" s="18"/>
      <c r="I395" s="18"/>
      <c r="J395" s="18">
        <f>SUM(J396)</f>
        <v>0</v>
      </c>
      <c r="K395" s="18"/>
      <c r="L395" s="63">
        <f t="shared" si="8"/>
        <v>5612.299999999999</v>
      </c>
    </row>
    <row r="396" spans="1:12" ht="55.5" customHeight="1">
      <c r="A396" s="37" t="s">
        <v>569</v>
      </c>
      <c r="B396" s="19">
        <v>805</v>
      </c>
      <c r="C396" s="8" t="s">
        <v>714</v>
      </c>
      <c r="D396" s="8" t="s">
        <v>102</v>
      </c>
      <c r="E396" s="8" t="s">
        <v>185</v>
      </c>
      <c r="F396" s="8"/>
      <c r="G396" s="18">
        <f>SUM(G397+G399)</f>
        <v>5612.299999999999</v>
      </c>
      <c r="H396" s="18"/>
      <c r="I396" s="18"/>
      <c r="J396" s="18">
        <f>SUM(J397+J399)</f>
        <v>0</v>
      </c>
      <c r="K396" s="18"/>
      <c r="L396" s="63">
        <f t="shared" si="8"/>
        <v>5612.299999999999</v>
      </c>
    </row>
    <row r="397" spans="1:12" ht="87.75" customHeight="1">
      <c r="A397" s="40" t="s">
        <v>488</v>
      </c>
      <c r="B397" s="19">
        <v>805</v>
      </c>
      <c r="C397" s="8" t="s">
        <v>714</v>
      </c>
      <c r="D397" s="8" t="s">
        <v>102</v>
      </c>
      <c r="E397" s="8" t="s">
        <v>517</v>
      </c>
      <c r="F397" s="8"/>
      <c r="G397" s="18">
        <f>SUM(G398)</f>
        <v>2398.1</v>
      </c>
      <c r="H397" s="18"/>
      <c r="I397" s="18"/>
      <c r="J397" s="18">
        <f>SUM(J398)</f>
        <v>0</v>
      </c>
      <c r="K397" s="18"/>
      <c r="L397" s="63">
        <f t="shared" si="8"/>
        <v>2398.1</v>
      </c>
    </row>
    <row r="398" spans="1:12" ht="16.5">
      <c r="A398" s="39" t="s">
        <v>822</v>
      </c>
      <c r="B398" s="19">
        <v>805</v>
      </c>
      <c r="C398" s="8" t="s">
        <v>714</v>
      </c>
      <c r="D398" s="8" t="s">
        <v>102</v>
      </c>
      <c r="E398" s="8" t="s">
        <v>517</v>
      </c>
      <c r="F398" s="8" t="s">
        <v>215</v>
      </c>
      <c r="G398" s="18">
        <v>2398.1</v>
      </c>
      <c r="H398" s="11"/>
      <c r="I398" s="11"/>
      <c r="J398" s="18"/>
      <c r="K398" s="11"/>
      <c r="L398" s="63">
        <f t="shared" si="8"/>
        <v>2398.1</v>
      </c>
    </row>
    <row r="399" spans="1:12" ht="84" customHeight="1">
      <c r="A399" s="40" t="s">
        <v>592</v>
      </c>
      <c r="B399" s="19">
        <v>805</v>
      </c>
      <c r="C399" s="8" t="s">
        <v>714</v>
      </c>
      <c r="D399" s="8" t="s">
        <v>102</v>
      </c>
      <c r="E399" s="8" t="s">
        <v>528</v>
      </c>
      <c r="F399" s="8"/>
      <c r="G399" s="18">
        <f>SUM(G400)</f>
        <v>3214.2</v>
      </c>
      <c r="H399" s="18"/>
      <c r="I399" s="18"/>
      <c r="J399" s="18">
        <f>SUM(J400)</f>
        <v>0</v>
      </c>
      <c r="K399" s="18"/>
      <c r="L399" s="63">
        <f t="shared" si="8"/>
        <v>3214.2</v>
      </c>
    </row>
    <row r="400" spans="1:12" ht="18" customHeight="1">
      <c r="A400" s="39" t="s">
        <v>822</v>
      </c>
      <c r="B400" s="19">
        <v>805</v>
      </c>
      <c r="C400" s="8" t="s">
        <v>714</v>
      </c>
      <c r="D400" s="8" t="s">
        <v>102</v>
      </c>
      <c r="E400" s="8" t="s">
        <v>528</v>
      </c>
      <c r="F400" s="8" t="s">
        <v>215</v>
      </c>
      <c r="G400" s="18">
        <v>3214.2</v>
      </c>
      <c r="H400" s="11"/>
      <c r="I400" s="11"/>
      <c r="J400" s="18"/>
      <c r="K400" s="11"/>
      <c r="L400" s="63">
        <f t="shared" si="8"/>
        <v>3214.2</v>
      </c>
    </row>
    <row r="401" spans="1:12" ht="18.75" customHeight="1">
      <c r="A401" s="39" t="s">
        <v>529</v>
      </c>
      <c r="B401" s="19">
        <v>805</v>
      </c>
      <c r="C401" s="8" t="s">
        <v>714</v>
      </c>
      <c r="D401" s="8" t="s">
        <v>103</v>
      </c>
      <c r="E401" s="8"/>
      <c r="F401" s="8"/>
      <c r="G401" s="18">
        <f>G402+G407</f>
        <v>76649</v>
      </c>
      <c r="H401" s="18"/>
      <c r="I401" s="18"/>
      <c r="J401" s="18">
        <f>J402+J407</f>
        <v>0</v>
      </c>
      <c r="K401" s="18"/>
      <c r="L401" s="63">
        <f t="shared" si="8"/>
        <v>76649</v>
      </c>
    </row>
    <row r="402" spans="1:12" s="76" customFormat="1" ht="19.5" customHeight="1">
      <c r="A402" s="40" t="s">
        <v>265</v>
      </c>
      <c r="B402" s="19">
        <v>805</v>
      </c>
      <c r="C402" s="8" t="s">
        <v>714</v>
      </c>
      <c r="D402" s="8" t="s">
        <v>103</v>
      </c>
      <c r="E402" s="8" t="s">
        <v>684</v>
      </c>
      <c r="F402" s="8"/>
      <c r="G402" s="18">
        <f>G403+G405</f>
        <v>76649</v>
      </c>
      <c r="H402" s="18"/>
      <c r="I402" s="18"/>
      <c r="J402" s="18">
        <f>J403+J405</f>
        <v>0</v>
      </c>
      <c r="K402" s="18"/>
      <c r="L402" s="63">
        <f t="shared" si="8"/>
        <v>76649</v>
      </c>
    </row>
    <row r="403" spans="1:12" s="77" customFormat="1" ht="84.75" customHeight="1">
      <c r="A403" s="40" t="s">
        <v>160</v>
      </c>
      <c r="B403" s="19">
        <v>805</v>
      </c>
      <c r="C403" s="8" t="s">
        <v>714</v>
      </c>
      <c r="D403" s="8" t="s">
        <v>103</v>
      </c>
      <c r="E403" s="8" t="s">
        <v>530</v>
      </c>
      <c r="F403" s="8"/>
      <c r="G403" s="18">
        <f>SUM(G404)</f>
        <v>40044.5</v>
      </c>
      <c r="H403" s="18"/>
      <c r="I403" s="18"/>
      <c r="J403" s="18">
        <f>SUM(J404)</f>
        <v>0</v>
      </c>
      <c r="K403" s="18"/>
      <c r="L403" s="63">
        <f t="shared" si="8"/>
        <v>40044.5</v>
      </c>
    </row>
    <row r="404" spans="1:12" s="76" customFormat="1" ht="18" customHeight="1">
      <c r="A404" s="39" t="s">
        <v>822</v>
      </c>
      <c r="B404" s="19">
        <v>805</v>
      </c>
      <c r="C404" s="8" t="s">
        <v>714</v>
      </c>
      <c r="D404" s="8" t="s">
        <v>103</v>
      </c>
      <c r="E404" s="8" t="s">
        <v>530</v>
      </c>
      <c r="F404" s="8" t="s">
        <v>215</v>
      </c>
      <c r="G404" s="18">
        <v>40044.5</v>
      </c>
      <c r="H404" s="18"/>
      <c r="I404" s="18"/>
      <c r="J404" s="18"/>
      <c r="K404" s="18"/>
      <c r="L404" s="63">
        <f t="shared" si="8"/>
        <v>40044.5</v>
      </c>
    </row>
    <row r="405" spans="1:12" s="56" customFormat="1" ht="118.5" customHeight="1">
      <c r="A405" s="39" t="s">
        <v>494</v>
      </c>
      <c r="B405" s="19">
        <v>805</v>
      </c>
      <c r="C405" s="8" t="s">
        <v>714</v>
      </c>
      <c r="D405" s="8" t="s">
        <v>103</v>
      </c>
      <c r="E405" s="8" t="s">
        <v>333</v>
      </c>
      <c r="F405" s="8"/>
      <c r="G405" s="18">
        <f>G406</f>
        <v>36604.5</v>
      </c>
      <c r="H405" s="18"/>
      <c r="I405" s="18"/>
      <c r="J405" s="18">
        <f>J406</f>
        <v>0</v>
      </c>
      <c r="K405" s="18"/>
      <c r="L405" s="63">
        <f aca="true" t="shared" si="9" ref="L405:L468">G405+H405+I405+J405+K405</f>
        <v>36604.5</v>
      </c>
    </row>
    <row r="406" spans="1:12" s="56" customFormat="1" ht="18" customHeight="1">
      <c r="A406" s="39" t="s">
        <v>822</v>
      </c>
      <c r="B406" s="19">
        <v>805</v>
      </c>
      <c r="C406" s="8" t="s">
        <v>714</v>
      </c>
      <c r="D406" s="8" t="s">
        <v>103</v>
      </c>
      <c r="E406" s="8" t="s">
        <v>333</v>
      </c>
      <c r="F406" s="8" t="s">
        <v>215</v>
      </c>
      <c r="G406" s="18">
        <v>36604.5</v>
      </c>
      <c r="H406" s="18"/>
      <c r="I406" s="18"/>
      <c r="J406" s="18"/>
      <c r="K406" s="18"/>
      <c r="L406" s="63">
        <f t="shared" si="9"/>
        <v>36604.5</v>
      </c>
    </row>
    <row r="407" spans="1:12" s="77" customFormat="1" ht="19.5" customHeight="1" hidden="1">
      <c r="A407" s="37" t="s">
        <v>216</v>
      </c>
      <c r="B407" s="19">
        <v>805</v>
      </c>
      <c r="C407" s="8" t="s">
        <v>714</v>
      </c>
      <c r="D407" s="8" t="s">
        <v>103</v>
      </c>
      <c r="E407" s="8" t="s">
        <v>183</v>
      </c>
      <c r="F407" s="8"/>
      <c r="G407" s="18">
        <f>SUM(G408)</f>
        <v>0</v>
      </c>
      <c r="H407" s="79"/>
      <c r="I407" s="18"/>
      <c r="J407" s="18">
        <f>SUM(J408)</f>
        <v>0</v>
      </c>
      <c r="K407" s="79"/>
      <c r="L407" s="63">
        <f t="shared" si="9"/>
        <v>0</v>
      </c>
    </row>
    <row r="408" spans="1:12" ht="53.25" customHeight="1" hidden="1">
      <c r="A408" s="37" t="s">
        <v>186</v>
      </c>
      <c r="B408" s="19">
        <v>805</v>
      </c>
      <c r="C408" s="8" t="s">
        <v>714</v>
      </c>
      <c r="D408" s="8" t="s">
        <v>103</v>
      </c>
      <c r="E408" s="8" t="s">
        <v>185</v>
      </c>
      <c r="F408" s="8"/>
      <c r="G408" s="18">
        <f>SUM(G409)</f>
        <v>0</v>
      </c>
      <c r="H408" s="18"/>
      <c r="I408" s="18"/>
      <c r="J408" s="18">
        <f>SUM(J409)</f>
        <v>0</v>
      </c>
      <c r="K408" s="18"/>
      <c r="L408" s="63">
        <f t="shared" si="9"/>
        <v>0</v>
      </c>
    </row>
    <row r="409" spans="1:12" ht="52.5" customHeight="1" hidden="1">
      <c r="A409" s="70" t="s">
        <v>142</v>
      </c>
      <c r="B409" s="19">
        <v>805</v>
      </c>
      <c r="C409" s="8" t="s">
        <v>714</v>
      </c>
      <c r="D409" s="8" t="s">
        <v>103</v>
      </c>
      <c r="E409" s="8" t="s">
        <v>143</v>
      </c>
      <c r="F409" s="8"/>
      <c r="G409" s="18">
        <f>SUM(G410)</f>
        <v>0</v>
      </c>
      <c r="H409" s="18"/>
      <c r="I409" s="18"/>
      <c r="J409" s="18">
        <f>SUM(J410)</f>
        <v>0</v>
      </c>
      <c r="K409" s="18"/>
      <c r="L409" s="63">
        <f t="shared" si="9"/>
        <v>0</v>
      </c>
    </row>
    <row r="410" spans="1:12" ht="16.5" hidden="1">
      <c r="A410" s="39" t="s">
        <v>822</v>
      </c>
      <c r="B410" s="19">
        <v>805</v>
      </c>
      <c r="C410" s="8" t="s">
        <v>714</v>
      </c>
      <c r="D410" s="8" t="s">
        <v>103</v>
      </c>
      <c r="E410" s="8" t="s">
        <v>144</v>
      </c>
      <c r="F410" s="8" t="s">
        <v>215</v>
      </c>
      <c r="G410" s="18"/>
      <c r="H410" s="11"/>
      <c r="I410" s="11"/>
      <c r="J410" s="18"/>
      <c r="K410" s="11"/>
      <c r="L410" s="63">
        <f t="shared" si="9"/>
        <v>0</v>
      </c>
    </row>
    <row r="411" spans="1:14" ht="18" customHeight="1">
      <c r="A411" s="41" t="s">
        <v>791</v>
      </c>
      <c r="B411" s="19">
        <v>806</v>
      </c>
      <c r="C411" s="8"/>
      <c r="D411" s="8"/>
      <c r="E411" s="8"/>
      <c r="F411" s="8"/>
      <c r="G411" s="11">
        <f>SUM(G427,)</f>
        <v>277325.2</v>
      </c>
      <c r="H411" s="30"/>
      <c r="I411" s="11">
        <f>SUM(I427,I417)</f>
        <v>1270.5</v>
      </c>
      <c r="J411" s="11">
        <f>SUM(J427,J417)</f>
        <v>63890.200000000004</v>
      </c>
      <c r="K411" s="30"/>
      <c r="L411" s="63">
        <f t="shared" si="9"/>
        <v>342485.9</v>
      </c>
      <c r="N411" s="30"/>
    </row>
    <row r="412" spans="1:14" ht="18" customHeight="1" hidden="1">
      <c r="A412" s="39" t="s">
        <v>609</v>
      </c>
      <c r="B412" s="19">
        <v>806</v>
      </c>
      <c r="C412" s="8" t="s">
        <v>746</v>
      </c>
      <c r="D412" s="8"/>
      <c r="E412" s="8"/>
      <c r="F412" s="8"/>
      <c r="G412" s="11"/>
      <c r="H412" s="30"/>
      <c r="I412" s="30"/>
      <c r="J412" s="30"/>
      <c r="K412" s="30"/>
      <c r="L412" s="63">
        <f t="shared" si="9"/>
        <v>0</v>
      </c>
      <c r="N412" s="33"/>
    </row>
    <row r="413" spans="1:14" ht="18" customHeight="1" hidden="1">
      <c r="A413" s="39" t="s">
        <v>433</v>
      </c>
      <c r="B413" s="19">
        <v>806</v>
      </c>
      <c r="C413" s="8" t="s">
        <v>746</v>
      </c>
      <c r="D413" s="8" t="s">
        <v>746</v>
      </c>
      <c r="E413" s="8"/>
      <c r="F413" s="8"/>
      <c r="G413" s="11"/>
      <c r="H413" s="30"/>
      <c r="I413" s="30"/>
      <c r="J413" s="30"/>
      <c r="K413" s="30"/>
      <c r="L413" s="63">
        <f t="shared" si="9"/>
        <v>0</v>
      </c>
      <c r="N413" s="33"/>
    </row>
    <row r="414" spans="1:14" ht="18" customHeight="1" hidden="1">
      <c r="A414" s="38" t="s">
        <v>404</v>
      </c>
      <c r="B414" s="19">
        <v>806</v>
      </c>
      <c r="C414" s="8" t="s">
        <v>746</v>
      </c>
      <c r="D414" s="8" t="s">
        <v>746</v>
      </c>
      <c r="E414" s="8" t="s">
        <v>719</v>
      </c>
      <c r="F414" s="8"/>
      <c r="G414" s="11"/>
      <c r="H414" s="30"/>
      <c r="I414" s="30"/>
      <c r="J414" s="30"/>
      <c r="K414" s="30"/>
      <c r="L414" s="63">
        <f t="shared" si="9"/>
        <v>0</v>
      </c>
      <c r="N414" s="33"/>
    </row>
    <row r="415" spans="1:14" ht="18" customHeight="1" hidden="1">
      <c r="A415" s="34" t="s">
        <v>559</v>
      </c>
      <c r="B415" s="19">
        <v>806</v>
      </c>
      <c r="C415" s="8" t="s">
        <v>746</v>
      </c>
      <c r="D415" s="8" t="s">
        <v>746</v>
      </c>
      <c r="E415" s="8" t="s">
        <v>759</v>
      </c>
      <c r="F415" s="8"/>
      <c r="G415" s="11"/>
      <c r="H415" s="30"/>
      <c r="I415" s="30"/>
      <c r="J415" s="30"/>
      <c r="K415" s="30"/>
      <c r="L415" s="63">
        <f t="shared" si="9"/>
        <v>0</v>
      </c>
      <c r="N415" s="33"/>
    </row>
    <row r="416" spans="1:14" ht="18" customHeight="1" hidden="1">
      <c r="A416" s="39" t="s">
        <v>808</v>
      </c>
      <c r="B416" s="19">
        <v>806</v>
      </c>
      <c r="C416" s="8" t="s">
        <v>746</v>
      </c>
      <c r="D416" s="8" t="s">
        <v>746</v>
      </c>
      <c r="E416" s="8" t="s">
        <v>759</v>
      </c>
      <c r="F416" s="8" t="s">
        <v>807</v>
      </c>
      <c r="G416" s="11"/>
      <c r="H416" s="30"/>
      <c r="I416" s="30"/>
      <c r="J416" s="30"/>
      <c r="K416" s="30"/>
      <c r="L416" s="63">
        <f t="shared" si="9"/>
        <v>0</v>
      </c>
      <c r="N416" s="33"/>
    </row>
    <row r="417" spans="1:14" ht="18" customHeight="1">
      <c r="A417" s="41" t="s">
        <v>673</v>
      </c>
      <c r="B417" s="19">
        <v>806</v>
      </c>
      <c r="C417" s="8" t="s">
        <v>103</v>
      </c>
      <c r="D417" s="8"/>
      <c r="E417" s="8"/>
      <c r="F417" s="8"/>
      <c r="G417" s="11"/>
      <c r="H417" s="30"/>
      <c r="I417" s="11">
        <f aca="true" t="shared" si="10" ref="I417:J420">I418</f>
        <v>1270.5</v>
      </c>
      <c r="J417" s="11">
        <f>J418</f>
        <v>4866.900000000001</v>
      </c>
      <c r="K417" s="30"/>
      <c r="L417" s="63">
        <f t="shared" si="9"/>
        <v>6137.400000000001</v>
      </c>
      <c r="N417" s="33"/>
    </row>
    <row r="418" spans="1:14" ht="18" customHeight="1">
      <c r="A418" s="37" t="s">
        <v>48</v>
      </c>
      <c r="B418" s="19">
        <v>806</v>
      </c>
      <c r="C418" s="8" t="s">
        <v>103</v>
      </c>
      <c r="D418" s="8" t="s">
        <v>100</v>
      </c>
      <c r="E418" s="8"/>
      <c r="F418" s="8"/>
      <c r="G418" s="11"/>
      <c r="H418" s="30"/>
      <c r="I418" s="11">
        <f t="shared" si="10"/>
        <v>1270.5</v>
      </c>
      <c r="J418" s="11">
        <f>J419+J424</f>
        <v>4866.900000000001</v>
      </c>
      <c r="K418" s="30"/>
      <c r="L418" s="63">
        <f t="shared" si="9"/>
        <v>6137.400000000001</v>
      </c>
      <c r="N418" s="33"/>
    </row>
    <row r="419" spans="1:14" ht="18" customHeight="1">
      <c r="A419" s="37" t="s">
        <v>50</v>
      </c>
      <c r="B419" s="19">
        <v>806</v>
      </c>
      <c r="C419" s="8" t="s">
        <v>103</v>
      </c>
      <c r="D419" s="8" t="s">
        <v>100</v>
      </c>
      <c r="E419" s="8" t="s">
        <v>49</v>
      </c>
      <c r="F419" s="8"/>
      <c r="G419" s="11"/>
      <c r="H419" s="30"/>
      <c r="I419" s="11">
        <f t="shared" si="10"/>
        <v>1270.5</v>
      </c>
      <c r="J419" s="11">
        <f>J420+J422</f>
        <v>4623.6</v>
      </c>
      <c r="K419" s="30"/>
      <c r="L419" s="63">
        <f t="shared" si="9"/>
        <v>5894.1</v>
      </c>
      <c r="N419" s="33"/>
    </row>
    <row r="420" spans="1:14" ht="18" customHeight="1">
      <c r="A420" s="37" t="s">
        <v>52</v>
      </c>
      <c r="B420" s="19">
        <v>806</v>
      </c>
      <c r="C420" s="8" t="s">
        <v>103</v>
      </c>
      <c r="D420" s="8" t="s">
        <v>100</v>
      </c>
      <c r="E420" s="8" t="s">
        <v>51</v>
      </c>
      <c r="F420" s="8"/>
      <c r="G420" s="11"/>
      <c r="H420" s="30"/>
      <c r="I420" s="11">
        <f t="shared" si="10"/>
        <v>1270.5</v>
      </c>
      <c r="J420" s="11">
        <f t="shared" si="10"/>
        <v>0</v>
      </c>
      <c r="K420" s="30"/>
      <c r="L420" s="63">
        <f t="shared" si="9"/>
        <v>1270.5</v>
      </c>
      <c r="N420" s="33"/>
    </row>
    <row r="421" spans="1:14" ht="18" customHeight="1">
      <c r="A421" s="38" t="s">
        <v>150</v>
      </c>
      <c r="B421" s="19">
        <v>806</v>
      </c>
      <c r="C421" s="8" t="s">
        <v>103</v>
      </c>
      <c r="D421" s="8" t="s">
        <v>100</v>
      </c>
      <c r="E421" s="8" t="s">
        <v>51</v>
      </c>
      <c r="F421" s="8" t="s">
        <v>831</v>
      </c>
      <c r="G421" s="11"/>
      <c r="H421" s="30"/>
      <c r="I421" s="11">
        <v>1270.5</v>
      </c>
      <c r="J421" s="11"/>
      <c r="K421" s="30"/>
      <c r="L421" s="63">
        <f t="shared" si="9"/>
        <v>1270.5</v>
      </c>
      <c r="N421" s="33"/>
    </row>
    <row r="422" spans="1:14" ht="35.25" customHeight="1">
      <c r="A422" s="38" t="s">
        <v>36</v>
      </c>
      <c r="B422" s="19">
        <v>806</v>
      </c>
      <c r="C422" s="8" t="s">
        <v>103</v>
      </c>
      <c r="D422" s="8" t="s">
        <v>100</v>
      </c>
      <c r="E422" s="8" t="s">
        <v>32</v>
      </c>
      <c r="F422" s="8"/>
      <c r="G422" s="11"/>
      <c r="H422" s="30"/>
      <c r="I422" s="11"/>
      <c r="J422" s="11">
        <f>SUM(J423)</f>
        <v>4623.6</v>
      </c>
      <c r="K422" s="30"/>
      <c r="L422" s="63">
        <f t="shared" si="9"/>
        <v>4623.6</v>
      </c>
      <c r="N422" s="33"/>
    </row>
    <row r="423" spans="1:14" ht="18" customHeight="1">
      <c r="A423" s="38" t="s">
        <v>150</v>
      </c>
      <c r="B423" s="19">
        <v>806</v>
      </c>
      <c r="C423" s="8" t="s">
        <v>103</v>
      </c>
      <c r="D423" s="8" t="s">
        <v>100</v>
      </c>
      <c r="E423" s="8" t="s">
        <v>32</v>
      </c>
      <c r="F423" s="8" t="s">
        <v>831</v>
      </c>
      <c r="G423" s="11"/>
      <c r="H423" s="30"/>
      <c r="I423" s="11"/>
      <c r="J423" s="11">
        <v>4623.6</v>
      </c>
      <c r="K423" s="30"/>
      <c r="L423" s="63">
        <f t="shared" si="9"/>
        <v>4623.6</v>
      </c>
      <c r="N423" s="33"/>
    </row>
    <row r="424" spans="1:14" ht="18" customHeight="1">
      <c r="A424" s="38" t="s">
        <v>523</v>
      </c>
      <c r="B424" s="19">
        <v>806</v>
      </c>
      <c r="C424" s="8" t="s">
        <v>103</v>
      </c>
      <c r="D424" s="8" t="s">
        <v>100</v>
      </c>
      <c r="E424" s="8" t="s">
        <v>631</v>
      </c>
      <c r="F424" s="8"/>
      <c r="G424" s="11"/>
      <c r="H424" s="30"/>
      <c r="I424" s="11"/>
      <c r="J424" s="11">
        <f>SUM(J425)</f>
        <v>243.3</v>
      </c>
      <c r="K424" s="30"/>
      <c r="L424" s="63">
        <f t="shared" si="9"/>
        <v>243.3</v>
      </c>
      <c r="N424" s="33"/>
    </row>
    <row r="425" spans="1:14" ht="36" customHeight="1">
      <c r="A425" s="38" t="s">
        <v>34</v>
      </c>
      <c r="B425" s="19">
        <v>806</v>
      </c>
      <c r="C425" s="8" t="s">
        <v>103</v>
      </c>
      <c r="D425" s="8" t="s">
        <v>100</v>
      </c>
      <c r="E425" s="8" t="s">
        <v>39</v>
      </c>
      <c r="F425" s="8"/>
      <c r="G425" s="11"/>
      <c r="H425" s="30"/>
      <c r="I425" s="11"/>
      <c r="J425" s="11">
        <f>SUM(J426)</f>
        <v>243.3</v>
      </c>
      <c r="K425" s="30"/>
      <c r="L425" s="63">
        <f t="shared" si="9"/>
        <v>243.3</v>
      </c>
      <c r="N425" s="33"/>
    </row>
    <row r="426" spans="1:14" ht="18" customHeight="1">
      <c r="A426" s="38" t="s">
        <v>150</v>
      </c>
      <c r="B426" s="19">
        <v>806</v>
      </c>
      <c r="C426" s="8" t="s">
        <v>103</v>
      </c>
      <c r="D426" s="8" t="s">
        <v>100</v>
      </c>
      <c r="E426" s="8" t="s">
        <v>39</v>
      </c>
      <c r="F426" s="8" t="s">
        <v>831</v>
      </c>
      <c r="G426" s="11"/>
      <c r="H426" s="30"/>
      <c r="I426" s="11"/>
      <c r="J426" s="11">
        <v>243.3</v>
      </c>
      <c r="K426" s="30"/>
      <c r="L426" s="63">
        <f t="shared" si="9"/>
        <v>243.3</v>
      </c>
      <c r="N426" s="33"/>
    </row>
    <row r="427" spans="1:14" ht="18.75" customHeight="1">
      <c r="A427" s="39" t="s">
        <v>287</v>
      </c>
      <c r="B427" s="19">
        <v>806</v>
      </c>
      <c r="C427" s="8" t="s">
        <v>201</v>
      </c>
      <c r="D427" s="8"/>
      <c r="E427" s="8"/>
      <c r="F427" s="8"/>
      <c r="G427" s="11">
        <f>SUM(G428,G444,G461,G475,G487,G496)</f>
        <v>277325.2</v>
      </c>
      <c r="H427" s="11"/>
      <c r="I427" s="11"/>
      <c r="J427" s="11">
        <f>SUM(J428,J444,J461,J475,J487,J496)</f>
        <v>59023.3</v>
      </c>
      <c r="K427" s="11"/>
      <c r="L427" s="63">
        <f t="shared" si="9"/>
        <v>336348.5</v>
      </c>
      <c r="N427" s="33"/>
    </row>
    <row r="428" spans="1:14" ht="18.75" customHeight="1">
      <c r="A428" s="39" t="s">
        <v>825</v>
      </c>
      <c r="B428" s="19">
        <v>806</v>
      </c>
      <c r="C428" s="8" t="s">
        <v>201</v>
      </c>
      <c r="D428" s="8" t="s">
        <v>100</v>
      </c>
      <c r="E428" s="8"/>
      <c r="F428" s="8"/>
      <c r="G428" s="11">
        <f>SUM(G429,G436)</f>
        <v>79220.6</v>
      </c>
      <c r="H428" s="11"/>
      <c r="I428" s="11"/>
      <c r="J428" s="11">
        <f>SUM(J429,J436)</f>
        <v>42505.9</v>
      </c>
      <c r="K428" s="11"/>
      <c r="L428" s="63">
        <f t="shared" si="9"/>
        <v>121726.5</v>
      </c>
      <c r="N428" s="33"/>
    </row>
    <row r="429" spans="1:14" ht="18" customHeight="1">
      <c r="A429" s="40" t="s">
        <v>545</v>
      </c>
      <c r="B429" s="19">
        <v>806</v>
      </c>
      <c r="C429" s="8" t="s">
        <v>201</v>
      </c>
      <c r="D429" s="8" t="s">
        <v>100</v>
      </c>
      <c r="E429" s="8" t="s">
        <v>291</v>
      </c>
      <c r="F429" s="8"/>
      <c r="G429" s="11">
        <f>SUM(G430,G432,G434)</f>
        <v>70175.5</v>
      </c>
      <c r="H429" s="11"/>
      <c r="I429" s="11"/>
      <c r="J429" s="11">
        <f>SUM(J430,J432,J434)</f>
        <v>42032.4</v>
      </c>
      <c r="K429" s="11"/>
      <c r="L429" s="63">
        <f t="shared" si="9"/>
        <v>112207.9</v>
      </c>
      <c r="N429" s="33"/>
    </row>
    <row r="430" spans="1:14" ht="16.5" hidden="1">
      <c r="A430" s="38" t="s">
        <v>294</v>
      </c>
      <c r="B430" s="19">
        <v>806</v>
      </c>
      <c r="C430" s="8" t="s">
        <v>201</v>
      </c>
      <c r="D430" s="8" t="s">
        <v>100</v>
      </c>
      <c r="E430" s="8" t="s">
        <v>293</v>
      </c>
      <c r="F430" s="8"/>
      <c r="G430" s="11">
        <f>SUM(G431)</f>
        <v>0</v>
      </c>
      <c r="H430" s="11"/>
      <c r="I430" s="11"/>
      <c r="J430" s="11">
        <f>SUM(J431)</f>
        <v>0</v>
      </c>
      <c r="K430" s="11"/>
      <c r="L430" s="63">
        <f t="shared" si="9"/>
        <v>0</v>
      </c>
      <c r="N430" s="33"/>
    </row>
    <row r="431" spans="1:14" ht="16.5" hidden="1">
      <c r="A431" s="38" t="s">
        <v>150</v>
      </c>
      <c r="B431" s="19">
        <v>806</v>
      </c>
      <c r="C431" s="8" t="s">
        <v>201</v>
      </c>
      <c r="D431" s="8" t="s">
        <v>100</v>
      </c>
      <c r="E431" s="8" t="s">
        <v>293</v>
      </c>
      <c r="F431" s="8" t="s">
        <v>831</v>
      </c>
      <c r="G431" s="11"/>
      <c r="H431" s="11"/>
      <c r="I431" s="11"/>
      <c r="J431" s="11"/>
      <c r="K431" s="11"/>
      <c r="L431" s="63">
        <f t="shared" si="9"/>
        <v>0</v>
      </c>
      <c r="N431" s="33"/>
    </row>
    <row r="432" spans="1:14" ht="18" customHeight="1">
      <c r="A432" s="39" t="s">
        <v>721</v>
      </c>
      <c r="B432" s="19">
        <v>806</v>
      </c>
      <c r="C432" s="8" t="s">
        <v>201</v>
      </c>
      <c r="D432" s="8" t="s">
        <v>100</v>
      </c>
      <c r="E432" s="8" t="s">
        <v>726</v>
      </c>
      <c r="F432" s="8"/>
      <c r="G432" s="11">
        <f>SUM(G433)</f>
        <v>5789</v>
      </c>
      <c r="H432" s="11"/>
      <c r="I432" s="11"/>
      <c r="J432" s="11">
        <f>SUM(J433)</f>
        <v>0</v>
      </c>
      <c r="K432" s="11"/>
      <c r="L432" s="63">
        <f t="shared" si="9"/>
        <v>5789</v>
      </c>
      <c r="N432" s="33"/>
    </row>
    <row r="433" spans="1:14" ht="17.25" customHeight="1">
      <c r="A433" s="38" t="s">
        <v>150</v>
      </c>
      <c r="B433" s="19">
        <v>806</v>
      </c>
      <c r="C433" s="8" t="s">
        <v>201</v>
      </c>
      <c r="D433" s="8" t="s">
        <v>100</v>
      </c>
      <c r="E433" s="8" t="s">
        <v>726</v>
      </c>
      <c r="F433" s="8" t="s">
        <v>831</v>
      </c>
      <c r="G433" s="11">
        <v>5789</v>
      </c>
      <c r="H433" s="11"/>
      <c r="I433" s="11"/>
      <c r="J433" s="11"/>
      <c r="K433" s="11"/>
      <c r="L433" s="63">
        <f t="shared" si="9"/>
        <v>5789</v>
      </c>
      <c r="N433" s="33"/>
    </row>
    <row r="434" spans="1:14" ht="18" customHeight="1">
      <c r="A434" s="39" t="s">
        <v>641</v>
      </c>
      <c r="B434" s="19">
        <v>806</v>
      </c>
      <c r="C434" s="8" t="s">
        <v>201</v>
      </c>
      <c r="D434" s="8" t="s">
        <v>100</v>
      </c>
      <c r="E434" s="8" t="s">
        <v>292</v>
      </c>
      <c r="F434" s="8"/>
      <c r="G434" s="11">
        <f>SUM(G435)</f>
        <v>64386.5</v>
      </c>
      <c r="H434" s="11"/>
      <c r="I434" s="11"/>
      <c r="J434" s="11">
        <f>SUM(J435)</f>
        <v>42032.4</v>
      </c>
      <c r="K434" s="11"/>
      <c r="L434" s="63">
        <f t="shared" si="9"/>
        <v>106418.9</v>
      </c>
      <c r="N434" s="33"/>
    </row>
    <row r="435" spans="1:12" ht="18.75" customHeight="1">
      <c r="A435" s="38" t="s">
        <v>150</v>
      </c>
      <c r="B435" s="19">
        <v>806</v>
      </c>
      <c r="C435" s="8" t="s">
        <v>201</v>
      </c>
      <c r="D435" s="8" t="s">
        <v>100</v>
      </c>
      <c r="E435" s="8" t="s">
        <v>292</v>
      </c>
      <c r="F435" s="8" t="s">
        <v>831</v>
      </c>
      <c r="G435" s="18">
        <v>64386.5</v>
      </c>
      <c r="H435" s="11"/>
      <c r="I435" s="11"/>
      <c r="J435" s="18">
        <f>48658.4+733.4-17550.4+10191</f>
        <v>42032.4</v>
      </c>
      <c r="K435" s="11"/>
      <c r="L435" s="63">
        <f t="shared" si="9"/>
        <v>106418.9</v>
      </c>
    </row>
    <row r="436" spans="1:12" ht="16.5">
      <c r="A436" s="39" t="s">
        <v>810</v>
      </c>
      <c r="B436" s="19">
        <v>806</v>
      </c>
      <c r="C436" s="8" t="s">
        <v>201</v>
      </c>
      <c r="D436" s="8" t="s">
        <v>100</v>
      </c>
      <c r="E436" s="8" t="s">
        <v>295</v>
      </c>
      <c r="F436" s="8"/>
      <c r="G436" s="18">
        <f>SUM(G437,G439)</f>
        <v>9045.1</v>
      </c>
      <c r="H436" s="18"/>
      <c r="I436" s="18"/>
      <c r="J436" s="18">
        <f>SUM(J437,J439)</f>
        <v>473.5</v>
      </c>
      <c r="K436" s="18"/>
      <c r="L436" s="63">
        <f t="shared" si="9"/>
        <v>9518.6</v>
      </c>
    </row>
    <row r="437" spans="1:12" ht="20.25" customHeight="1">
      <c r="A437" s="39" t="s">
        <v>721</v>
      </c>
      <c r="B437" s="19">
        <v>806</v>
      </c>
      <c r="C437" s="8" t="s">
        <v>201</v>
      </c>
      <c r="D437" s="8" t="s">
        <v>100</v>
      </c>
      <c r="E437" s="8" t="s">
        <v>112</v>
      </c>
      <c r="F437" s="8"/>
      <c r="G437" s="18">
        <f>SUM(G438)</f>
        <v>757.7</v>
      </c>
      <c r="H437" s="18"/>
      <c r="I437" s="18"/>
      <c r="J437" s="18">
        <f>SUM(J438)</f>
        <v>0</v>
      </c>
      <c r="K437" s="18"/>
      <c r="L437" s="63">
        <f t="shared" si="9"/>
        <v>757.7</v>
      </c>
    </row>
    <row r="438" spans="1:12" ht="18.75" customHeight="1">
      <c r="A438" s="38" t="s">
        <v>150</v>
      </c>
      <c r="B438" s="19">
        <v>806</v>
      </c>
      <c r="C438" s="8" t="s">
        <v>201</v>
      </c>
      <c r="D438" s="8" t="s">
        <v>100</v>
      </c>
      <c r="E438" s="8" t="s">
        <v>112</v>
      </c>
      <c r="F438" s="8" t="s">
        <v>831</v>
      </c>
      <c r="G438" s="18">
        <v>757.7</v>
      </c>
      <c r="H438" s="18"/>
      <c r="I438" s="18"/>
      <c r="J438" s="18"/>
      <c r="K438" s="18"/>
      <c r="L438" s="63">
        <f t="shared" si="9"/>
        <v>757.7</v>
      </c>
    </row>
    <row r="439" spans="1:12" ht="20.25" customHeight="1">
      <c r="A439" s="39" t="s">
        <v>641</v>
      </c>
      <c r="B439" s="19">
        <v>806</v>
      </c>
      <c r="C439" s="8" t="s">
        <v>201</v>
      </c>
      <c r="D439" s="8" t="s">
        <v>100</v>
      </c>
      <c r="E439" s="8" t="s">
        <v>296</v>
      </c>
      <c r="F439" s="8"/>
      <c r="G439" s="18">
        <f>SUM(G440)</f>
        <v>8287.4</v>
      </c>
      <c r="H439" s="18"/>
      <c r="I439" s="18"/>
      <c r="J439" s="18">
        <f>SUM(J440)</f>
        <v>473.5</v>
      </c>
      <c r="K439" s="18"/>
      <c r="L439" s="63">
        <f t="shared" si="9"/>
        <v>8760.9</v>
      </c>
    </row>
    <row r="440" spans="1:12" ht="19.5" customHeight="1">
      <c r="A440" s="38" t="s">
        <v>150</v>
      </c>
      <c r="B440" s="19">
        <v>806</v>
      </c>
      <c r="C440" s="8" t="s">
        <v>201</v>
      </c>
      <c r="D440" s="8" t="s">
        <v>100</v>
      </c>
      <c r="E440" s="8" t="s">
        <v>296</v>
      </c>
      <c r="F440" s="8" t="s">
        <v>831</v>
      </c>
      <c r="G440" s="18">
        <v>8287.4</v>
      </c>
      <c r="H440" s="11"/>
      <c r="I440" s="11"/>
      <c r="J440" s="18">
        <v>473.5</v>
      </c>
      <c r="K440" s="11"/>
      <c r="L440" s="63">
        <f t="shared" si="9"/>
        <v>8760.9</v>
      </c>
    </row>
    <row r="441" spans="1:12" ht="19.5" customHeight="1" hidden="1">
      <c r="A441" s="37" t="s">
        <v>216</v>
      </c>
      <c r="B441" s="19">
        <v>806</v>
      </c>
      <c r="C441" s="8" t="s">
        <v>201</v>
      </c>
      <c r="D441" s="8" t="s">
        <v>100</v>
      </c>
      <c r="E441" s="8" t="s">
        <v>183</v>
      </c>
      <c r="F441" s="8"/>
      <c r="G441" s="18"/>
      <c r="H441" s="11"/>
      <c r="I441" s="11"/>
      <c r="J441" s="18"/>
      <c r="K441" s="11"/>
      <c r="L441" s="63">
        <f t="shared" si="9"/>
        <v>0</v>
      </c>
    </row>
    <row r="442" spans="1:12" ht="33" hidden="1">
      <c r="A442" s="38" t="s">
        <v>330</v>
      </c>
      <c r="B442" s="19">
        <v>806</v>
      </c>
      <c r="C442" s="8" t="s">
        <v>201</v>
      </c>
      <c r="D442" s="8" t="s">
        <v>100</v>
      </c>
      <c r="E442" s="8" t="s">
        <v>329</v>
      </c>
      <c r="F442" s="8"/>
      <c r="G442" s="18"/>
      <c r="H442" s="11"/>
      <c r="I442" s="11"/>
      <c r="J442" s="18"/>
      <c r="K442" s="11"/>
      <c r="L442" s="63">
        <f t="shared" si="9"/>
        <v>0</v>
      </c>
    </row>
    <row r="443" spans="1:12" ht="18" customHeight="1" hidden="1">
      <c r="A443" s="38" t="s">
        <v>150</v>
      </c>
      <c r="B443" s="19">
        <v>806</v>
      </c>
      <c r="C443" s="8" t="s">
        <v>201</v>
      </c>
      <c r="D443" s="8" t="s">
        <v>100</v>
      </c>
      <c r="E443" s="8" t="s">
        <v>329</v>
      </c>
      <c r="F443" s="8" t="s">
        <v>831</v>
      </c>
      <c r="G443" s="18"/>
      <c r="H443" s="11"/>
      <c r="I443" s="11"/>
      <c r="J443" s="18"/>
      <c r="K443" s="11"/>
      <c r="L443" s="63">
        <f t="shared" si="9"/>
        <v>0</v>
      </c>
    </row>
    <row r="444" spans="1:12" ht="20.25" customHeight="1">
      <c r="A444" s="39" t="s">
        <v>473</v>
      </c>
      <c r="B444" s="19">
        <v>806</v>
      </c>
      <c r="C444" s="8" t="s">
        <v>201</v>
      </c>
      <c r="D444" s="8" t="s">
        <v>101</v>
      </c>
      <c r="E444" s="8"/>
      <c r="F444" s="8"/>
      <c r="G444" s="18">
        <f>SUM(G445,G450,G455)</f>
        <v>48405</v>
      </c>
      <c r="H444" s="18"/>
      <c r="I444" s="18"/>
      <c r="J444" s="18">
        <f>SUM(J445,J450,J455)</f>
        <v>1064.4</v>
      </c>
      <c r="K444" s="18"/>
      <c r="L444" s="63">
        <f t="shared" si="9"/>
        <v>49469.4</v>
      </c>
    </row>
    <row r="445" spans="1:12" ht="18" customHeight="1">
      <c r="A445" s="40" t="s">
        <v>545</v>
      </c>
      <c r="B445" s="19">
        <v>806</v>
      </c>
      <c r="C445" s="8" t="s">
        <v>201</v>
      </c>
      <c r="D445" s="8" t="s">
        <v>101</v>
      </c>
      <c r="E445" s="8" t="s">
        <v>291</v>
      </c>
      <c r="F445" s="8"/>
      <c r="G445" s="18">
        <f>SUM(G446,G448)</f>
        <v>16692.7</v>
      </c>
      <c r="H445" s="18"/>
      <c r="I445" s="18"/>
      <c r="J445" s="18">
        <f>SUM(J446,J448)</f>
        <v>341.6</v>
      </c>
      <c r="K445" s="18"/>
      <c r="L445" s="63">
        <f t="shared" si="9"/>
        <v>17034.3</v>
      </c>
    </row>
    <row r="446" spans="1:12" ht="18" customHeight="1">
      <c r="A446" s="39" t="s">
        <v>721</v>
      </c>
      <c r="B446" s="19">
        <v>806</v>
      </c>
      <c r="C446" s="8" t="s">
        <v>201</v>
      </c>
      <c r="D446" s="8" t="s">
        <v>101</v>
      </c>
      <c r="E446" s="8" t="s">
        <v>726</v>
      </c>
      <c r="F446" s="8"/>
      <c r="G446" s="18">
        <f>SUM(G447)</f>
        <v>679.3</v>
      </c>
      <c r="H446" s="18"/>
      <c r="I446" s="18"/>
      <c r="J446" s="18">
        <f>SUM(J447)</f>
        <v>0</v>
      </c>
      <c r="K446" s="18"/>
      <c r="L446" s="63">
        <f t="shared" si="9"/>
        <v>679.3</v>
      </c>
    </row>
    <row r="447" spans="1:12" ht="18.75" customHeight="1">
      <c r="A447" s="38" t="s">
        <v>150</v>
      </c>
      <c r="B447" s="19">
        <v>806</v>
      </c>
      <c r="C447" s="8" t="s">
        <v>201</v>
      </c>
      <c r="D447" s="8" t="s">
        <v>101</v>
      </c>
      <c r="E447" s="8" t="s">
        <v>726</v>
      </c>
      <c r="F447" s="8" t="s">
        <v>831</v>
      </c>
      <c r="G447" s="18">
        <v>679.3</v>
      </c>
      <c r="H447" s="18"/>
      <c r="I447" s="18"/>
      <c r="J447" s="18"/>
      <c r="K447" s="18"/>
      <c r="L447" s="63">
        <f t="shared" si="9"/>
        <v>679.3</v>
      </c>
    </row>
    <row r="448" spans="1:12" ht="18.75" customHeight="1">
      <c r="A448" s="39" t="s">
        <v>641</v>
      </c>
      <c r="B448" s="19">
        <v>806</v>
      </c>
      <c r="C448" s="8" t="s">
        <v>201</v>
      </c>
      <c r="D448" s="8" t="s">
        <v>101</v>
      </c>
      <c r="E448" s="8" t="s">
        <v>292</v>
      </c>
      <c r="F448" s="8"/>
      <c r="G448" s="18">
        <f>SUM(G449)</f>
        <v>16013.4</v>
      </c>
      <c r="H448" s="18"/>
      <c r="I448" s="18"/>
      <c r="J448" s="18">
        <f>SUM(J449)</f>
        <v>341.6</v>
      </c>
      <c r="K448" s="18"/>
      <c r="L448" s="63">
        <f t="shared" si="9"/>
        <v>16355</v>
      </c>
    </row>
    <row r="449" spans="1:12" ht="19.5" customHeight="1">
      <c r="A449" s="38" t="s">
        <v>150</v>
      </c>
      <c r="B449" s="19">
        <v>806</v>
      </c>
      <c r="C449" s="8" t="s">
        <v>201</v>
      </c>
      <c r="D449" s="8" t="s">
        <v>101</v>
      </c>
      <c r="E449" s="8" t="s">
        <v>292</v>
      </c>
      <c r="F449" s="8" t="s">
        <v>831</v>
      </c>
      <c r="G449" s="18">
        <v>16013.4</v>
      </c>
      <c r="H449" s="11"/>
      <c r="I449" s="11"/>
      <c r="J449" s="18">
        <v>341.6</v>
      </c>
      <c r="K449" s="11"/>
      <c r="L449" s="63">
        <f t="shared" si="9"/>
        <v>16355</v>
      </c>
    </row>
    <row r="450" spans="1:12" ht="19.5" customHeight="1">
      <c r="A450" s="39" t="s">
        <v>823</v>
      </c>
      <c r="B450" s="19">
        <v>806</v>
      </c>
      <c r="C450" s="8" t="s">
        <v>201</v>
      </c>
      <c r="D450" s="8" t="s">
        <v>101</v>
      </c>
      <c r="E450" s="8" t="s">
        <v>297</v>
      </c>
      <c r="F450" s="8"/>
      <c r="G450" s="18">
        <f>SUM(G451,G453)</f>
        <v>31712.3</v>
      </c>
      <c r="H450" s="18"/>
      <c r="I450" s="18"/>
      <c r="J450" s="18">
        <f>SUM(J451,J453)</f>
        <v>722.8</v>
      </c>
      <c r="K450" s="18"/>
      <c r="L450" s="63">
        <f t="shared" si="9"/>
        <v>32435.1</v>
      </c>
    </row>
    <row r="451" spans="1:12" ht="18" customHeight="1">
      <c r="A451" s="39" t="s">
        <v>721</v>
      </c>
      <c r="B451" s="19">
        <v>806</v>
      </c>
      <c r="C451" s="8" t="s">
        <v>201</v>
      </c>
      <c r="D451" s="8" t="s">
        <v>101</v>
      </c>
      <c r="E451" s="8" t="s">
        <v>727</v>
      </c>
      <c r="F451" s="8"/>
      <c r="G451" s="18">
        <f>SUM(G452)</f>
        <v>1255.8</v>
      </c>
      <c r="H451" s="18"/>
      <c r="I451" s="18"/>
      <c r="J451" s="18">
        <f>SUM(J452)</f>
        <v>0</v>
      </c>
      <c r="K451" s="18"/>
      <c r="L451" s="63">
        <f t="shared" si="9"/>
        <v>1255.8</v>
      </c>
    </row>
    <row r="452" spans="1:12" ht="20.25" customHeight="1">
      <c r="A452" s="38" t="s">
        <v>150</v>
      </c>
      <c r="B452" s="19">
        <v>806</v>
      </c>
      <c r="C452" s="8" t="s">
        <v>201</v>
      </c>
      <c r="D452" s="8" t="s">
        <v>101</v>
      </c>
      <c r="E452" s="8" t="s">
        <v>727</v>
      </c>
      <c r="F452" s="8" t="s">
        <v>831</v>
      </c>
      <c r="G452" s="18">
        <v>1255.8</v>
      </c>
      <c r="H452" s="18"/>
      <c r="I452" s="18"/>
      <c r="J452" s="18"/>
      <c r="K452" s="18"/>
      <c r="L452" s="63">
        <f t="shared" si="9"/>
        <v>1255.8</v>
      </c>
    </row>
    <row r="453" spans="1:12" ht="20.25" customHeight="1">
      <c r="A453" s="39" t="s">
        <v>641</v>
      </c>
      <c r="B453" s="19">
        <v>806</v>
      </c>
      <c r="C453" s="8" t="s">
        <v>201</v>
      </c>
      <c r="D453" s="8" t="s">
        <v>101</v>
      </c>
      <c r="E453" s="8" t="s">
        <v>298</v>
      </c>
      <c r="F453" s="8"/>
      <c r="G453" s="18">
        <f>SUM(G454)</f>
        <v>30456.5</v>
      </c>
      <c r="H453" s="18"/>
      <c r="I453" s="18"/>
      <c r="J453" s="18">
        <f>SUM(J454)</f>
        <v>722.8</v>
      </c>
      <c r="K453" s="18"/>
      <c r="L453" s="63">
        <f t="shared" si="9"/>
        <v>31179.3</v>
      </c>
    </row>
    <row r="454" spans="1:12" ht="19.5" customHeight="1">
      <c r="A454" s="38" t="s">
        <v>150</v>
      </c>
      <c r="B454" s="19">
        <v>806</v>
      </c>
      <c r="C454" s="8" t="s">
        <v>201</v>
      </c>
      <c r="D454" s="8" t="s">
        <v>101</v>
      </c>
      <c r="E454" s="8" t="s">
        <v>298</v>
      </c>
      <c r="F454" s="8" t="s">
        <v>831</v>
      </c>
      <c r="G454" s="18">
        <v>30456.5</v>
      </c>
      <c r="H454" s="11"/>
      <c r="I454" s="11"/>
      <c r="J454" s="18">
        <v>722.8</v>
      </c>
      <c r="K454" s="11"/>
      <c r="L454" s="63">
        <f t="shared" si="9"/>
        <v>31179.3</v>
      </c>
    </row>
    <row r="455" spans="1:12" ht="19.5" customHeight="1" hidden="1">
      <c r="A455" s="40" t="s">
        <v>265</v>
      </c>
      <c r="B455" s="19">
        <v>806</v>
      </c>
      <c r="C455" s="8" t="s">
        <v>201</v>
      </c>
      <c r="D455" s="8" t="s">
        <v>101</v>
      </c>
      <c r="E455" s="8" t="s">
        <v>684</v>
      </c>
      <c r="F455" s="8"/>
      <c r="G455" s="18">
        <f>SUM(G456)</f>
        <v>0</v>
      </c>
      <c r="H455" s="18"/>
      <c r="I455" s="18"/>
      <c r="J455" s="18">
        <f>SUM(J456)</f>
        <v>0</v>
      </c>
      <c r="K455" s="18"/>
      <c r="L455" s="63">
        <f t="shared" si="9"/>
        <v>0</v>
      </c>
    </row>
    <row r="456" spans="1:12" ht="85.5" customHeight="1" hidden="1">
      <c r="A456" s="40" t="s">
        <v>80</v>
      </c>
      <c r="B456" s="19">
        <v>806</v>
      </c>
      <c r="C456" s="8" t="s">
        <v>201</v>
      </c>
      <c r="D456" s="8" t="s">
        <v>101</v>
      </c>
      <c r="E456" s="8" t="s">
        <v>248</v>
      </c>
      <c r="F456" s="8"/>
      <c r="G456" s="18">
        <f>SUM(G457)</f>
        <v>0</v>
      </c>
      <c r="H456" s="18"/>
      <c r="I456" s="18"/>
      <c r="J456" s="18">
        <f>SUM(J457)</f>
        <v>0</v>
      </c>
      <c r="K456" s="18"/>
      <c r="L456" s="63">
        <f t="shared" si="9"/>
        <v>0</v>
      </c>
    </row>
    <row r="457" spans="1:12" ht="16.5" hidden="1">
      <c r="A457" s="38" t="s">
        <v>150</v>
      </c>
      <c r="B457" s="19">
        <v>806</v>
      </c>
      <c r="C457" s="8" t="s">
        <v>201</v>
      </c>
      <c r="D457" s="8" t="s">
        <v>101</v>
      </c>
      <c r="E457" s="8" t="s">
        <v>248</v>
      </c>
      <c r="F457" s="8" t="s">
        <v>831</v>
      </c>
      <c r="G457" s="18"/>
      <c r="H457" s="11"/>
      <c r="I457" s="11"/>
      <c r="J457" s="18"/>
      <c r="K457" s="11"/>
      <c r="L457" s="63">
        <f t="shared" si="9"/>
        <v>0</v>
      </c>
    </row>
    <row r="458" spans="1:12" ht="16.5" hidden="1">
      <c r="A458" s="37" t="s">
        <v>216</v>
      </c>
      <c r="B458" s="19">
        <v>806</v>
      </c>
      <c r="C458" s="8" t="s">
        <v>201</v>
      </c>
      <c r="D458" s="8" t="s">
        <v>101</v>
      </c>
      <c r="E458" s="8" t="s">
        <v>183</v>
      </c>
      <c r="F458" s="8"/>
      <c r="G458" s="18"/>
      <c r="H458" s="11"/>
      <c r="I458" s="11"/>
      <c r="J458" s="18"/>
      <c r="K458" s="11"/>
      <c r="L458" s="63">
        <f t="shared" si="9"/>
        <v>0</v>
      </c>
    </row>
    <row r="459" spans="1:12" ht="33" hidden="1">
      <c r="A459" s="38" t="s">
        <v>330</v>
      </c>
      <c r="B459" s="19">
        <v>806</v>
      </c>
      <c r="C459" s="8" t="s">
        <v>201</v>
      </c>
      <c r="D459" s="8" t="s">
        <v>101</v>
      </c>
      <c r="E459" s="8" t="s">
        <v>329</v>
      </c>
      <c r="F459" s="8"/>
      <c r="G459" s="18"/>
      <c r="H459" s="11"/>
      <c r="I459" s="11"/>
      <c r="J459" s="18"/>
      <c r="K459" s="11"/>
      <c r="L459" s="63">
        <f t="shared" si="9"/>
        <v>0</v>
      </c>
    </row>
    <row r="460" spans="1:12" ht="16.5" hidden="1">
      <c r="A460" s="38" t="s">
        <v>150</v>
      </c>
      <c r="B460" s="19">
        <v>806</v>
      </c>
      <c r="C460" s="8" t="s">
        <v>201</v>
      </c>
      <c r="D460" s="8" t="s">
        <v>101</v>
      </c>
      <c r="E460" s="8" t="s">
        <v>329</v>
      </c>
      <c r="F460" s="8" t="s">
        <v>831</v>
      </c>
      <c r="G460" s="18"/>
      <c r="H460" s="11"/>
      <c r="I460" s="11"/>
      <c r="J460" s="18"/>
      <c r="K460" s="11"/>
      <c r="L460" s="63">
        <f t="shared" si="9"/>
        <v>0</v>
      </c>
    </row>
    <row r="461" spans="1:12" ht="16.5">
      <c r="A461" s="39" t="s">
        <v>113</v>
      </c>
      <c r="B461" s="19">
        <v>806</v>
      </c>
      <c r="C461" s="8" t="s">
        <v>201</v>
      </c>
      <c r="D461" s="8" t="s">
        <v>102</v>
      </c>
      <c r="E461" s="8"/>
      <c r="F461" s="8"/>
      <c r="G461" s="18">
        <f>G462+G467</f>
        <v>3256.5</v>
      </c>
      <c r="H461" s="18"/>
      <c r="I461" s="18"/>
      <c r="J461" s="18">
        <f>J462+J467</f>
        <v>0</v>
      </c>
      <c r="K461" s="18"/>
      <c r="L461" s="63">
        <f t="shared" si="9"/>
        <v>3256.5</v>
      </c>
    </row>
    <row r="462" spans="1:12" ht="16.5">
      <c r="A462" s="40" t="s">
        <v>545</v>
      </c>
      <c r="B462" s="19">
        <v>806</v>
      </c>
      <c r="C462" s="8" t="s">
        <v>201</v>
      </c>
      <c r="D462" s="8" t="s">
        <v>102</v>
      </c>
      <c r="E462" s="8" t="s">
        <v>291</v>
      </c>
      <c r="F462" s="8"/>
      <c r="G462" s="18">
        <f>SUM(G463,G465)</f>
        <v>3015.2</v>
      </c>
      <c r="H462" s="18"/>
      <c r="I462" s="18"/>
      <c r="J462" s="18">
        <f>SUM(J463,J465)</f>
        <v>0</v>
      </c>
      <c r="K462" s="18"/>
      <c r="L462" s="63">
        <f t="shared" si="9"/>
        <v>3015.2</v>
      </c>
    </row>
    <row r="463" spans="1:12" ht="18.75" customHeight="1">
      <c r="A463" s="39" t="s">
        <v>721</v>
      </c>
      <c r="B463" s="19">
        <v>806</v>
      </c>
      <c r="C463" s="8" t="s">
        <v>201</v>
      </c>
      <c r="D463" s="8" t="s">
        <v>102</v>
      </c>
      <c r="E463" s="8" t="s">
        <v>726</v>
      </c>
      <c r="F463" s="8"/>
      <c r="G463" s="18">
        <f>SUM(G464)</f>
        <v>123</v>
      </c>
      <c r="H463" s="18"/>
      <c r="I463" s="18"/>
      <c r="J463" s="18">
        <f>SUM(J464)</f>
        <v>0</v>
      </c>
      <c r="K463" s="18"/>
      <c r="L463" s="63">
        <f t="shared" si="9"/>
        <v>123</v>
      </c>
    </row>
    <row r="464" spans="1:12" ht="18.75" customHeight="1">
      <c r="A464" s="38" t="s">
        <v>150</v>
      </c>
      <c r="B464" s="19">
        <v>806</v>
      </c>
      <c r="C464" s="8" t="s">
        <v>201</v>
      </c>
      <c r="D464" s="8" t="s">
        <v>102</v>
      </c>
      <c r="E464" s="8" t="s">
        <v>726</v>
      </c>
      <c r="F464" s="8" t="s">
        <v>831</v>
      </c>
      <c r="G464" s="18">
        <v>123</v>
      </c>
      <c r="H464" s="11"/>
      <c r="I464" s="11"/>
      <c r="J464" s="18"/>
      <c r="K464" s="11"/>
      <c r="L464" s="63">
        <f t="shared" si="9"/>
        <v>123</v>
      </c>
    </row>
    <row r="465" spans="1:12" ht="18.75" customHeight="1">
      <c r="A465" s="39" t="s">
        <v>641</v>
      </c>
      <c r="B465" s="19">
        <v>806</v>
      </c>
      <c r="C465" s="8" t="s">
        <v>201</v>
      </c>
      <c r="D465" s="8" t="s">
        <v>102</v>
      </c>
      <c r="E465" s="8" t="s">
        <v>292</v>
      </c>
      <c r="F465" s="8"/>
      <c r="G465" s="18">
        <f>SUM(G466)</f>
        <v>2892.2</v>
      </c>
      <c r="H465" s="18"/>
      <c r="I465" s="18"/>
      <c r="J465" s="18">
        <f>SUM(J466)</f>
        <v>0</v>
      </c>
      <c r="K465" s="18"/>
      <c r="L465" s="63">
        <f t="shared" si="9"/>
        <v>2892.2</v>
      </c>
    </row>
    <row r="466" spans="1:12" ht="18" customHeight="1">
      <c r="A466" s="97" t="s">
        <v>150</v>
      </c>
      <c r="B466" s="94">
        <v>806</v>
      </c>
      <c r="C466" s="95" t="s">
        <v>201</v>
      </c>
      <c r="D466" s="95" t="s">
        <v>102</v>
      </c>
      <c r="E466" s="95" t="s">
        <v>292</v>
      </c>
      <c r="F466" s="95" t="s">
        <v>831</v>
      </c>
      <c r="G466" s="78">
        <v>2892.2</v>
      </c>
      <c r="H466" s="26"/>
      <c r="I466" s="26"/>
      <c r="J466" s="78"/>
      <c r="K466" s="26"/>
      <c r="L466" s="133">
        <f t="shared" si="9"/>
        <v>2892.2</v>
      </c>
    </row>
    <row r="467" spans="1:12" ht="18" customHeight="1">
      <c r="A467" s="42" t="s">
        <v>823</v>
      </c>
      <c r="B467" s="96">
        <v>806</v>
      </c>
      <c r="C467" s="6" t="s">
        <v>201</v>
      </c>
      <c r="D467" s="6" t="s">
        <v>102</v>
      </c>
      <c r="E467" s="6" t="s">
        <v>297</v>
      </c>
      <c r="F467" s="6"/>
      <c r="G467" s="79">
        <f>G468+G470</f>
        <v>241.3</v>
      </c>
      <c r="H467" s="13"/>
      <c r="I467" s="13"/>
      <c r="J467" s="79">
        <f>J468+J470</f>
        <v>0</v>
      </c>
      <c r="K467" s="13"/>
      <c r="L467" s="112">
        <f t="shared" si="9"/>
        <v>241.3</v>
      </c>
    </row>
    <row r="468" spans="1:14" s="76" customFormat="1" ht="18" customHeight="1">
      <c r="A468" s="39" t="s">
        <v>721</v>
      </c>
      <c r="B468" s="19">
        <v>806</v>
      </c>
      <c r="C468" s="8" t="s">
        <v>201</v>
      </c>
      <c r="D468" s="8" t="s">
        <v>102</v>
      </c>
      <c r="E468" s="8" t="s">
        <v>727</v>
      </c>
      <c r="F468" s="8"/>
      <c r="G468" s="18">
        <f>SUM(G469)</f>
        <v>1.5</v>
      </c>
      <c r="H468" s="11"/>
      <c r="I468" s="11"/>
      <c r="J468" s="18">
        <f>SUM(J469)</f>
        <v>0</v>
      </c>
      <c r="K468" s="11"/>
      <c r="L468" s="63">
        <f t="shared" si="9"/>
        <v>1.5</v>
      </c>
      <c r="M468" s="90"/>
      <c r="N468" s="56"/>
    </row>
    <row r="469" spans="1:14" s="77" customFormat="1" ht="18" customHeight="1">
      <c r="A469" s="38" t="s">
        <v>150</v>
      </c>
      <c r="B469" s="19">
        <v>806</v>
      </c>
      <c r="C469" s="8" t="s">
        <v>201</v>
      </c>
      <c r="D469" s="8" t="s">
        <v>102</v>
      </c>
      <c r="E469" s="8" t="s">
        <v>727</v>
      </c>
      <c r="F469" s="8" t="s">
        <v>831</v>
      </c>
      <c r="G469" s="18">
        <v>1.5</v>
      </c>
      <c r="H469" s="11"/>
      <c r="I469" s="11"/>
      <c r="J469" s="18"/>
      <c r="K469" s="11"/>
      <c r="L469" s="63">
        <f aca="true" t="shared" si="11" ref="L469:L532">G469+H469+I469+J469+K469</f>
        <v>1.5</v>
      </c>
      <c r="M469" s="90"/>
      <c r="N469" s="56"/>
    </row>
    <row r="470" spans="1:12" ht="18" customHeight="1">
      <c r="A470" s="39" t="s">
        <v>641</v>
      </c>
      <c r="B470" s="19">
        <v>806</v>
      </c>
      <c r="C470" s="8" t="s">
        <v>201</v>
      </c>
      <c r="D470" s="8" t="s">
        <v>102</v>
      </c>
      <c r="E470" s="8" t="s">
        <v>298</v>
      </c>
      <c r="F470" s="8"/>
      <c r="G470" s="18">
        <f>SUM(G471)</f>
        <v>239.8</v>
      </c>
      <c r="H470" s="11"/>
      <c r="I470" s="11"/>
      <c r="J470" s="18">
        <f>SUM(J471)</f>
        <v>0</v>
      </c>
      <c r="K470" s="11"/>
      <c r="L470" s="63">
        <f t="shared" si="11"/>
        <v>239.8</v>
      </c>
    </row>
    <row r="471" spans="1:12" ht="18" customHeight="1">
      <c r="A471" s="38" t="s">
        <v>150</v>
      </c>
      <c r="B471" s="19">
        <v>806</v>
      </c>
      <c r="C471" s="8" t="s">
        <v>201</v>
      </c>
      <c r="D471" s="8" t="s">
        <v>102</v>
      </c>
      <c r="E471" s="8" t="s">
        <v>298</v>
      </c>
      <c r="F471" s="8" t="s">
        <v>831</v>
      </c>
      <c r="G471" s="18">
        <v>239.8</v>
      </c>
      <c r="H471" s="11"/>
      <c r="I471" s="11"/>
      <c r="J471" s="18"/>
      <c r="K471" s="11"/>
      <c r="L471" s="63">
        <f t="shared" si="11"/>
        <v>239.8</v>
      </c>
    </row>
    <row r="472" spans="1:12" ht="18" customHeight="1" hidden="1">
      <c r="A472" s="37" t="s">
        <v>216</v>
      </c>
      <c r="B472" s="19">
        <v>806</v>
      </c>
      <c r="C472" s="8" t="s">
        <v>201</v>
      </c>
      <c r="D472" s="8" t="s">
        <v>102</v>
      </c>
      <c r="E472" s="8" t="s">
        <v>183</v>
      </c>
      <c r="F472" s="8"/>
      <c r="G472" s="18"/>
      <c r="H472" s="11"/>
      <c r="I472" s="11"/>
      <c r="J472" s="18"/>
      <c r="K472" s="11"/>
      <c r="L472" s="63">
        <f t="shared" si="11"/>
        <v>0</v>
      </c>
    </row>
    <row r="473" spans="1:12" ht="34.5" customHeight="1" hidden="1">
      <c r="A473" s="38" t="s">
        <v>330</v>
      </c>
      <c r="B473" s="19">
        <v>806</v>
      </c>
      <c r="C473" s="8" t="s">
        <v>201</v>
      </c>
      <c r="D473" s="8" t="s">
        <v>102</v>
      </c>
      <c r="E473" s="8" t="s">
        <v>329</v>
      </c>
      <c r="F473" s="8"/>
      <c r="G473" s="18"/>
      <c r="H473" s="11"/>
      <c r="I473" s="11"/>
      <c r="J473" s="18"/>
      <c r="K473" s="11"/>
      <c r="L473" s="63">
        <f t="shared" si="11"/>
        <v>0</v>
      </c>
    </row>
    <row r="474" spans="1:12" ht="18" customHeight="1" hidden="1">
      <c r="A474" s="38" t="s">
        <v>150</v>
      </c>
      <c r="B474" s="19">
        <v>806</v>
      </c>
      <c r="C474" s="8" t="s">
        <v>201</v>
      </c>
      <c r="D474" s="8" t="s">
        <v>102</v>
      </c>
      <c r="E474" s="8" t="s">
        <v>329</v>
      </c>
      <c r="F474" s="8" t="s">
        <v>831</v>
      </c>
      <c r="G474" s="18"/>
      <c r="H474" s="11"/>
      <c r="I474" s="11"/>
      <c r="J474" s="18"/>
      <c r="K474" s="11"/>
      <c r="L474" s="63">
        <f t="shared" si="11"/>
        <v>0</v>
      </c>
    </row>
    <row r="475" spans="1:12" ht="18.75" customHeight="1">
      <c r="A475" s="40" t="s">
        <v>474</v>
      </c>
      <c r="B475" s="19">
        <v>806</v>
      </c>
      <c r="C475" s="8" t="s">
        <v>201</v>
      </c>
      <c r="D475" s="8" t="s">
        <v>103</v>
      </c>
      <c r="E475" s="8"/>
      <c r="F475" s="8"/>
      <c r="G475" s="18">
        <f>SUM(G476,G481)</f>
        <v>116012.90000000001</v>
      </c>
      <c r="H475" s="18"/>
      <c r="I475" s="18"/>
      <c r="J475" s="18">
        <f>SUM(J476,J481)</f>
        <v>13453</v>
      </c>
      <c r="K475" s="18"/>
      <c r="L475" s="63">
        <f t="shared" si="11"/>
        <v>129465.90000000001</v>
      </c>
    </row>
    <row r="476" spans="1:12" ht="19.5" customHeight="1">
      <c r="A476" s="39" t="s">
        <v>811</v>
      </c>
      <c r="B476" s="19">
        <v>806</v>
      </c>
      <c r="C476" s="8" t="s">
        <v>201</v>
      </c>
      <c r="D476" s="8" t="s">
        <v>103</v>
      </c>
      <c r="E476" s="8" t="s">
        <v>299</v>
      </c>
      <c r="F476" s="8"/>
      <c r="G476" s="18">
        <f>SUM(G477,G479)</f>
        <v>97993.1</v>
      </c>
      <c r="H476" s="18"/>
      <c r="I476" s="18"/>
      <c r="J476" s="18">
        <f>SUM(J477,J479)</f>
        <v>13453</v>
      </c>
      <c r="K476" s="18"/>
      <c r="L476" s="63">
        <f t="shared" si="11"/>
        <v>111446.1</v>
      </c>
    </row>
    <row r="477" spans="1:12" ht="18" customHeight="1">
      <c r="A477" s="39" t="s">
        <v>721</v>
      </c>
      <c r="B477" s="19">
        <v>806</v>
      </c>
      <c r="C477" s="8" t="s">
        <v>201</v>
      </c>
      <c r="D477" s="8" t="s">
        <v>103</v>
      </c>
      <c r="E477" s="8" t="s">
        <v>114</v>
      </c>
      <c r="F477" s="8"/>
      <c r="G477" s="18">
        <f>SUM(G478)</f>
        <v>410</v>
      </c>
      <c r="H477" s="18"/>
      <c r="I477" s="18"/>
      <c r="J477" s="18">
        <f>SUM(J478)</f>
        <v>0</v>
      </c>
      <c r="K477" s="18"/>
      <c r="L477" s="63">
        <f t="shared" si="11"/>
        <v>410</v>
      </c>
    </row>
    <row r="478" spans="1:12" ht="18.75" customHeight="1">
      <c r="A478" s="38" t="s">
        <v>150</v>
      </c>
      <c r="B478" s="19">
        <v>806</v>
      </c>
      <c r="C478" s="8" t="s">
        <v>201</v>
      </c>
      <c r="D478" s="8" t="s">
        <v>103</v>
      </c>
      <c r="E478" s="8" t="s">
        <v>114</v>
      </c>
      <c r="F478" s="8" t="s">
        <v>831</v>
      </c>
      <c r="G478" s="18">
        <v>410</v>
      </c>
      <c r="H478" s="11"/>
      <c r="I478" s="11"/>
      <c r="J478" s="18"/>
      <c r="K478" s="11"/>
      <c r="L478" s="63">
        <f t="shared" si="11"/>
        <v>410</v>
      </c>
    </row>
    <row r="479" spans="1:12" ht="19.5" customHeight="1">
      <c r="A479" s="39" t="s">
        <v>641</v>
      </c>
      <c r="B479" s="19">
        <v>806</v>
      </c>
      <c r="C479" s="8" t="s">
        <v>201</v>
      </c>
      <c r="D479" s="8" t="s">
        <v>103</v>
      </c>
      <c r="E479" s="8" t="s">
        <v>300</v>
      </c>
      <c r="F479" s="8"/>
      <c r="G479" s="18">
        <f>SUM(G480)</f>
        <v>97583.1</v>
      </c>
      <c r="H479" s="18"/>
      <c r="I479" s="18"/>
      <c r="J479" s="18">
        <f>SUM(J480)</f>
        <v>13453</v>
      </c>
      <c r="K479" s="18"/>
      <c r="L479" s="63">
        <f t="shared" si="11"/>
        <v>111036.1</v>
      </c>
    </row>
    <row r="480" spans="1:12" ht="20.25" customHeight="1">
      <c r="A480" s="38" t="s">
        <v>150</v>
      </c>
      <c r="B480" s="19">
        <v>806</v>
      </c>
      <c r="C480" s="8" t="s">
        <v>201</v>
      </c>
      <c r="D480" s="8" t="s">
        <v>103</v>
      </c>
      <c r="E480" s="8" t="s">
        <v>300</v>
      </c>
      <c r="F480" s="8" t="s">
        <v>831</v>
      </c>
      <c r="G480" s="18">
        <v>97583.1</v>
      </c>
      <c r="H480" s="11"/>
      <c r="I480" s="11"/>
      <c r="J480" s="18">
        <f>12958+274.1+220.9</f>
        <v>13453</v>
      </c>
      <c r="K480" s="11"/>
      <c r="L480" s="63">
        <f t="shared" si="11"/>
        <v>111036.1</v>
      </c>
    </row>
    <row r="481" spans="1:12" ht="16.5">
      <c r="A481" s="40" t="s">
        <v>265</v>
      </c>
      <c r="B481" s="19">
        <v>806</v>
      </c>
      <c r="C481" s="8" t="s">
        <v>201</v>
      </c>
      <c r="D481" s="8" t="s">
        <v>103</v>
      </c>
      <c r="E481" s="8" t="s">
        <v>684</v>
      </c>
      <c r="F481" s="8"/>
      <c r="G481" s="18">
        <f>SUM(G482)</f>
        <v>18019.8</v>
      </c>
      <c r="H481" s="18"/>
      <c r="I481" s="18"/>
      <c r="J481" s="18">
        <f>SUM(J482)</f>
        <v>0</v>
      </c>
      <c r="K481" s="18"/>
      <c r="L481" s="63">
        <f t="shared" si="11"/>
        <v>18019.8</v>
      </c>
    </row>
    <row r="482" spans="1:12" ht="35.25" customHeight="1">
      <c r="A482" s="38" t="s">
        <v>250</v>
      </c>
      <c r="B482" s="19">
        <v>806</v>
      </c>
      <c r="C482" s="8" t="s">
        <v>201</v>
      </c>
      <c r="D482" s="8" t="s">
        <v>103</v>
      </c>
      <c r="E482" s="8" t="s">
        <v>249</v>
      </c>
      <c r="F482" s="8"/>
      <c r="G482" s="18">
        <f>SUM(G483)</f>
        <v>18019.8</v>
      </c>
      <c r="H482" s="18"/>
      <c r="I482" s="18"/>
      <c r="J482" s="18">
        <f>SUM(J483)</f>
        <v>0</v>
      </c>
      <c r="K482" s="18"/>
      <c r="L482" s="63">
        <f t="shared" si="11"/>
        <v>18019.8</v>
      </c>
    </row>
    <row r="483" spans="1:12" ht="18.75" customHeight="1">
      <c r="A483" s="38" t="s">
        <v>150</v>
      </c>
      <c r="B483" s="19">
        <v>806</v>
      </c>
      <c r="C483" s="8" t="s">
        <v>201</v>
      </c>
      <c r="D483" s="8" t="s">
        <v>103</v>
      </c>
      <c r="E483" s="8" t="s">
        <v>249</v>
      </c>
      <c r="F483" s="8" t="s">
        <v>831</v>
      </c>
      <c r="G483" s="18">
        <v>18019.8</v>
      </c>
      <c r="H483" s="11"/>
      <c r="I483" s="11"/>
      <c r="J483" s="18"/>
      <c r="K483" s="11"/>
      <c r="L483" s="63">
        <f t="shared" si="11"/>
        <v>18019.8</v>
      </c>
    </row>
    <row r="484" spans="1:12" ht="18.75" customHeight="1" hidden="1">
      <c r="A484" s="37" t="s">
        <v>216</v>
      </c>
      <c r="B484" s="19">
        <v>806</v>
      </c>
      <c r="C484" s="8" t="s">
        <v>201</v>
      </c>
      <c r="D484" s="8" t="s">
        <v>103</v>
      </c>
      <c r="E484" s="8" t="s">
        <v>183</v>
      </c>
      <c r="F484" s="8"/>
      <c r="G484" s="18"/>
      <c r="H484" s="11"/>
      <c r="I484" s="11"/>
      <c r="J484" s="18"/>
      <c r="K484" s="11"/>
      <c r="L484" s="63">
        <f t="shared" si="11"/>
        <v>0</v>
      </c>
    </row>
    <row r="485" spans="1:12" ht="33" customHeight="1" hidden="1">
      <c r="A485" s="38" t="s">
        <v>330</v>
      </c>
      <c r="B485" s="19">
        <v>806</v>
      </c>
      <c r="C485" s="8" t="s">
        <v>201</v>
      </c>
      <c r="D485" s="8" t="s">
        <v>103</v>
      </c>
      <c r="E485" s="8" t="s">
        <v>329</v>
      </c>
      <c r="F485" s="8"/>
      <c r="G485" s="18"/>
      <c r="H485" s="11"/>
      <c r="I485" s="11"/>
      <c r="J485" s="18"/>
      <c r="K485" s="11"/>
      <c r="L485" s="63">
        <f t="shared" si="11"/>
        <v>0</v>
      </c>
    </row>
    <row r="486" spans="1:12" ht="18.75" customHeight="1" hidden="1">
      <c r="A486" s="38" t="s">
        <v>150</v>
      </c>
      <c r="B486" s="19">
        <v>806</v>
      </c>
      <c r="C486" s="8" t="s">
        <v>201</v>
      </c>
      <c r="D486" s="8" t="s">
        <v>103</v>
      </c>
      <c r="E486" s="8" t="s">
        <v>329</v>
      </c>
      <c r="F486" s="8" t="s">
        <v>831</v>
      </c>
      <c r="G486" s="18"/>
      <c r="H486" s="11"/>
      <c r="I486" s="11"/>
      <c r="J486" s="18"/>
      <c r="K486" s="11"/>
      <c r="L486" s="63">
        <f t="shared" si="11"/>
        <v>0</v>
      </c>
    </row>
    <row r="487" spans="1:12" ht="18" customHeight="1">
      <c r="A487" s="40" t="s">
        <v>475</v>
      </c>
      <c r="B487" s="19">
        <v>806</v>
      </c>
      <c r="C487" s="8" t="s">
        <v>201</v>
      </c>
      <c r="D487" s="8" t="s">
        <v>203</v>
      </c>
      <c r="E487" s="8"/>
      <c r="F487" s="8"/>
      <c r="G487" s="18">
        <f>SUM(G488)</f>
        <v>6646.7</v>
      </c>
      <c r="H487" s="18"/>
      <c r="I487" s="18"/>
      <c r="J487" s="18">
        <f>SUM(J488)</f>
        <v>0</v>
      </c>
      <c r="K487" s="18"/>
      <c r="L487" s="63">
        <f t="shared" si="11"/>
        <v>6646.7</v>
      </c>
    </row>
    <row r="488" spans="1:13" s="76" customFormat="1" ht="19.5" customHeight="1">
      <c r="A488" s="39" t="s">
        <v>809</v>
      </c>
      <c r="B488" s="19">
        <v>806</v>
      </c>
      <c r="C488" s="8" t="s">
        <v>201</v>
      </c>
      <c r="D488" s="8" t="s">
        <v>203</v>
      </c>
      <c r="E488" s="8" t="s">
        <v>301</v>
      </c>
      <c r="F488" s="8"/>
      <c r="G488" s="18">
        <f>SUM(G489,G491)</f>
        <v>6646.7</v>
      </c>
      <c r="H488" s="18"/>
      <c r="I488" s="18"/>
      <c r="J488" s="18">
        <f>SUM(J489,J491)</f>
        <v>0</v>
      </c>
      <c r="K488" s="18"/>
      <c r="L488" s="63">
        <f t="shared" si="11"/>
        <v>6646.7</v>
      </c>
      <c r="M488" s="90"/>
    </row>
    <row r="489" spans="1:13" s="77" customFormat="1" ht="18" customHeight="1">
      <c r="A489" s="39" t="s">
        <v>721</v>
      </c>
      <c r="B489" s="19">
        <v>806</v>
      </c>
      <c r="C489" s="8" t="s">
        <v>201</v>
      </c>
      <c r="D489" s="8" t="s">
        <v>203</v>
      </c>
      <c r="E489" s="8" t="s">
        <v>728</v>
      </c>
      <c r="F489" s="8"/>
      <c r="G489" s="18">
        <f>SUM(G490)</f>
        <v>223</v>
      </c>
      <c r="H489" s="18"/>
      <c r="I489" s="18"/>
      <c r="J489" s="18">
        <f>SUM(J490)</f>
        <v>0</v>
      </c>
      <c r="K489" s="18"/>
      <c r="L489" s="63">
        <f t="shared" si="11"/>
        <v>223</v>
      </c>
      <c r="M489" s="90"/>
    </row>
    <row r="490" spans="1:12" ht="18.75" customHeight="1">
      <c r="A490" s="38" t="s">
        <v>150</v>
      </c>
      <c r="B490" s="19">
        <v>806</v>
      </c>
      <c r="C490" s="8" t="s">
        <v>201</v>
      </c>
      <c r="D490" s="8" t="s">
        <v>203</v>
      </c>
      <c r="E490" s="8" t="s">
        <v>728</v>
      </c>
      <c r="F490" s="8" t="s">
        <v>831</v>
      </c>
      <c r="G490" s="18">
        <v>223</v>
      </c>
      <c r="H490" s="11"/>
      <c r="I490" s="11"/>
      <c r="J490" s="18"/>
      <c r="K490" s="11"/>
      <c r="L490" s="63">
        <f t="shared" si="11"/>
        <v>223</v>
      </c>
    </row>
    <row r="491" spans="1:12" ht="17.25" customHeight="1">
      <c r="A491" s="39" t="s">
        <v>641</v>
      </c>
      <c r="B491" s="19">
        <v>806</v>
      </c>
      <c r="C491" s="8" t="s">
        <v>201</v>
      </c>
      <c r="D491" s="8" t="s">
        <v>203</v>
      </c>
      <c r="E491" s="8" t="s">
        <v>302</v>
      </c>
      <c r="F491" s="8"/>
      <c r="G491" s="18">
        <f>SUM(G492)</f>
        <v>6423.7</v>
      </c>
      <c r="H491" s="18"/>
      <c r="I491" s="18"/>
      <c r="J491" s="18">
        <f>SUM(J492)</f>
        <v>0</v>
      </c>
      <c r="K491" s="18"/>
      <c r="L491" s="63">
        <f t="shared" si="11"/>
        <v>6423.7</v>
      </c>
    </row>
    <row r="492" spans="1:12" ht="18" customHeight="1">
      <c r="A492" s="38" t="s">
        <v>150</v>
      </c>
      <c r="B492" s="19">
        <v>806</v>
      </c>
      <c r="C492" s="8" t="s">
        <v>201</v>
      </c>
      <c r="D492" s="8" t="s">
        <v>203</v>
      </c>
      <c r="E492" s="8" t="s">
        <v>302</v>
      </c>
      <c r="F492" s="8" t="s">
        <v>831</v>
      </c>
      <c r="G492" s="18">
        <v>6423.7</v>
      </c>
      <c r="H492" s="11"/>
      <c r="I492" s="11"/>
      <c r="J492" s="18"/>
      <c r="K492" s="11"/>
      <c r="L492" s="63">
        <f t="shared" si="11"/>
        <v>6423.7</v>
      </c>
    </row>
    <row r="493" spans="1:12" ht="18" customHeight="1" hidden="1">
      <c r="A493" s="37" t="s">
        <v>216</v>
      </c>
      <c r="B493" s="19">
        <v>806</v>
      </c>
      <c r="C493" s="8" t="s">
        <v>201</v>
      </c>
      <c r="D493" s="8" t="s">
        <v>203</v>
      </c>
      <c r="E493" s="8" t="s">
        <v>183</v>
      </c>
      <c r="F493" s="8"/>
      <c r="G493" s="18"/>
      <c r="H493" s="11"/>
      <c r="I493" s="11"/>
      <c r="J493" s="18"/>
      <c r="K493" s="11"/>
      <c r="L493" s="63">
        <f t="shared" si="11"/>
        <v>0</v>
      </c>
    </row>
    <row r="494" spans="1:12" ht="33" customHeight="1" hidden="1">
      <c r="A494" s="38" t="s">
        <v>330</v>
      </c>
      <c r="B494" s="19">
        <v>806</v>
      </c>
      <c r="C494" s="8" t="s">
        <v>201</v>
      </c>
      <c r="D494" s="8" t="s">
        <v>203</v>
      </c>
      <c r="E494" s="8" t="s">
        <v>329</v>
      </c>
      <c r="F494" s="8"/>
      <c r="G494" s="18"/>
      <c r="H494" s="11"/>
      <c r="I494" s="11"/>
      <c r="J494" s="18"/>
      <c r="K494" s="11"/>
      <c r="L494" s="63">
        <f t="shared" si="11"/>
        <v>0</v>
      </c>
    </row>
    <row r="495" spans="1:12" ht="18" customHeight="1" hidden="1">
      <c r="A495" s="38" t="s">
        <v>150</v>
      </c>
      <c r="B495" s="19">
        <v>806</v>
      </c>
      <c r="C495" s="8" t="s">
        <v>201</v>
      </c>
      <c r="D495" s="8" t="s">
        <v>203</v>
      </c>
      <c r="E495" s="8" t="s">
        <v>329</v>
      </c>
      <c r="F495" s="8" t="s">
        <v>831</v>
      </c>
      <c r="G495" s="18"/>
      <c r="H495" s="11"/>
      <c r="I495" s="11"/>
      <c r="J495" s="18"/>
      <c r="K495" s="11"/>
      <c r="L495" s="63">
        <f t="shared" si="11"/>
        <v>0</v>
      </c>
    </row>
    <row r="496" spans="1:12" ht="21.75" customHeight="1">
      <c r="A496" s="40" t="s">
        <v>479</v>
      </c>
      <c r="B496" s="19">
        <v>806</v>
      </c>
      <c r="C496" s="8" t="s">
        <v>201</v>
      </c>
      <c r="D496" s="8" t="s">
        <v>714</v>
      </c>
      <c r="E496" s="8"/>
      <c r="F496" s="8"/>
      <c r="G496" s="18">
        <f>SUM(G497,G500,G505,G513,G516)</f>
        <v>23783.5</v>
      </c>
      <c r="H496" s="18"/>
      <c r="I496" s="18"/>
      <c r="J496" s="18">
        <f>SUM(J497,J500,J505,J513,J516)</f>
        <v>2000</v>
      </c>
      <c r="K496" s="18"/>
      <c r="L496" s="63">
        <f t="shared" si="11"/>
        <v>25783.5</v>
      </c>
    </row>
    <row r="497" spans="1:12" ht="19.5" customHeight="1">
      <c r="A497" s="39" t="s">
        <v>214</v>
      </c>
      <c r="B497" s="19">
        <v>806</v>
      </c>
      <c r="C497" s="8" t="s">
        <v>201</v>
      </c>
      <c r="D497" s="8" t="s">
        <v>714</v>
      </c>
      <c r="E497" s="8" t="s">
        <v>178</v>
      </c>
      <c r="F497" s="8"/>
      <c r="G497" s="18">
        <f>SUM(G498)</f>
        <v>8745.9</v>
      </c>
      <c r="H497" s="18"/>
      <c r="I497" s="18"/>
      <c r="J497" s="18">
        <f>SUM(J498)</f>
        <v>0</v>
      </c>
      <c r="K497" s="18"/>
      <c r="L497" s="63">
        <f t="shared" si="11"/>
        <v>8745.9</v>
      </c>
    </row>
    <row r="498" spans="1:12" ht="19.5" customHeight="1">
      <c r="A498" s="38" t="s">
        <v>182</v>
      </c>
      <c r="B498" s="19">
        <v>806</v>
      </c>
      <c r="C498" s="8" t="s">
        <v>201</v>
      </c>
      <c r="D498" s="8" t="s">
        <v>714</v>
      </c>
      <c r="E498" s="8" t="s">
        <v>180</v>
      </c>
      <c r="F498" s="8"/>
      <c r="G498" s="18">
        <f>SUM(G499)</f>
        <v>8745.9</v>
      </c>
      <c r="H498" s="18"/>
      <c r="I498" s="18"/>
      <c r="J498" s="18">
        <f>SUM(J499)</f>
        <v>0</v>
      </c>
      <c r="K498" s="18"/>
      <c r="L498" s="63">
        <f t="shared" si="11"/>
        <v>8745.9</v>
      </c>
    </row>
    <row r="499" spans="1:12" ht="19.5" customHeight="1">
      <c r="A499" s="37" t="s">
        <v>607</v>
      </c>
      <c r="B499" s="19">
        <v>806</v>
      </c>
      <c r="C499" s="8" t="s">
        <v>201</v>
      </c>
      <c r="D499" s="8" t="s">
        <v>714</v>
      </c>
      <c r="E499" s="8" t="s">
        <v>180</v>
      </c>
      <c r="F499" s="8" t="s">
        <v>392</v>
      </c>
      <c r="G499" s="18">
        <f>8445.9+300</f>
        <v>8745.9</v>
      </c>
      <c r="H499" s="11"/>
      <c r="I499" s="11"/>
      <c r="J499" s="18"/>
      <c r="K499" s="11"/>
      <c r="L499" s="63">
        <f t="shared" si="11"/>
        <v>8745.9</v>
      </c>
    </row>
    <row r="500" spans="1:12" ht="39" customHeight="1">
      <c r="A500" s="38" t="s">
        <v>131</v>
      </c>
      <c r="B500" s="19">
        <v>806</v>
      </c>
      <c r="C500" s="8" t="s">
        <v>201</v>
      </c>
      <c r="D500" s="8" t="s">
        <v>714</v>
      </c>
      <c r="E500" s="8" t="s">
        <v>799</v>
      </c>
      <c r="F500" s="8"/>
      <c r="G500" s="18">
        <f>SUM(G501,G503)</f>
        <v>9506.4</v>
      </c>
      <c r="H500" s="18"/>
      <c r="I500" s="18"/>
      <c r="J500" s="18">
        <f>SUM(J501,J503)</f>
        <v>0</v>
      </c>
      <c r="K500" s="18"/>
      <c r="L500" s="63">
        <f t="shared" si="11"/>
        <v>9506.4</v>
      </c>
    </row>
    <row r="501" spans="1:12" ht="18" customHeight="1" hidden="1">
      <c r="A501" s="39" t="s">
        <v>721</v>
      </c>
      <c r="B501" s="19">
        <v>806</v>
      </c>
      <c r="C501" s="8" t="s">
        <v>201</v>
      </c>
      <c r="D501" s="8" t="s">
        <v>714</v>
      </c>
      <c r="E501" s="8" t="s">
        <v>725</v>
      </c>
      <c r="F501" s="8"/>
      <c r="G501" s="18">
        <f>SUM(G502)</f>
        <v>0</v>
      </c>
      <c r="H501" s="18"/>
      <c r="I501" s="18"/>
      <c r="J501" s="18">
        <f>SUM(J502)</f>
        <v>0</v>
      </c>
      <c r="K501" s="18"/>
      <c r="L501" s="63">
        <f t="shared" si="11"/>
        <v>0</v>
      </c>
    </row>
    <row r="502" spans="1:12" ht="19.5" customHeight="1" hidden="1">
      <c r="A502" s="38" t="s">
        <v>150</v>
      </c>
      <c r="B502" s="19">
        <v>806</v>
      </c>
      <c r="C502" s="8" t="s">
        <v>201</v>
      </c>
      <c r="D502" s="8" t="s">
        <v>714</v>
      </c>
      <c r="E502" s="8" t="s">
        <v>725</v>
      </c>
      <c r="F502" s="8" t="s">
        <v>831</v>
      </c>
      <c r="G502" s="18"/>
      <c r="H502" s="11"/>
      <c r="I502" s="11"/>
      <c r="J502" s="18"/>
      <c r="K502" s="11"/>
      <c r="L502" s="63">
        <f t="shared" si="11"/>
        <v>0</v>
      </c>
    </row>
    <row r="503" spans="1:12" ht="19.5" customHeight="1">
      <c r="A503" s="39" t="s">
        <v>641</v>
      </c>
      <c r="B503" s="19">
        <v>806</v>
      </c>
      <c r="C503" s="8" t="s">
        <v>201</v>
      </c>
      <c r="D503" s="8" t="s">
        <v>714</v>
      </c>
      <c r="E503" s="8" t="s">
        <v>800</v>
      </c>
      <c r="F503" s="8"/>
      <c r="G503" s="18">
        <f>SUM(G504)</f>
        <v>9506.4</v>
      </c>
      <c r="H503" s="18"/>
      <c r="I503" s="18"/>
      <c r="J503" s="18">
        <f>SUM(J504)</f>
        <v>0</v>
      </c>
      <c r="K503" s="18"/>
      <c r="L503" s="63">
        <f t="shared" si="11"/>
        <v>9506.4</v>
      </c>
    </row>
    <row r="504" spans="1:14" s="76" customFormat="1" ht="20.25" customHeight="1">
      <c r="A504" s="38" t="s">
        <v>150</v>
      </c>
      <c r="B504" s="19">
        <v>806</v>
      </c>
      <c r="C504" s="8" t="s">
        <v>201</v>
      </c>
      <c r="D504" s="8" t="s">
        <v>714</v>
      </c>
      <c r="E504" s="8" t="s">
        <v>800</v>
      </c>
      <c r="F504" s="8" t="s">
        <v>831</v>
      </c>
      <c r="G504" s="18">
        <v>9506.4</v>
      </c>
      <c r="H504" s="11"/>
      <c r="I504" s="11"/>
      <c r="J504" s="18"/>
      <c r="K504" s="11"/>
      <c r="L504" s="63">
        <f t="shared" si="11"/>
        <v>9506.4</v>
      </c>
      <c r="M504" s="90"/>
      <c r="N504" s="56"/>
    </row>
    <row r="505" spans="1:14" s="77" customFormat="1" ht="20.25" customHeight="1">
      <c r="A505" s="39" t="s">
        <v>705</v>
      </c>
      <c r="B505" s="19">
        <v>806</v>
      </c>
      <c r="C505" s="8" t="s">
        <v>201</v>
      </c>
      <c r="D505" s="8" t="s">
        <v>714</v>
      </c>
      <c r="E505" s="8" t="s">
        <v>303</v>
      </c>
      <c r="F505" s="8"/>
      <c r="G505" s="18">
        <f>SUM(G506,G508)</f>
        <v>1834.7</v>
      </c>
      <c r="H505" s="18"/>
      <c r="I505" s="18"/>
      <c r="J505" s="18">
        <f>SUM(J506,J508)</f>
        <v>0</v>
      </c>
      <c r="K505" s="18"/>
      <c r="L505" s="63">
        <f t="shared" si="11"/>
        <v>1834.7</v>
      </c>
      <c r="M505" s="90"/>
      <c r="N505" s="56"/>
    </row>
    <row r="506" spans="1:12" ht="19.5" customHeight="1" hidden="1">
      <c r="A506" s="39" t="s">
        <v>721</v>
      </c>
      <c r="B506" s="19">
        <v>806</v>
      </c>
      <c r="C506" s="8" t="s">
        <v>201</v>
      </c>
      <c r="D506" s="8" t="s">
        <v>714</v>
      </c>
      <c r="E506" s="8" t="s">
        <v>729</v>
      </c>
      <c r="F506" s="8"/>
      <c r="G506" s="18">
        <f>SUM(G507)</f>
        <v>0</v>
      </c>
      <c r="H506" s="18"/>
      <c r="I506" s="18"/>
      <c r="J506" s="18">
        <f>SUM(J507)</f>
        <v>0</v>
      </c>
      <c r="K506" s="18"/>
      <c r="L506" s="63">
        <f t="shared" si="11"/>
        <v>0</v>
      </c>
    </row>
    <row r="507" spans="1:12" ht="16.5" hidden="1">
      <c r="A507" s="38" t="s">
        <v>150</v>
      </c>
      <c r="B507" s="19">
        <v>806</v>
      </c>
      <c r="C507" s="8" t="s">
        <v>201</v>
      </c>
      <c r="D507" s="8" t="s">
        <v>714</v>
      </c>
      <c r="E507" s="8" t="s">
        <v>729</v>
      </c>
      <c r="F507" s="8" t="s">
        <v>831</v>
      </c>
      <c r="G507" s="18"/>
      <c r="H507" s="11"/>
      <c r="I507" s="11"/>
      <c r="J507" s="18"/>
      <c r="K507" s="11"/>
      <c r="L507" s="63">
        <f t="shared" si="11"/>
        <v>0</v>
      </c>
    </row>
    <row r="508" spans="1:12" ht="18" customHeight="1">
      <c r="A508" s="39" t="s">
        <v>641</v>
      </c>
      <c r="B508" s="19">
        <v>806</v>
      </c>
      <c r="C508" s="8" t="s">
        <v>201</v>
      </c>
      <c r="D508" s="8" t="s">
        <v>714</v>
      </c>
      <c r="E508" s="8" t="s">
        <v>304</v>
      </c>
      <c r="F508" s="8"/>
      <c r="G508" s="18">
        <f>SUM(G509)</f>
        <v>1834.7</v>
      </c>
      <c r="H508" s="18"/>
      <c r="I508" s="18"/>
      <c r="J508" s="18">
        <f>SUM(J509)</f>
        <v>0</v>
      </c>
      <c r="K508" s="18"/>
      <c r="L508" s="63">
        <f t="shared" si="11"/>
        <v>1834.7</v>
      </c>
    </row>
    <row r="509" spans="1:12" ht="18.75" customHeight="1">
      <c r="A509" s="38" t="s">
        <v>150</v>
      </c>
      <c r="B509" s="19">
        <v>806</v>
      </c>
      <c r="C509" s="8" t="s">
        <v>201</v>
      </c>
      <c r="D509" s="8" t="s">
        <v>714</v>
      </c>
      <c r="E509" s="8" t="s">
        <v>304</v>
      </c>
      <c r="F509" s="8" t="s">
        <v>831</v>
      </c>
      <c r="G509" s="18">
        <v>1834.7</v>
      </c>
      <c r="H509" s="11"/>
      <c r="I509" s="11"/>
      <c r="J509" s="18"/>
      <c r="K509" s="11"/>
      <c r="L509" s="63">
        <f t="shared" si="11"/>
        <v>1834.7</v>
      </c>
    </row>
    <row r="510" spans="1:12" ht="18.75" customHeight="1" hidden="1">
      <c r="A510" s="37" t="s">
        <v>216</v>
      </c>
      <c r="B510" s="19">
        <v>806</v>
      </c>
      <c r="C510" s="8" t="s">
        <v>201</v>
      </c>
      <c r="D510" s="8" t="s">
        <v>714</v>
      </c>
      <c r="E510" s="8" t="s">
        <v>183</v>
      </c>
      <c r="F510" s="8"/>
      <c r="G510" s="18"/>
      <c r="H510" s="11"/>
      <c r="I510" s="11"/>
      <c r="J510" s="18"/>
      <c r="K510" s="11"/>
      <c r="L510" s="63">
        <f t="shared" si="11"/>
        <v>0</v>
      </c>
    </row>
    <row r="511" spans="1:12" ht="33.75" customHeight="1" hidden="1">
      <c r="A511" s="38" t="s">
        <v>330</v>
      </c>
      <c r="B511" s="19">
        <v>806</v>
      </c>
      <c r="C511" s="8" t="s">
        <v>201</v>
      </c>
      <c r="D511" s="8" t="s">
        <v>714</v>
      </c>
      <c r="E511" s="8" t="s">
        <v>329</v>
      </c>
      <c r="F511" s="8"/>
      <c r="G511" s="18"/>
      <c r="H511" s="11"/>
      <c r="I511" s="11"/>
      <c r="J511" s="18"/>
      <c r="K511" s="11"/>
      <c r="L511" s="63">
        <f t="shared" si="11"/>
        <v>0</v>
      </c>
    </row>
    <row r="512" spans="1:12" ht="18.75" customHeight="1" hidden="1">
      <c r="A512" s="38" t="s">
        <v>150</v>
      </c>
      <c r="B512" s="19">
        <v>806</v>
      </c>
      <c r="C512" s="8" t="s">
        <v>201</v>
      </c>
      <c r="D512" s="8" t="s">
        <v>714</v>
      </c>
      <c r="E512" s="8" t="s">
        <v>329</v>
      </c>
      <c r="F512" s="8" t="s">
        <v>831</v>
      </c>
      <c r="G512" s="18"/>
      <c r="H512" s="11"/>
      <c r="I512" s="11"/>
      <c r="J512" s="18"/>
      <c r="K512" s="11"/>
      <c r="L512" s="63">
        <f t="shared" si="11"/>
        <v>0</v>
      </c>
    </row>
    <row r="513" spans="1:12" ht="18.75" customHeight="1">
      <c r="A513" s="37" t="s">
        <v>523</v>
      </c>
      <c r="B513" s="19">
        <v>806</v>
      </c>
      <c r="C513" s="8" t="s">
        <v>201</v>
      </c>
      <c r="D513" s="8" t="s">
        <v>714</v>
      </c>
      <c r="E513" s="8" t="s">
        <v>631</v>
      </c>
      <c r="F513" s="8"/>
      <c r="G513" s="18">
        <f>SUM(G514)</f>
        <v>2000</v>
      </c>
      <c r="H513" s="18"/>
      <c r="I513" s="18"/>
      <c r="J513" s="18">
        <f>SUM(J514)</f>
        <v>0</v>
      </c>
      <c r="K513" s="18"/>
      <c r="L513" s="63">
        <f t="shared" si="11"/>
        <v>2000</v>
      </c>
    </row>
    <row r="514" spans="1:12" ht="35.25" customHeight="1">
      <c r="A514" s="38" t="s">
        <v>166</v>
      </c>
      <c r="B514" s="19">
        <v>806</v>
      </c>
      <c r="C514" s="8" t="s">
        <v>201</v>
      </c>
      <c r="D514" s="8" t="s">
        <v>714</v>
      </c>
      <c r="E514" s="8" t="s">
        <v>251</v>
      </c>
      <c r="F514" s="8"/>
      <c r="G514" s="18">
        <f>SUM(G515)</f>
        <v>2000</v>
      </c>
      <c r="H514" s="18"/>
      <c r="I514" s="18"/>
      <c r="J514" s="18">
        <f>SUM(J515)</f>
        <v>0</v>
      </c>
      <c r="K514" s="18"/>
      <c r="L514" s="63">
        <f t="shared" si="11"/>
        <v>2000</v>
      </c>
    </row>
    <row r="515" spans="1:12" ht="18" customHeight="1">
      <c r="A515" s="40" t="s">
        <v>706</v>
      </c>
      <c r="B515" s="19">
        <v>806</v>
      </c>
      <c r="C515" s="8" t="s">
        <v>201</v>
      </c>
      <c r="D515" s="8" t="s">
        <v>714</v>
      </c>
      <c r="E515" s="8" t="s">
        <v>251</v>
      </c>
      <c r="F515" s="8" t="s">
        <v>478</v>
      </c>
      <c r="G515" s="18">
        <v>2000</v>
      </c>
      <c r="H515" s="11"/>
      <c r="I515" s="11"/>
      <c r="J515" s="18"/>
      <c r="K515" s="11"/>
      <c r="L515" s="63">
        <f t="shared" si="11"/>
        <v>2000</v>
      </c>
    </row>
    <row r="516" spans="1:12" ht="20.25" customHeight="1">
      <c r="A516" s="34" t="s">
        <v>633</v>
      </c>
      <c r="B516" s="19">
        <v>806</v>
      </c>
      <c r="C516" s="8" t="s">
        <v>201</v>
      </c>
      <c r="D516" s="8" t="s">
        <v>714</v>
      </c>
      <c r="E516" s="8" t="s">
        <v>602</v>
      </c>
      <c r="F516" s="8"/>
      <c r="G516" s="18">
        <f>SUM(G517,G519)</f>
        <v>1696.5</v>
      </c>
      <c r="H516" s="18"/>
      <c r="I516" s="18"/>
      <c r="J516" s="18">
        <f>SUM(J517,J519)</f>
        <v>2000</v>
      </c>
      <c r="K516" s="18"/>
      <c r="L516" s="63">
        <f t="shared" si="11"/>
        <v>3696.5</v>
      </c>
    </row>
    <row r="517" spans="1:12" ht="21.75" customHeight="1">
      <c r="A517" s="39" t="s">
        <v>72</v>
      </c>
      <c r="B517" s="19">
        <v>806</v>
      </c>
      <c r="C517" s="8" t="s">
        <v>201</v>
      </c>
      <c r="D517" s="8" t="s">
        <v>714</v>
      </c>
      <c r="E517" s="8" t="s">
        <v>603</v>
      </c>
      <c r="F517" s="8"/>
      <c r="G517" s="18">
        <f>SUM(G518)</f>
        <v>55</v>
      </c>
      <c r="H517" s="18"/>
      <c r="I517" s="18"/>
      <c r="J517" s="18">
        <f>SUM(J518)</f>
        <v>0</v>
      </c>
      <c r="K517" s="18"/>
      <c r="L517" s="63">
        <f t="shared" si="11"/>
        <v>55</v>
      </c>
    </row>
    <row r="518" spans="1:12" ht="21.75" customHeight="1">
      <c r="A518" s="40" t="s">
        <v>706</v>
      </c>
      <c r="B518" s="19">
        <v>806</v>
      </c>
      <c r="C518" s="8" t="s">
        <v>201</v>
      </c>
      <c r="D518" s="8" t="s">
        <v>714</v>
      </c>
      <c r="E518" s="8" t="s">
        <v>603</v>
      </c>
      <c r="F518" s="8" t="s">
        <v>478</v>
      </c>
      <c r="G518" s="18">
        <v>55</v>
      </c>
      <c r="H518" s="11"/>
      <c r="I518" s="11"/>
      <c r="J518" s="18"/>
      <c r="K518" s="11"/>
      <c r="L518" s="63">
        <f t="shared" si="11"/>
        <v>55</v>
      </c>
    </row>
    <row r="519" spans="1:12" ht="17.25" customHeight="1">
      <c r="A519" s="39" t="s">
        <v>82</v>
      </c>
      <c r="B519" s="19">
        <v>806</v>
      </c>
      <c r="C519" s="8" t="s">
        <v>201</v>
      </c>
      <c r="D519" s="8" t="s">
        <v>714</v>
      </c>
      <c r="E519" s="8" t="s">
        <v>369</v>
      </c>
      <c r="F519" s="8"/>
      <c r="G519" s="18">
        <f>SUM(G520)</f>
        <v>1641.5</v>
      </c>
      <c r="H519" s="18"/>
      <c r="I519" s="18"/>
      <c r="J519" s="18">
        <f>SUM(J520)</f>
        <v>2000</v>
      </c>
      <c r="K519" s="18"/>
      <c r="L519" s="63">
        <f t="shared" si="11"/>
        <v>3641.5</v>
      </c>
    </row>
    <row r="520" spans="1:12" ht="21" customHeight="1">
      <c r="A520" s="40" t="s">
        <v>706</v>
      </c>
      <c r="B520" s="19">
        <v>806</v>
      </c>
      <c r="C520" s="8" t="s">
        <v>201</v>
      </c>
      <c r="D520" s="8" t="s">
        <v>714</v>
      </c>
      <c r="E520" s="8" t="s">
        <v>369</v>
      </c>
      <c r="F520" s="8" t="s">
        <v>478</v>
      </c>
      <c r="G520" s="18">
        <v>1641.5</v>
      </c>
      <c r="H520" s="11"/>
      <c r="I520" s="11"/>
      <c r="J520" s="18">
        <v>2000</v>
      </c>
      <c r="K520" s="11"/>
      <c r="L520" s="63">
        <f t="shared" si="11"/>
        <v>3641.5</v>
      </c>
    </row>
    <row r="521" spans="1:12" ht="53.25" customHeight="1" hidden="1">
      <c r="A521" s="39" t="s">
        <v>173</v>
      </c>
      <c r="B521" s="19">
        <v>806</v>
      </c>
      <c r="C521" s="8" t="s">
        <v>201</v>
      </c>
      <c r="D521" s="8" t="s">
        <v>714</v>
      </c>
      <c r="E521" s="8" t="s">
        <v>168</v>
      </c>
      <c r="F521" s="8"/>
      <c r="G521" s="18"/>
      <c r="H521" s="11"/>
      <c r="I521" s="11"/>
      <c r="J521" s="18"/>
      <c r="K521" s="11"/>
      <c r="L521" s="63">
        <f t="shared" si="11"/>
        <v>0</v>
      </c>
    </row>
    <row r="522" spans="1:12" ht="19.5" customHeight="1" hidden="1">
      <c r="A522" s="40" t="s">
        <v>706</v>
      </c>
      <c r="B522" s="19">
        <v>806</v>
      </c>
      <c r="C522" s="8" t="s">
        <v>201</v>
      </c>
      <c r="D522" s="8" t="s">
        <v>714</v>
      </c>
      <c r="E522" s="8" t="s">
        <v>168</v>
      </c>
      <c r="F522" s="8" t="s">
        <v>478</v>
      </c>
      <c r="G522" s="18"/>
      <c r="H522" s="11"/>
      <c r="I522" s="11"/>
      <c r="J522" s="18"/>
      <c r="K522" s="11"/>
      <c r="L522" s="63">
        <f t="shared" si="11"/>
        <v>0</v>
      </c>
    </row>
    <row r="523" spans="1:12" ht="20.25" customHeight="1">
      <c r="A523" s="41" t="s">
        <v>396</v>
      </c>
      <c r="B523" s="19">
        <v>807</v>
      </c>
      <c r="C523" s="8"/>
      <c r="D523" s="8"/>
      <c r="E523" s="8"/>
      <c r="F523" s="8"/>
      <c r="G523" s="11">
        <f>SUM(G524,)</f>
        <v>63054.2</v>
      </c>
      <c r="H523" s="30"/>
      <c r="I523" s="11">
        <f>SUM(I524,I548)</f>
        <v>-526</v>
      </c>
      <c r="J523" s="11">
        <f>SUM(J524,J548)</f>
        <v>12124.500000000004</v>
      </c>
      <c r="K523" s="30"/>
      <c r="L523" s="63">
        <f t="shared" si="11"/>
        <v>74652.7</v>
      </c>
    </row>
    <row r="524" spans="1:12" ht="19.5" customHeight="1">
      <c r="A524" s="44" t="s">
        <v>152</v>
      </c>
      <c r="B524" s="19">
        <v>807</v>
      </c>
      <c r="C524" s="8" t="s">
        <v>100</v>
      </c>
      <c r="D524" s="8"/>
      <c r="E524" s="8"/>
      <c r="F524" s="8"/>
      <c r="G524" s="11">
        <f>SUM(G525,G533,G540,G544)</f>
        <v>63054.2</v>
      </c>
      <c r="H524" s="11"/>
      <c r="I524" s="11">
        <f>SUM(I525,I533,I540,I544)</f>
        <v>-567</v>
      </c>
      <c r="J524" s="11">
        <f>SUM(J525,J533,J540,J544)</f>
        <v>12059.800000000003</v>
      </c>
      <c r="K524" s="11"/>
      <c r="L524" s="63">
        <f t="shared" si="11"/>
        <v>74547</v>
      </c>
    </row>
    <row r="525" spans="1:12" ht="19.5" customHeight="1">
      <c r="A525" s="39" t="s">
        <v>305</v>
      </c>
      <c r="B525" s="19">
        <v>807</v>
      </c>
      <c r="C525" s="8" t="s">
        <v>100</v>
      </c>
      <c r="D525" s="8" t="s">
        <v>104</v>
      </c>
      <c r="E525" s="8"/>
      <c r="F525" s="8"/>
      <c r="G525" s="11">
        <f>SUM(G526,G531)</f>
        <v>27549.5</v>
      </c>
      <c r="H525" s="11"/>
      <c r="I525" s="11"/>
      <c r="J525" s="11">
        <f>SUM(J526,J531)</f>
        <v>0</v>
      </c>
      <c r="K525" s="11"/>
      <c r="L525" s="63">
        <f t="shared" si="11"/>
        <v>27549.5</v>
      </c>
    </row>
    <row r="526" spans="1:12" ht="18" customHeight="1">
      <c r="A526" s="39" t="s">
        <v>214</v>
      </c>
      <c r="B526" s="19">
        <v>807</v>
      </c>
      <c r="C526" s="8" t="s">
        <v>100</v>
      </c>
      <c r="D526" s="8" t="s">
        <v>104</v>
      </c>
      <c r="E526" s="8" t="s">
        <v>178</v>
      </c>
      <c r="F526" s="8"/>
      <c r="G526" s="11">
        <f>SUM(G527)</f>
        <v>27268.6</v>
      </c>
      <c r="H526" s="11"/>
      <c r="I526" s="11"/>
      <c r="J526" s="11">
        <f>SUM(J527)</f>
        <v>0</v>
      </c>
      <c r="K526" s="11"/>
      <c r="L526" s="63">
        <f t="shared" si="11"/>
        <v>27268.6</v>
      </c>
    </row>
    <row r="527" spans="1:12" ht="18.75" customHeight="1">
      <c r="A527" s="38" t="s">
        <v>182</v>
      </c>
      <c r="B527" s="19">
        <v>807</v>
      </c>
      <c r="C527" s="8" t="s">
        <v>100</v>
      </c>
      <c r="D527" s="8" t="s">
        <v>104</v>
      </c>
      <c r="E527" s="8" t="s">
        <v>180</v>
      </c>
      <c r="F527" s="8"/>
      <c r="G527" s="11">
        <f>SUM(G528)</f>
        <v>27268.6</v>
      </c>
      <c r="H527" s="11"/>
      <c r="I527" s="11"/>
      <c r="J527" s="11">
        <f>SUM(J528)</f>
        <v>0</v>
      </c>
      <c r="K527" s="11"/>
      <c r="L527" s="63">
        <f t="shared" si="11"/>
        <v>27268.6</v>
      </c>
    </row>
    <row r="528" spans="1:12" ht="18.75" customHeight="1">
      <c r="A528" s="37" t="s">
        <v>607</v>
      </c>
      <c r="B528" s="19">
        <v>807</v>
      </c>
      <c r="C528" s="8" t="s">
        <v>100</v>
      </c>
      <c r="D528" s="8" t="s">
        <v>104</v>
      </c>
      <c r="E528" s="8" t="s">
        <v>180</v>
      </c>
      <c r="F528" s="8" t="s">
        <v>392</v>
      </c>
      <c r="G528" s="18">
        <f>26968.6+300</f>
        <v>27268.6</v>
      </c>
      <c r="H528" s="18"/>
      <c r="I528" s="18"/>
      <c r="J528" s="18"/>
      <c r="K528" s="18"/>
      <c r="L528" s="63">
        <f t="shared" si="11"/>
        <v>27268.6</v>
      </c>
    </row>
    <row r="529" spans="1:12" ht="19.5" customHeight="1">
      <c r="A529" s="37" t="s">
        <v>216</v>
      </c>
      <c r="B529" s="19">
        <v>807</v>
      </c>
      <c r="C529" s="8" t="s">
        <v>100</v>
      </c>
      <c r="D529" s="8" t="s">
        <v>104</v>
      </c>
      <c r="E529" s="8" t="s">
        <v>183</v>
      </c>
      <c r="F529" s="8"/>
      <c r="G529" s="18">
        <f>SUM(G530)</f>
        <v>280.9</v>
      </c>
      <c r="H529" s="18"/>
      <c r="I529" s="18"/>
      <c r="J529" s="18">
        <f>SUM(J530)</f>
        <v>0</v>
      </c>
      <c r="K529" s="18"/>
      <c r="L529" s="63">
        <f t="shared" si="11"/>
        <v>280.9</v>
      </c>
    </row>
    <row r="530" spans="1:12" ht="54" customHeight="1">
      <c r="A530" s="37" t="s">
        <v>186</v>
      </c>
      <c r="B530" s="19">
        <v>807</v>
      </c>
      <c r="C530" s="8" t="s">
        <v>100</v>
      </c>
      <c r="D530" s="8" t="s">
        <v>104</v>
      </c>
      <c r="E530" s="8" t="s">
        <v>185</v>
      </c>
      <c r="F530" s="8"/>
      <c r="G530" s="18">
        <f>SUM(G531)</f>
        <v>280.9</v>
      </c>
      <c r="H530" s="18"/>
      <c r="I530" s="18"/>
      <c r="J530" s="18">
        <f>SUM(J531)</f>
        <v>0</v>
      </c>
      <c r="K530" s="18"/>
      <c r="L530" s="63">
        <f t="shared" si="11"/>
        <v>280.9</v>
      </c>
    </row>
    <row r="531" spans="1:12" ht="35.25" customHeight="1">
      <c r="A531" s="36" t="s">
        <v>584</v>
      </c>
      <c r="B531" s="19">
        <v>807</v>
      </c>
      <c r="C531" s="8" t="s">
        <v>100</v>
      </c>
      <c r="D531" s="8" t="s">
        <v>104</v>
      </c>
      <c r="E531" s="8" t="s">
        <v>320</v>
      </c>
      <c r="F531" s="8"/>
      <c r="G531" s="18">
        <f>SUM(G532)</f>
        <v>280.9</v>
      </c>
      <c r="H531" s="18"/>
      <c r="I531" s="18"/>
      <c r="J531" s="18">
        <f>SUM(J532)</f>
        <v>0</v>
      </c>
      <c r="K531" s="18"/>
      <c r="L531" s="63">
        <f t="shared" si="11"/>
        <v>280.9</v>
      </c>
    </row>
    <row r="532" spans="1:12" ht="20.25" customHeight="1">
      <c r="A532" s="36" t="s">
        <v>306</v>
      </c>
      <c r="B532" s="19">
        <v>807</v>
      </c>
      <c r="C532" s="8" t="s">
        <v>100</v>
      </c>
      <c r="D532" s="8" t="s">
        <v>104</v>
      </c>
      <c r="E532" s="8" t="s">
        <v>320</v>
      </c>
      <c r="F532" s="8" t="s">
        <v>389</v>
      </c>
      <c r="G532" s="18">
        <v>280.9</v>
      </c>
      <c r="H532" s="18"/>
      <c r="I532" s="18"/>
      <c r="J532" s="18"/>
      <c r="K532" s="18"/>
      <c r="L532" s="63">
        <f t="shared" si="11"/>
        <v>280.9</v>
      </c>
    </row>
    <row r="533" spans="1:12" ht="20.25" customHeight="1">
      <c r="A533" s="39" t="s">
        <v>307</v>
      </c>
      <c r="B533" s="19">
        <v>807</v>
      </c>
      <c r="C533" s="8" t="s">
        <v>100</v>
      </c>
      <c r="D533" s="8" t="s">
        <v>208</v>
      </c>
      <c r="E533" s="8"/>
      <c r="F533" s="8"/>
      <c r="G533" s="18">
        <f>SUM(G534,G537)</f>
        <v>15204.7</v>
      </c>
      <c r="H533" s="18"/>
      <c r="I533" s="18"/>
      <c r="J533" s="18">
        <f>SUM(J534,J537)</f>
        <v>0</v>
      </c>
      <c r="K533" s="18"/>
      <c r="L533" s="63">
        <f aca="true" t="shared" si="12" ref="L533:L596">G533+H533+I533+J533+K533</f>
        <v>15204.7</v>
      </c>
    </row>
    <row r="534" spans="1:12" ht="20.25" customHeight="1">
      <c r="A534" s="39" t="s">
        <v>819</v>
      </c>
      <c r="B534" s="19">
        <v>807</v>
      </c>
      <c r="C534" s="8" t="s">
        <v>100</v>
      </c>
      <c r="D534" s="8" t="s">
        <v>208</v>
      </c>
      <c r="E534" s="8" t="s">
        <v>308</v>
      </c>
      <c r="F534" s="8"/>
      <c r="G534" s="18">
        <f>SUM(G535)</f>
        <v>15204.7</v>
      </c>
      <c r="H534" s="18"/>
      <c r="I534" s="18"/>
      <c r="J534" s="18">
        <f>SUM(J535)</f>
        <v>0</v>
      </c>
      <c r="K534" s="18"/>
      <c r="L534" s="63">
        <f t="shared" si="12"/>
        <v>15204.7</v>
      </c>
    </row>
    <row r="535" spans="1:12" ht="19.5" customHeight="1">
      <c r="A535" s="38" t="s">
        <v>310</v>
      </c>
      <c r="B535" s="19">
        <v>807</v>
      </c>
      <c r="C535" s="8" t="s">
        <v>100</v>
      </c>
      <c r="D535" s="8" t="s">
        <v>208</v>
      </c>
      <c r="E535" s="8" t="s">
        <v>309</v>
      </c>
      <c r="F535" s="8"/>
      <c r="G535" s="18">
        <f>SUM(G536)</f>
        <v>15204.7</v>
      </c>
      <c r="H535" s="18"/>
      <c r="I535" s="18"/>
      <c r="J535" s="18">
        <f>SUM(J536)</f>
        <v>0</v>
      </c>
      <c r="K535" s="18"/>
      <c r="L535" s="63">
        <f t="shared" si="12"/>
        <v>15204.7</v>
      </c>
    </row>
    <row r="536" spans="1:12" ht="19.5" customHeight="1">
      <c r="A536" s="39" t="s">
        <v>311</v>
      </c>
      <c r="B536" s="19">
        <v>807</v>
      </c>
      <c r="C536" s="8" t="s">
        <v>100</v>
      </c>
      <c r="D536" s="8" t="s">
        <v>208</v>
      </c>
      <c r="E536" s="8" t="s">
        <v>309</v>
      </c>
      <c r="F536" s="8" t="s">
        <v>807</v>
      </c>
      <c r="G536" s="18">
        <v>15204.7</v>
      </c>
      <c r="H536" s="11"/>
      <c r="I536" s="11"/>
      <c r="J536" s="18"/>
      <c r="K536" s="11"/>
      <c r="L536" s="63">
        <f t="shared" si="12"/>
        <v>15204.7</v>
      </c>
    </row>
    <row r="537" spans="1:12" ht="18.75" customHeight="1" hidden="1">
      <c r="A537" s="37" t="s">
        <v>523</v>
      </c>
      <c r="B537" s="19">
        <v>807</v>
      </c>
      <c r="C537" s="8" t="s">
        <v>100</v>
      </c>
      <c r="D537" s="8" t="s">
        <v>208</v>
      </c>
      <c r="E537" s="8" t="s">
        <v>631</v>
      </c>
      <c r="F537" s="8"/>
      <c r="G537" s="18">
        <f>SUM(G538)</f>
        <v>0</v>
      </c>
      <c r="H537" s="18"/>
      <c r="I537" s="18"/>
      <c r="J537" s="18">
        <f>SUM(J538)</f>
        <v>0</v>
      </c>
      <c r="K537" s="18"/>
      <c r="L537" s="63">
        <f t="shared" si="12"/>
        <v>0</v>
      </c>
    </row>
    <row r="538" spans="1:12" ht="66.75" customHeight="1" hidden="1">
      <c r="A538" s="34" t="s">
        <v>29</v>
      </c>
      <c r="B538" s="19">
        <v>807</v>
      </c>
      <c r="C538" s="8" t="s">
        <v>100</v>
      </c>
      <c r="D538" s="8" t="s">
        <v>208</v>
      </c>
      <c r="E538" s="8" t="s">
        <v>246</v>
      </c>
      <c r="F538" s="8"/>
      <c r="G538" s="18">
        <f>SUM(G539)</f>
        <v>0</v>
      </c>
      <c r="H538" s="18"/>
      <c r="I538" s="18"/>
      <c r="J538" s="18">
        <f>SUM(J539)</f>
        <v>0</v>
      </c>
      <c r="K538" s="18"/>
      <c r="L538" s="63">
        <f t="shared" si="12"/>
        <v>0</v>
      </c>
    </row>
    <row r="539" spans="1:12" ht="19.5" customHeight="1" hidden="1">
      <c r="A539" s="39" t="s">
        <v>311</v>
      </c>
      <c r="B539" s="19">
        <v>807</v>
      </c>
      <c r="C539" s="8" t="s">
        <v>100</v>
      </c>
      <c r="D539" s="8" t="s">
        <v>208</v>
      </c>
      <c r="E539" s="8" t="s">
        <v>246</v>
      </c>
      <c r="F539" s="8" t="s">
        <v>807</v>
      </c>
      <c r="G539" s="18"/>
      <c r="H539" s="11"/>
      <c r="I539" s="11"/>
      <c r="J539" s="18"/>
      <c r="K539" s="11"/>
      <c r="L539" s="63">
        <f t="shared" si="12"/>
        <v>0</v>
      </c>
    </row>
    <row r="540" spans="1:12" ht="20.25" customHeight="1">
      <c r="A540" s="39" t="s">
        <v>381</v>
      </c>
      <c r="B540" s="19">
        <v>807</v>
      </c>
      <c r="C540" s="8" t="s">
        <v>100</v>
      </c>
      <c r="D540" s="8" t="s">
        <v>748</v>
      </c>
      <c r="E540" s="8"/>
      <c r="F540" s="8"/>
      <c r="G540" s="18">
        <f>SUM(G541)</f>
        <v>20000</v>
      </c>
      <c r="H540" s="18"/>
      <c r="I540" s="18">
        <f aca="true" t="shared" si="13" ref="I540:J542">SUM(I541)</f>
        <v>-567</v>
      </c>
      <c r="J540" s="18">
        <f t="shared" si="13"/>
        <v>12059.800000000003</v>
      </c>
      <c r="K540" s="18"/>
      <c r="L540" s="63">
        <f t="shared" si="12"/>
        <v>31492.800000000003</v>
      </c>
    </row>
    <row r="541" spans="1:12" ht="18.75" customHeight="1">
      <c r="A541" s="39" t="s">
        <v>561</v>
      </c>
      <c r="B541" s="19">
        <v>807</v>
      </c>
      <c r="C541" s="8" t="s">
        <v>100</v>
      </c>
      <c r="D541" s="8" t="s">
        <v>748</v>
      </c>
      <c r="E541" s="8" t="s">
        <v>560</v>
      </c>
      <c r="F541" s="8"/>
      <c r="G541" s="18">
        <f>SUM(G542)</f>
        <v>20000</v>
      </c>
      <c r="H541" s="18"/>
      <c r="I541" s="18">
        <f t="shared" si="13"/>
        <v>-567</v>
      </c>
      <c r="J541" s="18">
        <f t="shared" si="13"/>
        <v>12059.800000000003</v>
      </c>
      <c r="K541" s="18"/>
      <c r="L541" s="63">
        <f t="shared" si="12"/>
        <v>31492.800000000003</v>
      </c>
    </row>
    <row r="542" spans="1:12" ht="19.5" customHeight="1">
      <c r="A542" s="39" t="s">
        <v>757</v>
      </c>
      <c r="B542" s="19">
        <v>807</v>
      </c>
      <c r="C542" s="8" t="s">
        <v>100</v>
      </c>
      <c r="D542" s="8" t="s">
        <v>748</v>
      </c>
      <c r="E542" s="8" t="s">
        <v>758</v>
      </c>
      <c r="F542" s="8"/>
      <c r="G542" s="18">
        <f>SUM(G543)</f>
        <v>20000</v>
      </c>
      <c r="H542" s="18"/>
      <c r="I542" s="18">
        <f t="shared" si="13"/>
        <v>-567</v>
      </c>
      <c r="J542" s="18">
        <f>SUM(J543)</f>
        <v>12059.800000000003</v>
      </c>
      <c r="K542" s="18"/>
      <c r="L542" s="63">
        <f t="shared" si="12"/>
        <v>31492.800000000003</v>
      </c>
    </row>
    <row r="543" spans="1:12" ht="19.5" customHeight="1">
      <c r="A543" s="39" t="s">
        <v>808</v>
      </c>
      <c r="B543" s="19">
        <v>807</v>
      </c>
      <c r="C543" s="8" t="s">
        <v>100</v>
      </c>
      <c r="D543" s="8" t="s">
        <v>748</v>
      </c>
      <c r="E543" s="8" t="s">
        <v>758</v>
      </c>
      <c r="F543" s="8" t="s">
        <v>807</v>
      </c>
      <c r="G543" s="18">
        <v>20000</v>
      </c>
      <c r="H543" s="11"/>
      <c r="I543" s="11">
        <f>-220-347</f>
        <v>-567</v>
      </c>
      <c r="J543" s="18">
        <f>20210.4-2000-1353.3-2397.3-1000-1400</f>
        <v>12059.800000000003</v>
      </c>
      <c r="K543" s="11"/>
      <c r="L543" s="63">
        <f t="shared" si="12"/>
        <v>31492.800000000003</v>
      </c>
    </row>
    <row r="544" spans="1:12" ht="18.75" customHeight="1">
      <c r="A544" s="39" t="s">
        <v>564</v>
      </c>
      <c r="B544" s="19">
        <v>807</v>
      </c>
      <c r="C544" s="8" t="s">
        <v>100</v>
      </c>
      <c r="D544" s="8" t="s">
        <v>830</v>
      </c>
      <c r="E544" s="8"/>
      <c r="F544" s="8"/>
      <c r="G544" s="18">
        <f>SUM(G545)</f>
        <v>300</v>
      </c>
      <c r="H544" s="18"/>
      <c r="I544" s="18"/>
      <c r="J544" s="18">
        <f>SUM(J545)</f>
        <v>0</v>
      </c>
      <c r="K544" s="18"/>
      <c r="L544" s="63">
        <f t="shared" si="12"/>
        <v>300</v>
      </c>
    </row>
    <row r="545" spans="1:12" ht="19.5" customHeight="1">
      <c r="A545" s="34" t="s">
        <v>157</v>
      </c>
      <c r="B545" s="19">
        <v>807</v>
      </c>
      <c r="C545" s="8" t="s">
        <v>100</v>
      </c>
      <c r="D545" s="8" t="s">
        <v>830</v>
      </c>
      <c r="E545" s="8" t="s">
        <v>601</v>
      </c>
      <c r="F545" s="8"/>
      <c r="G545" s="18">
        <f>SUM(G547)</f>
        <v>300</v>
      </c>
      <c r="H545" s="11"/>
      <c r="I545" s="11"/>
      <c r="J545" s="18">
        <f>SUM(J547)</f>
        <v>0</v>
      </c>
      <c r="K545" s="11"/>
      <c r="L545" s="63">
        <f t="shared" si="12"/>
        <v>300</v>
      </c>
    </row>
    <row r="546" spans="1:12" ht="18.75" customHeight="1">
      <c r="A546" s="38" t="s">
        <v>158</v>
      </c>
      <c r="B546" s="19">
        <v>807</v>
      </c>
      <c r="C546" s="8" t="s">
        <v>100</v>
      </c>
      <c r="D546" s="8" t="s">
        <v>830</v>
      </c>
      <c r="E546" s="8" t="s">
        <v>651</v>
      </c>
      <c r="F546" s="8"/>
      <c r="G546" s="18">
        <f>SUM(G547)</f>
        <v>300</v>
      </c>
      <c r="H546" s="11"/>
      <c r="I546" s="11"/>
      <c r="J546" s="18">
        <f>SUM(J547)</f>
        <v>0</v>
      </c>
      <c r="K546" s="11"/>
      <c r="L546" s="63">
        <f t="shared" si="12"/>
        <v>300</v>
      </c>
    </row>
    <row r="547" spans="1:12" ht="18" customHeight="1">
      <c r="A547" s="37" t="s">
        <v>607</v>
      </c>
      <c r="B547" s="19">
        <v>807</v>
      </c>
      <c r="C547" s="8" t="s">
        <v>100</v>
      </c>
      <c r="D547" s="8" t="s">
        <v>830</v>
      </c>
      <c r="E547" s="8" t="s">
        <v>651</v>
      </c>
      <c r="F547" s="8" t="s">
        <v>392</v>
      </c>
      <c r="G547" s="18">
        <v>300</v>
      </c>
      <c r="H547" s="11"/>
      <c r="I547" s="11"/>
      <c r="J547" s="18"/>
      <c r="K547" s="11"/>
      <c r="L547" s="63">
        <f t="shared" si="12"/>
        <v>300</v>
      </c>
    </row>
    <row r="548" spans="1:12" ht="18" customHeight="1">
      <c r="A548" s="41" t="s">
        <v>673</v>
      </c>
      <c r="B548" s="19">
        <v>807</v>
      </c>
      <c r="C548" s="8" t="s">
        <v>103</v>
      </c>
      <c r="D548" s="8"/>
      <c r="E548" s="8"/>
      <c r="F548" s="8"/>
      <c r="G548" s="18"/>
      <c r="H548" s="11"/>
      <c r="I548" s="11">
        <f aca="true" t="shared" si="14" ref="I548:J551">I549</f>
        <v>41</v>
      </c>
      <c r="J548" s="11">
        <f t="shared" si="14"/>
        <v>64.7</v>
      </c>
      <c r="K548" s="11"/>
      <c r="L548" s="63">
        <f t="shared" si="12"/>
        <v>105.7</v>
      </c>
    </row>
    <row r="549" spans="1:12" ht="18" customHeight="1">
      <c r="A549" s="37" t="s">
        <v>48</v>
      </c>
      <c r="B549" s="19">
        <v>807</v>
      </c>
      <c r="C549" s="8" t="s">
        <v>103</v>
      </c>
      <c r="D549" s="8" t="s">
        <v>100</v>
      </c>
      <c r="E549" s="8"/>
      <c r="F549" s="8"/>
      <c r="G549" s="18"/>
      <c r="H549" s="11"/>
      <c r="I549" s="11">
        <f t="shared" si="14"/>
        <v>41</v>
      </c>
      <c r="J549" s="11">
        <f>J550+J560</f>
        <v>64.7</v>
      </c>
      <c r="K549" s="11"/>
      <c r="L549" s="63">
        <f t="shared" si="12"/>
        <v>105.7</v>
      </c>
    </row>
    <row r="550" spans="1:12" ht="18" customHeight="1">
      <c r="A550" s="37" t="s">
        <v>50</v>
      </c>
      <c r="B550" s="19">
        <v>807</v>
      </c>
      <c r="C550" s="8" t="s">
        <v>103</v>
      </c>
      <c r="D550" s="8" t="s">
        <v>100</v>
      </c>
      <c r="E550" s="8" t="s">
        <v>49</v>
      </c>
      <c r="F550" s="8"/>
      <c r="G550" s="18"/>
      <c r="H550" s="11"/>
      <c r="I550" s="11">
        <f t="shared" si="14"/>
        <v>41</v>
      </c>
      <c r="J550" s="11">
        <f>J551+J558</f>
        <v>61.5</v>
      </c>
      <c r="K550" s="11"/>
      <c r="L550" s="63">
        <f t="shared" si="12"/>
        <v>102.5</v>
      </c>
    </row>
    <row r="551" spans="1:12" ht="18" customHeight="1">
      <c r="A551" s="37" t="s">
        <v>52</v>
      </c>
      <c r="B551" s="19">
        <v>807</v>
      </c>
      <c r="C551" s="8" t="s">
        <v>103</v>
      </c>
      <c r="D551" s="8" t="s">
        <v>100</v>
      </c>
      <c r="E551" s="8" t="s">
        <v>51</v>
      </c>
      <c r="F551" s="8"/>
      <c r="G551" s="18"/>
      <c r="H551" s="11"/>
      <c r="I551" s="11">
        <f t="shared" si="14"/>
        <v>41</v>
      </c>
      <c r="J551" s="11">
        <f t="shared" si="14"/>
        <v>0</v>
      </c>
      <c r="K551" s="11"/>
      <c r="L551" s="63">
        <f t="shared" si="12"/>
        <v>41</v>
      </c>
    </row>
    <row r="552" spans="1:12" ht="18" customHeight="1">
      <c r="A552" s="38" t="s">
        <v>150</v>
      </c>
      <c r="B552" s="19">
        <v>807</v>
      </c>
      <c r="C552" s="8" t="s">
        <v>103</v>
      </c>
      <c r="D552" s="8" t="s">
        <v>100</v>
      </c>
      <c r="E552" s="8" t="s">
        <v>51</v>
      </c>
      <c r="F552" s="8" t="s">
        <v>831</v>
      </c>
      <c r="G552" s="18"/>
      <c r="H552" s="11"/>
      <c r="I552" s="11">
        <v>41</v>
      </c>
      <c r="J552" s="11"/>
      <c r="K552" s="11"/>
      <c r="L552" s="63">
        <f t="shared" si="12"/>
        <v>41</v>
      </c>
    </row>
    <row r="553" spans="1:12" ht="18.75" customHeight="1" hidden="1">
      <c r="A553" s="39" t="s">
        <v>609</v>
      </c>
      <c r="B553" s="19">
        <v>807</v>
      </c>
      <c r="C553" s="8" t="s">
        <v>746</v>
      </c>
      <c r="D553" s="8"/>
      <c r="E553" s="8"/>
      <c r="F553" s="8"/>
      <c r="G553" s="18"/>
      <c r="H553" s="11"/>
      <c r="I553" s="11"/>
      <c r="J553" s="11"/>
      <c r="K553" s="11"/>
      <c r="L553" s="63">
        <f t="shared" si="12"/>
        <v>0</v>
      </c>
    </row>
    <row r="554" spans="1:12" ht="18.75" customHeight="1" hidden="1">
      <c r="A554" s="39" t="s">
        <v>433</v>
      </c>
      <c r="B554" s="19">
        <v>807</v>
      </c>
      <c r="C554" s="8" t="s">
        <v>746</v>
      </c>
      <c r="D554" s="8" t="s">
        <v>746</v>
      </c>
      <c r="E554" s="8"/>
      <c r="F554" s="8"/>
      <c r="G554" s="18"/>
      <c r="H554" s="11"/>
      <c r="I554" s="11"/>
      <c r="J554" s="11"/>
      <c r="K554" s="11"/>
      <c r="L554" s="63">
        <f t="shared" si="12"/>
        <v>0</v>
      </c>
    </row>
    <row r="555" spans="1:12" ht="18.75" customHeight="1" hidden="1">
      <c r="A555" s="38" t="s">
        <v>404</v>
      </c>
      <c r="B555" s="19">
        <v>807</v>
      </c>
      <c r="C555" s="8" t="s">
        <v>746</v>
      </c>
      <c r="D555" s="8" t="s">
        <v>746</v>
      </c>
      <c r="E555" s="8" t="s">
        <v>719</v>
      </c>
      <c r="F555" s="8"/>
      <c r="G555" s="18"/>
      <c r="H555" s="11"/>
      <c r="I555" s="11"/>
      <c r="J555" s="11"/>
      <c r="K555" s="11"/>
      <c r="L555" s="63">
        <f t="shared" si="12"/>
        <v>0</v>
      </c>
    </row>
    <row r="556" spans="1:12" ht="18.75" customHeight="1" hidden="1">
      <c r="A556" s="34" t="s">
        <v>559</v>
      </c>
      <c r="B556" s="19">
        <v>807</v>
      </c>
      <c r="C556" s="8" t="s">
        <v>746</v>
      </c>
      <c r="D556" s="8" t="s">
        <v>746</v>
      </c>
      <c r="E556" s="8" t="s">
        <v>759</v>
      </c>
      <c r="F556" s="8"/>
      <c r="G556" s="18"/>
      <c r="H556" s="11"/>
      <c r="I556" s="11"/>
      <c r="J556" s="11"/>
      <c r="K556" s="11"/>
      <c r="L556" s="63">
        <f t="shared" si="12"/>
        <v>0</v>
      </c>
    </row>
    <row r="557" spans="1:12" ht="18.75" customHeight="1" hidden="1">
      <c r="A557" s="39" t="s">
        <v>808</v>
      </c>
      <c r="B557" s="19">
        <v>807</v>
      </c>
      <c r="C557" s="8" t="s">
        <v>746</v>
      </c>
      <c r="D557" s="8" t="s">
        <v>746</v>
      </c>
      <c r="E557" s="8" t="s">
        <v>759</v>
      </c>
      <c r="F557" s="8" t="s">
        <v>807</v>
      </c>
      <c r="G557" s="18"/>
      <c r="H557" s="11"/>
      <c r="I557" s="11"/>
      <c r="J557" s="11"/>
      <c r="K557" s="11"/>
      <c r="L557" s="63">
        <f t="shared" si="12"/>
        <v>0</v>
      </c>
    </row>
    <row r="558" spans="1:12" ht="37.5" customHeight="1">
      <c r="A558" s="38" t="s">
        <v>36</v>
      </c>
      <c r="B558" s="19">
        <v>807</v>
      </c>
      <c r="C558" s="8" t="s">
        <v>103</v>
      </c>
      <c r="D558" s="8" t="s">
        <v>100</v>
      </c>
      <c r="E558" s="8" t="s">
        <v>32</v>
      </c>
      <c r="F558" s="8"/>
      <c r="G558" s="18"/>
      <c r="H558" s="11"/>
      <c r="I558" s="11"/>
      <c r="J558" s="11">
        <f>SUM(J559)</f>
        <v>61.5</v>
      </c>
      <c r="K558" s="11"/>
      <c r="L558" s="63">
        <f t="shared" si="12"/>
        <v>61.5</v>
      </c>
    </row>
    <row r="559" spans="1:12" ht="18.75" customHeight="1">
      <c r="A559" s="38" t="s">
        <v>150</v>
      </c>
      <c r="B559" s="19">
        <v>807</v>
      </c>
      <c r="C559" s="8" t="s">
        <v>103</v>
      </c>
      <c r="D559" s="8" t="s">
        <v>100</v>
      </c>
      <c r="E559" s="8" t="s">
        <v>32</v>
      </c>
      <c r="F559" s="8" t="s">
        <v>831</v>
      </c>
      <c r="G559" s="18"/>
      <c r="H559" s="11"/>
      <c r="I559" s="11"/>
      <c r="J559" s="11">
        <v>61.5</v>
      </c>
      <c r="K559" s="11"/>
      <c r="L559" s="63">
        <f t="shared" si="12"/>
        <v>61.5</v>
      </c>
    </row>
    <row r="560" spans="1:12" ht="18.75" customHeight="1">
      <c r="A560" s="38" t="s">
        <v>523</v>
      </c>
      <c r="B560" s="19">
        <v>807</v>
      </c>
      <c r="C560" s="8" t="s">
        <v>103</v>
      </c>
      <c r="D560" s="8" t="s">
        <v>100</v>
      </c>
      <c r="E560" s="8" t="s">
        <v>631</v>
      </c>
      <c r="F560" s="8"/>
      <c r="G560" s="18"/>
      <c r="H560" s="11"/>
      <c r="I560" s="11"/>
      <c r="J560" s="11">
        <f>SUM(J561)</f>
        <v>3.2</v>
      </c>
      <c r="K560" s="11"/>
      <c r="L560" s="63">
        <f t="shared" si="12"/>
        <v>3.2</v>
      </c>
    </row>
    <row r="561" spans="1:12" ht="39" customHeight="1">
      <c r="A561" s="38" t="s">
        <v>34</v>
      </c>
      <c r="B561" s="19">
        <v>807</v>
      </c>
      <c r="C561" s="8" t="s">
        <v>103</v>
      </c>
      <c r="D561" s="8" t="s">
        <v>100</v>
      </c>
      <c r="E561" s="8" t="s">
        <v>39</v>
      </c>
      <c r="F561" s="8"/>
      <c r="G561" s="18"/>
      <c r="H561" s="11"/>
      <c r="I561" s="11"/>
      <c r="J561" s="11">
        <f>SUM(J562)</f>
        <v>3.2</v>
      </c>
      <c r="K561" s="11"/>
      <c r="L561" s="63">
        <f t="shared" si="12"/>
        <v>3.2</v>
      </c>
    </row>
    <row r="562" spans="1:12" ht="18.75" customHeight="1">
      <c r="A562" s="38" t="s">
        <v>150</v>
      </c>
      <c r="B562" s="19">
        <v>807</v>
      </c>
      <c r="C562" s="8" t="s">
        <v>103</v>
      </c>
      <c r="D562" s="8" t="s">
        <v>100</v>
      </c>
      <c r="E562" s="8" t="s">
        <v>39</v>
      </c>
      <c r="F562" s="8" t="s">
        <v>831</v>
      </c>
      <c r="G562" s="18"/>
      <c r="H562" s="11"/>
      <c r="I562" s="11"/>
      <c r="J562" s="11">
        <v>3.2</v>
      </c>
      <c r="K562" s="11"/>
      <c r="L562" s="63">
        <f t="shared" si="12"/>
        <v>3.2</v>
      </c>
    </row>
    <row r="563" spans="1:15" s="76" customFormat="1" ht="19.5" customHeight="1">
      <c r="A563" s="41" t="s">
        <v>790</v>
      </c>
      <c r="B563" s="19">
        <v>808</v>
      </c>
      <c r="C563" s="8"/>
      <c r="D563" s="8"/>
      <c r="E563" s="8"/>
      <c r="F563" s="8"/>
      <c r="G563" s="11">
        <f>SUM(G579,G599)</f>
        <v>221250.2</v>
      </c>
      <c r="H563" s="30"/>
      <c r="I563" s="11">
        <f>SUM(I579,I599,I569)</f>
        <v>963.1</v>
      </c>
      <c r="J563" s="11">
        <f>SUM(J579,J599,J569,J564)</f>
        <v>9732.599999999999</v>
      </c>
      <c r="K563" s="30"/>
      <c r="L563" s="63">
        <f t="shared" si="12"/>
        <v>231945.90000000002</v>
      </c>
      <c r="M563" s="90"/>
      <c r="N563" s="30"/>
      <c r="O563" s="56"/>
    </row>
    <row r="564" spans="1:27" s="56" customFormat="1" ht="19.5" customHeight="1">
      <c r="A564" s="44" t="s">
        <v>152</v>
      </c>
      <c r="B564" s="19">
        <v>808</v>
      </c>
      <c r="C564" s="8" t="s">
        <v>100</v>
      </c>
      <c r="D564" s="8"/>
      <c r="E564" s="8"/>
      <c r="F564" s="8"/>
      <c r="G564" s="11"/>
      <c r="H564" s="30"/>
      <c r="I564" s="11"/>
      <c r="J564" s="11">
        <f>J565</f>
        <v>961</v>
      </c>
      <c r="K564" s="30"/>
      <c r="L564" s="63">
        <f t="shared" si="12"/>
        <v>961</v>
      </c>
      <c r="M564" s="90"/>
      <c r="N564" s="33"/>
      <c r="P564" s="77"/>
      <c r="Q564" s="77"/>
      <c r="R564" s="77"/>
      <c r="S564" s="77"/>
      <c r="T564" s="77"/>
      <c r="U564" s="77"/>
      <c r="V564" s="77"/>
      <c r="W564" s="77"/>
      <c r="X564" s="77"/>
      <c r="Y564" s="77"/>
      <c r="Z564" s="77"/>
      <c r="AA564" s="77"/>
    </row>
    <row r="565" spans="1:14" s="56" customFormat="1" ht="19.5" customHeight="1">
      <c r="A565" s="39" t="s">
        <v>564</v>
      </c>
      <c r="B565" s="19">
        <v>808</v>
      </c>
      <c r="C565" s="8" t="s">
        <v>100</v>
      </c>
      <c r="D565" s="8" t="s">
        <v>830</v>
      </c>
      <c r="E565" s="8"/>
      <c r="F565" s="8"/>
      <c r="G565" s="11"/>
      <c r="H565" s="30"/>
      <c r="I565" s="11"/>
      <c r="J565" s="11">
        <f>J566</f>
        <v>961</v>
      </c>
      <c r="K565" s="30"/>
      <c r="L565" s="63">
        <f t="shared" si="12"/>
        <v>961</v>
      </c>
      <c r="N565" s="33"/>
    </row>
    <row r="566" spans="1:14" s="56" customFormat="1" ht="19.5" customHeight="1">
      <c r="A566" s="34" t="s">
        <v>157</v>
      </c>
      <c r="B566" s="19">
        <v>808</v>
      </c>
      <c r="C566" s="8" t="s">
        <v>100</v>
      </c>
      <c r="D566" s="8" t="s">
        <v>830</v>
      </c>
      <c r="E566" s="8" t="s">
        <v>601</v>
      </c>
      <c r="F566" s="8"/>
      <c r="G566" s="11"/>
      <c r="H566" s="30"/>
      <c r="I566" s="11"/>
      <c r="J566" s="11">
        <f>J567</f>
        <v>961</v>
      </c>
      <c r="K566" s="30"/>
      <c r="L566" s="63">
        <f t="shared" si="12"/>
        <v>961</v>
      </c>
      <c r="N566" s="33"/>
    </row>
    <row r="567" spans="1:14" s="56" customFormat="1" ht="19.5" customHeight="1">
      <c r="A567" s="38" t="s">
        <v>158</v>
      </c>
      <c r="B567" s="19">
        <v>808</v>
      </c>
      <c r="C567" s="8" t="s">
        <v>100</v>
      </c>
      <c r="D567" s="8" t="s">
        <v>830</v>
      </c>
      <c r="E567" s="8" t="s">
        <v>651</v>
      </c>
      <c r="F567" s="8"/>
      <c r="G567" s="11"/>
      <c r="H567" s="30"/>
      <c r="I567" s="11"/>
      <c r="J567" s="11">
        <f>J568</f>
        <v>961</v>
      </c>
      <c r="K567" s="30"/>
      <c r="L567" s="63">
        <f t="shared" si="12"/>
        <v>961</v>
      </c>
      <c r="N567" s="33"/>
    </row>
    <row r="568" spans="1:14" s="56" customFormat="1" ht="19.5" customHeight="1">
      <c r="A568" s="101" t="s">
        <v>607</v>
      </c>
      <c r="B568" s="94">
        <v>808</v>
      </c>
      <c r="C568" s="95" t="s">
        <v>100</v>
      </c>
      <c r="D568" s="95" t="s">
        <v>830</v>
      </c>
      <c r="E568" s="95" t="s">
        <v>651</v>
      </c>
      <c r="F568" s="95" t="s">
        <v>392</v>
      </c>
      <c r="G568" s="26"/>
      <c r="H568" s="146"/>
      <c r="I568" s="26"/>
      <c r="J568" s="26">
        <v>961</v>
      </c>
      <c r="K568" s="146"/>
      <c r="L568" s="133">
        <f t="shared" si="12"/>
        <v>961</v>
      </c>
      <c r="N568" s="33"/>
    </row>
    <row r="569" spans="1:14" s="56" customFormat="1" ht="19.5" customHeight="1">
      <c r="A569" s="147" t="s">
        <v>673</v>
      </c>
      <c r="B569" s="96">
        <v>808</v>
      </c>
      <c r="C569" s="6" t="s">
        <v>103</v>
      </c>
      <c r="D569" s="6"/>
      <c r="E569" s="6"/>
      <c r="F569" s="6"/>
      <c r="G569" s="13"/>
      <c r="H569" s="148"/>
      <c r="I569" s="13">
        <f aca="true" t="shared" si="15" ref="I569:J572">I570</f>
        <v>963.1</v>
      </c>
      <c r="J569" s="13">
        <f t="shared" si="15"/>
        <v>4818.299999999999</v>
      </c>
      <c r="K569" s="148"/>
      <c r="L569" s="112">
        <f t="shared" si="12"/>
        <v>5781.4</v>
      </c>
      <c r="N569" s="33"/>
    </row>
    <row r="570" spans="1:14" s="56" customFormat="1" ht="19.5" customHeight="1">
      <c r="A570" s="37" t="s">
        <v>48</v>
      </c>
      <c r="B570" s="19">
        <v>808</v>
      </c>
      <c r="C570" s="8" t="s">
        <v>103</v>
      </c>
      <c r="D570" s="8" t="s">
        <v>100</v>
      </c>
      <c r="E570" s="8"/>
      <c r="F570" s="8"/>
      <c r="G570" s="11"/>
      <c r="H570" s="30"/>
      <c r="I570" s="11">
        <f t="shared" si="15"/>
        <v>963.1</v>
      </c>
      <c r="J570" s="11">
        <f>J571+J576</f>
        <v>4818.299999999999</v>
      </c>
      <c r="K570" s="30"/>
      <c r="L570" s="63">
        <f t="shared" si="12"/>
        <v>5781.4</v>
      </c>
      <c r="N570" s="33"/>
    </row>
    <row r="571" spans="1:14" s="56" customFormat="1" ht="19.5" customHeight="1">
      <c r="A571" s="37" t="s">
        <v>50</v>
      </c>
      <c r="B571" s="19">
        <v>808</v>
      </c>
      <c r="C571" s="8" t="s">
        <v>103</v>
      </c>
      <c r="D571" s="8" t="s">
        <v>100</v>
      </c>
      <c r="E571" s="8" t="s">
        <v>49</v>
      </c>
      <c r="F571" s="8"/>
      <c r="G571" s="11"/>
      <c r="H571" s="30"/>
      <c r="I571" s="11">
        <f t="shared" si="15"/>
        <v>963.1</v>
      </c>
      <c r="J571" s="11">
        <f>J572+J574</f>
        <v>4577.4</v>
      </c>
      <c r="K571" s="30"/>
      <c r="L571" s="63">
        <f t="shared" si="12"/>
        <v>5540.5</v>
      </c>
      <c r="N571" s="33"/>
    </row>
    <row r="572" spans="1:14" s="56" customFormat="1" ht="19.5" customHeight="1">
      <c r="A572" s="37" t="s">
        <v>52</v>
      </c>
      <c r="B572" s="19">
        <v>808</v>
      </c>
      <c r="C572" s="8" t="s">
        <v>103</v>
      </c>
      <c r="D572" s="8" t="s">
        <v>100</v>
      </c>
      <c r="E572" s="8" t="s">
        <v>51</v>
      </c>
      <c r="F572" s="8"/>
      <c r="G572" s="11"/>
      <c r="H572" s="30"/>
      <c r="I572" s="11">
        <f t="shared" si="15"/>
        <v>963.1</v>
      </c>
      <c r="J572" s="11">
        <f t="shared" si="15"/>
        <v>0</v>
      </c>
      <c r="K572" s="30"/>
      <c r="L572" s="63">
        <f t="shared" si="12"/>
        <v>963.1</v>
      </c>
      <c r="N572" s="33"/>
    </row>
    <row r="573" spans="1:14" s="56" customFormat="1" ht="19.5" customHeight="1">
      <c r="A573" s="38" t="s">
        <v>150</v>
      </c>
      <c r="B573" s="19">
        <v>808</v>
      </c>
      <c r="C573" s="8" t="s">
        <v>103</v>
      </c>
      <c r="D573" s="8" t="s">
        <v>100</v>
      </c>
      <c r="E573" s="8" t="s">
        <v>51</v>
      </c>
      <c r="F573" s="8" t="s">
        <v>831</v>
      </c>
      <c r="G573" s="11"/>
      <c r="H573" s="30"/>
      <c r="I573" s="11">
        <v>963.1</v>
      </c>
      <c r="J573" s="11"/>
      <c r="K573" s="30"/>
      <c r="L573" s="63">
        <f t="shared" si="12"/>
        <v>963.1</v>
      </c>
      <c r="N573" s="33"/>
    </row>
    <row r="574" spans="1:14" s="56" customFormat="1" ht="36" customHeight="1">
      <c r="A574" s="38" t="s">
        <v>33</v>
      </c>
      <c r="B574" s="19">
        <v>808</v>
      </c>
      <c r="C574" s="8" t="s">
        <v>103</v>
      </c>
      <c r="D574" s="8" t="s">
        <v>100</v>
      </c>
      <c r="E574" s="8" t="s">
        <v>32</v>
      </c>
      <c r="F574" s="8"/>
      <c r="G574" s="11"/>
      <c r="H574" s="30"/>
      <c r="I574" s="11"/>
      <c r="J574" s="11">
        <f>SUM(J575)</f>
        <v>4577.4</v>
      </c>
      <c r="K574" s="30"/>
      <c r="L574" s="63">
        <f t="shared" si="12"/>
        <v>4577.4</v>
      </c>
      <c r="N574" s="33"/>
    </row>
    <row r="575" spans="1:14" s="56" customFormat="1" ht="19.5" customHeight="1">
      <c r="A575" s="38" t="s">
        <v>150</v>
      </c>
      <c r="B575" s="19">
        <v>808</v>
      </c>
      <c r="C575" s="8" t="s">
        <v>103</v>
      </c>
      <c r="D575" s="8" t="s">
        <v>100</v>
      </c>
      <c r="E575" s="8" t="s">
        <v>32</v>
      </c>
      <c r="F575" s="8" t="s">
        <v>831</v>
      </c>
      <c r="G575" s="11"/>
      <c r="H575" s="30"/>
      <c r="I575" s="11"/>
      <c r="J575" s="11">
        <v>4577.4</v>
      </c>
      <c r="K575" s="30"/>
      <c r="L575" s="63">
        <f t="shared" si="12"/>
        <v>4577.4</v>
      </c>
      <c r="N575" s="33"/>
    </row>
    <row r="576" spans="1:14" s="56" customFormat="1" ht="19.5" customHeight="1">
      <c r="A576" s="38" t="s">
        <v>523</v>
      </c>
      <c r="B576" s="19">
        <v>808</v>
      </c>
      <c r="C576" s="8" t="s">
        <v>103</v>
      </c>
      <c r="D576" s="8" t="s">
        <v>100</v>
      </c>
      <c r="E576" s="8" t="s">
        <v>631</v>
      </c>
      <c r="F576" s="8"/>
      <c r="G576" s="11"/>
      <c r="H576" s="30"/>
      <c r="I576" s="11"/>
      <c r="J576" s="11">
        <f>SUM(J577)</f>
        <v>240.9</v>
      </c>
      <c r="K576" s="30"/>
      <c r="L576" s="63">
        <f t="shared" si="12"/>
        <v>240.9</v>
      </c>
      <c r="N576" s="33"/>
    </row>
    <row r="577" spans="1:14" s="56" customFormat="1" ht="35.25" customHeight="1">
      <c r="A577" s="38" t="s">
        <v>35</v>
      </c>
      <c r="B577" s="19">
        <v>808</v>
      </c>
      <c r="C577" s="8" t="s">
        <v>103</v>
      </c>
      <c r="D577" s="8" t="s">
        <v>100</v>
      </c>
      <c r="E577" s="8" t="s">
        <v>39</v>
      </c>
      <c r="F577" s="8"/>
      <c r="G577" s="11"/>
      <c r="H577" s="30"/>
      <c r="I577" s="11"/>
      <c r="J577" s="11">
        <f>SUM(J578)</f>
        <v>240.9</v>
      </c>
      <c r="K577" s="30"/>
      <c r="L577" s="63">
        <f t="shared" si="12"/>
        <v>240.9</v>
      </c>
      <c r="N577" s="33"/>
    </row>
    <row r="578" spans="1:15" s="56" customFormat="1" ht="19.5" customHeight="1">
      <c r="A578" s="38" t="s">
        <v>150</v>
      </c>
      <c r="B578" s="19">
        <v>808</v>
      </c>
      <c r="C578" s="8" t="s">
        <v>103</v>
      </c>
      <c r="D578" s="8" t="s">
        <v>100</v>
      </c>
      <c r="E578" s="8" t="s">
        <v>39</v>
      </c>
      <c r="F578" s="8" t="s">
        <v>831</v>
      </c>
      <c r="G578" s="11"/>
      <c r="H578" s="30"/>
      <c r="I578" s="11"/>
      <c r="J578" s="11">
        <v>240.9</v>
      </c>
      <c r="K578" s="30"/>
      <c r="L578" s="63">
        <f t="shared" si="12"/>
        <v>240.9</v>
      </c>
      <c r="M578" s="90"/>
      <c r="N578" s="33"/>
      <c r="O578" s="76"/>
    </row>
    <row r="579" spans="1:14" s="77" customFormat="1" ht="18.75" customHeight="1">
      <c r="A579" s="39" t="s">
        <v>667</v>
      </c>
      <c r="B579" s="19">
        <v>808</v>
      </c>
      <c r="C579" s="8" t="s">
        <v>746</v>
      </c>
      <c r="D579" s="8"/>
      <c r="E579" s="8"/>
      <c r="F579" s="8"/>
      <c r="G579" s="11">
        <f>SUM(G580,G590)</f>
        <v>40946.8</v>
      </c>
      <c r="H579" s="11"/>
      <c r="I579" s="11"/>
      <c r="J579" s="11">
        <f>SUM(J580,J590,J594)</f>
        <v>352.9</v>
      </c>
      <c r="K579" s="11"/>
      <c r="L579" s="63">
        <f t="shared" si="12"/>
        <v>41299.700000000004</v>
      </c>
      <c r="M579" s="90"/>
      <c r="N579" s="33"/>
    </row>
    <row r="580" spans="1:14" ht="18" customHeight="1">
      <c r="A580" s="39" t="s">
        <v>268</v>
      </c>
      <c r="B580" s="19">
        <v>808</v>
      </c>
      <c r="C580" s="8" t="s">
        <v>746</v>
      </c>
      <c r="D580" s="8" t="s">
        <v>101</v>
      </c>
      <c r="E580" s="8"/>
      <c r="F580" s="8"/>
      <c r="G580" s="11">
        <f>SUM(G581)</f>
        <v>40946.8</v>
      </c>
      <c r="H580" s="11"/>
      <c r="I580" s="11"/>
      <c r="J580" s="11">
        <f>SUM(J581)</f>
        <v>300</v>
      </c>
      <c r="K580" s="11"/>
      <c r="L580" s="63">
        <f t="shared" si="12"/>
        <v>41246.8</v>
      </c>
      <c r="N580" s="33"/>
    </row>
    <row r="581" spans="1:14" ht="18" customHeight="1">
      <c r="A581" s="39" t="s">
        <v>312</v>
      </c>
      <c r="B581" s="19">
        <v>808</v>
      </c>
      <c r="C581" s="8" t="s">
        <v>746</v>
      </c>
      <c r="D581" s="8" t="s">
        <v>101</v>
      </c>
      <c r="E581" s="8" t="s">
        <v>685</v>
      </c>
      <c r="F581" s="8"/>
      <c r="G581" s="11">
        <f>SUM(G582,G584)</f>
        <v>40946.8</v>
      </c>
      <c r="H581" s="11"/>
      <c r="I581" s="11"/>
      <c r="J581" s="11">
        <f>SUM(J582,J584)</f>
        <v>300</v>
      </c>
      <c r="K581" s="11"/>
      <c r="L581" s="63">
        <f t="shared" si="12"/>
        <v>41246.8</v>
      </c>
      <c r="N581" s="33"/>
    </row>
    <row r="582" spans="1:14" ht="18" customHeight="1">
      <c r="A582" s="39" t="s">
        <v>721</v>
      </c>
      <c r="B582" s="19">
        <v>808</v>
      </c>
      <c r="C582" s="8" t="s">
        <v>746</v>
      </c>
      <c r="D582" s="8" t="s">
        <v>101</v>
      </c>
      <c r="E582" s="8" t="s">
        <v>724</v>
      </c>
      <c r="F582" s="8"/>
      <c r="G582" s="11">
        <f>SUM(G583)</f>
        <v>1212.4</v>
      </c>
      <c r="H582" s="11"/>
      <c r="I582" s="11"/>
      <c r="J582" s="11">
        <f>SUM(J583)</f>
        <v>0</v>
      </c>
      <c r="K582" s="11"/>
      <c r="L582" s="63">
        <f t="shared" si="12"/>
        <v>1212.4</v>
      </c>
      <c r="N582" s="33"/>
    </row>
    <row r="583" spans="1:14" ht="18" customHeight="1">
      <c r="A583" s="38" t="s">
        <v>150</v>
      </c>
      <c r="B583" s="19">
        <v>808</v>
      </c>
      <c r="C583" s="8" t="s">
        <v>746</v>
      </c>
      <c r="D583" s="8" t="s">
        <v>101</v>
      </c>
      <c r="E583" s="8" t="s">
        <v>724</v>
      </c>
      <c r="F583" s="8" t="s">
        <v>831</v>
      </c>
      <c r="G583" s="11">
        <v>1212.4</v>
      </c>
      <c r="H583" s="11"/>
      <c r="I583" s="11"/>
      <c r="J583" s="11"/>
      <c r="K583" s="11"/>
      <c r="L583" s="63">
        <f t="shared" si="12"/>
        <v>1212.4</v>
      </c>
      <c r="N583" s="33"/>
    </row>
    <row r="584" spans="1:14" ht="18" customHeight="1">
      <c r="A584" s="39" t="s">
        <v>641</v>
      </c>
      <c r="B584" s="19">
        <v>808</v>
      </c>
      <c r="C584" s="8" t="s">
        <v>746</v>
      </c>
      <c r="D584" s="8" t="s">
        <v>101</v>
      </c>
      <c r="E584" s="8" t="s">
        <v>686</v>
      </c>
      <c r="F584" s="8"/>
      <c r="G584" s="11">
        <f>SUM(G585)</f>
        <v>39734.4</v>
      </c>
      <c r="H584" s="11"/>
      <c r="I584" s="11"/>
      <c r="J584" s="11">
        <f>SUM(J585)</f>
        <v>300</v>
      </c>
      <c r="K584" s="11"/>
      <c r="L584" s="63">
        <f t="shared" si="12"/>
        <v>40034.4</v>
      </c>
      <c r="N584" s="33"/>
    </row>
    <row r="585" spans="1:14" ht="18" customHeight="1">
      <c r="A585" s="38" t="s">
        <v>313</v>
      </c>
      <c r="B585" s="19">
        <v>808</v>
      </c>
      <c r="C585" s="8" t="s">
        <v>746</v>
      </c>
      <c r="D585" s="8" t="s">
        <v>101</v>
      </c>
      <c r="E585" s="8" t="s">
        <v>686</v>
      </c>
      <c r="F585" s="8" t="s">
        <v>831</v>
      </c>
      <c r="G585" s="11">
        <f>37118.8+324.4+2291.2</f>
        <v>39734.4</v>
      </c>
      <c r="H585" s="11"/>
      <c r="I585" s="11"/>
      <c r="J585" s="11">
        <v>300</v>
      </c>
      <c r="K585" s="11"/>
      <c r="L585" s="63">
        <f t="shared" si="12"/>
        <v>40034.4</v>
      </c>
      <c r="N585" s="33"/>
    </row>
    <row r="586" spans="1:14" ht="18" customHeight="1" hidden="1">
      <c r="A586" s="39" t="s">
        <v>433</v>
      </c>
      <c r="B586" s="19">
        <v>808</v>
      </c>
      <c r="C586" s="8" t="s">
        <v>746</v>
      </c>
      <c r="D586" s="8" t="s">
        <v>746</v>
      </c>
      <c r="E586" s="8"/>
      <c r="F586" s="8"/>
      <c r="G586" s="11"/>
      <c r="H586" s="11"/>
      <c r="I586" s="11"/>
      <c r="J586" s="11"/>
      <c r="K586" s="11"/>
      <c r="L586" s="63">
        <f t="shared" si="12"/>
        <v>0</v>
      </c>
      <c r="N586" s="33"/>
    </row>
    <row r="587" spans="1:14" ht="18" customHeight="1" hidden="1">
      <c r="A587" s="38" t="s">
        <v>404</v>
      </c>
      <c r="B587" s="19">
        <v>808</v>
      </c>
      <c r="C587" s="8" t="s">
        <v>746</v>
      </c>
      <c r="D587" s="8" t="s">
        <v>746</v>
      </c>
      <c r="E587" s="8" t="s">
        <v>719</v>
      </c>
      <c r="F587" s="8"/>
      <c r="G587" s="11"/>
      <c r="H587" s="11"/>
      <c r="I587" s="11"/>
      <c r="J587" s="11"/>
      <c r="K587" s="11"/>
      <c r="L587" s="63">
        <f t="shared" si="12"/>
        <v>0</v>
      </c>
      <c r="N587" s="33"/>
    </row>
    <row r="588" spans="1:14" ht="18" customHeight="1" hidden="1">
      <c r="A588" s="34" t="s">
        <v>559</v>
      </c>
      <c r="B588" s="19">
        <v>808</v>
      </c>
      <c r="C588" s="8" t="s">
        <v>746</v>
      </c>
      <c r="D588" s="8" t="s">
        <v>746</v>
      </c>
      <c r="E588" s="8" t="s">
        <v>759</v>
      </c>
      <c r="F588" s="8"/>
      <c r="G588" s="11"/>
      <c r="H588" s="11"/>
      <c r="I588" s="11"/>
      <c r="J588" s="11"/>
      <c r="K588" s="11"/>
      <c r="L588" s="63">
        <f t="shared" si="12"/>
        <v>0</v>
      </c>
      <c r="N588" s="33"/>
    </row>
    <row r="589" spans="1:14" ht="18" customHeight="1" hidden="1">
      <c r="A589" s="39" t="s">
        <v>808</v>
      </c>
      <c r="B589" s="19">
        <v>808</v>
      </c>
      <c r="C589" s="8" t="s">
        <v>746</v>
      </c>
      <c r="D589" s="8" t="s">
        <v>746</v>
      </c>
      <c r="E589" s="8" t="s">
        <v>759</v>
      </c>
      <c r="F589" s="8" t="s">
        <v>807</v>
      </c>
      <c r="G589" s="11"/>
      <c r="H589" s="11"/>
      <c r="I589" s="11"/>
      <c r="J589" s="11"/>
      <c r="K589" s="11"/>
      <c r="L589" s="63">
        <f t="shared" si="12"/>
        <v>0</v>
      </c>
      <c r="N589" s="33"/>
    </row>
    <row r="590" spans="1:12" ht="16.5" customHeight="1" hidden="1">
      <c r="A590" s="39" t="s">
        <v>270</v>
      </c>
      <c r="B590" s="19">
        <v>808</v>
      </c>
      <c r="C590" s="8" t="s">
        <v>746</v>
      </c>
      <c r="D590" s="8" t="s">
        <v>201</v>
      </c>
      <c r="E590" s="8"/>
      <c r="F590" s="8"/>
      <c r="G590" s="18"/>
      <c r="H590" s="18"/>
      <c r="I590" s="18"/>
      <c r="J590" s="18"/>
      <c r="K590" s="18"/>
      <c r="L590" s="63">
        <f t="shared" si="12"/>
        <v>0</v>
      </c>
    </row>
    <row r="591" spans="1:12" ht="20.25" customHeight="1" hidden="1">
      <c r="A591" s="34" t="s">
        <v>633</v>
      </c>
      <c r="B591" s="19">
        <v>808</v>
      </c>
      <c r="C591" s="8" t="s">
        <v>746</v>
      </c>
      <c r="D591" s="8" t="s">
        <v>201</v>
      </c>
      <c r="E591" s="8" t="s">
        <v>602</v>
      </c>
      <c r="F591" s="8"/>
      <c r="G591" s="18"/>
      <c r="H591" s="18"/>
      <c r="I591" s="18"/>
      <c r="J591" s="18"/>
      <c r="K591" s="18"/>
      <c r="L591" s="63">
        <f t="shared" si="12"/>
        <v>0</v>
      </c>
    </row>
    <row r="592" spans="1:12" ht="20.25" customHeight="1" hidden="1">
      <c r="A592" s="34" t="s">
        <v>801</v>
      </c>
      <c r="B592" s="19">
        <v>808</v>
      </c>
      <c r="C592" s="8" t="s">
        <v>797</v>
      </c>
      <c r="D592" s="8" t="s">
        <v>201</v>
      </c>
      <c r="E592" s="8" t="s">
        <v>603</v>
      </c>
      <c r="F592" s="8"/>
      <c r="G592" s="18"/>
      <c r="H592" s="18"/>
      <c r="I592" s="18"/>
      <c r="J592" s="18"/>
      <c r="K592" s="18"/>
      <c r="L592" s="63">
        <f t="shared" si="12"/>
        <v>0</v>
      </c>
    </row>
    <row r="593" spans="1:12" ht="17.25" customHeight="1" hidden="1">
      <c r="A593" s="37" t="s">
        <v>738</v>
      </c>
      <c r="B593" s="19">
        <v>808</v>
      </c>
      <c r="C593" s="8" t="s">
        <v>797</v>
      </c>
      <c r="D593" s="8" t="s">
        <v>201</v>
      </c>
      <c r="E593" s="8" t="s">
        <v>603</v>
      </c>
      <c r="F593" s="8" t="s">
        <v>266</v>
      </c>
      <c r="G593" s="18"/>
      <c r="H593" s="18"/>
      <c r="I593" s="18"/>
      <c r="J593" s="18"/>
      <c r="K593" s="18"/>
      <c r="L593" s="63">
        <f t="shared" si="12"/>
        <v>0</v>
      </c>
    </row>
    <row r="594" spans="1:12" ht="17.25" customHeight="1">
      <c r="A594" s="39" t="s">
        <v>433</v>
      </c>
      <c r="B594" s="19">
        <v>808</v>
      </c>
      <c r="C594" s="8" t="s">
        <v>746</v>
      </c>
      <c r="D594" s="8" t="s">
        <v>746</v>
      </c>
      <c r="E594" s="8"/>
      <c r="F594" s="8"/>
      <c r="G594" s="18"/>
      <c r="H594" s="18"/>
      <c r="I594" s="18"/>
      <c r="J594" s="18">
        <f>SUM(J595)</f>
        <v>52.9</v>
      </c>
      <c r="K594" s="18"/>
      <c r="L594" s="63">
        <f t="shared" si="12"/>
        <v>52.9</v>
      </c>
    </row>
    <row r="595" spans="1:12" ht="17.25" customHeight="1">
      <c r="A595" s="37" t="s">
        <v>216</v>
      </c>
      <c r="B595" s="19">
        <v>808</v>
      </c>
      <c r="C595" s="8" t="s">
        <v>746</v>
      </c>
      <c r="D595" s="8" t="s">
        <v>746</v>
      </c>
      <c r="E595" s="8" t="s">
        <v>183</v>
      </c>
      <c r="F595" s="8"/>
      <c r="G595" s="18"/>
      <c r="H595" s="18"/>
      <c r="I595" s="18"/>
      <c r="J595" s="18">
        <f>SUM(J596)</f>
        <v>52.9</v>
      </c>
      <c r="K595" s="18"/>
      <c r="L595" s="63">
        <f t="shared" si="12"/>
        <v>52.9</v>
      </c>
    </row>
    <row r="596" spans="1:12" ht="51.75" customHeight="1">
      <c r="A596" s="38" t="s">
        <v>186</v>
      </c>
      <c r="B596" s="19">
        <v>808</v>
      </c>
      <c r="C596" s="8" t="s">
        <v>746</v>
      </c>
      <c r="D596" s="8" t="s">
        <v>746</v>
      </c>
      <c r="E596" s="8" t="s">
        <v>185</v>
      </c>
      <c r="F596" s="8"/>
      <c r="G596" s="18"/>
      <c r="H596" s="18"/>
      <c r="I596" s="18"/>
      <c r="J596" s="18">
        <f>SUM(J597)</f>
        <v>52.9</v>
      </c>
      <c r="K596" s="18"/>
      <c r="L596" s="63">
        <f t="shared" si="12"/>
        <v>52.9</v>
      </c>
    </row>
    <row r="597" spans="1:12" ht="89.25" customHeight="1">
      <c r="A597" s="40" t="s">
        <v>454</v>
      </c>
      <c r="B597" s="19">
        <v>808</v>
      </c>
      <c r="C597" s="8" t="s">
        <v>746</v>
      </c>
      <c r="D597" s="8" t="s">
        <v>746</v>
      </c>
      <c r="E597" s="8" t="s">
        <v>252</v>
      </c>
      <c r="F597" s="8"/>
      <c r="G597" s="18"/>
      <c r="H597" s="18"/>
      <c r="I597" s="18"/>
      <c r="J597" s="18">
        <f>SUM(J598)</f>
        <v>52.9</v>
      </c>
      <c r="K597" s="18"/>
      <c r="L597" s="63">
        <f aca="true" t="shared" si="16" ref="L597:L660">G597+H597+I597+J597+K597</f>
        <v>52.9</v>
      </c>
    </row>
    <row r="598" spans="1:12" ht="17.25" customHeight="1">
      <c r="A598" s="36" t="s">
        <v>306</v>
      </c>
      <c r="B598" s="19">
        <v>808</v>
      </c>
      <c r="C598" s="8" t="s">
        <v>746</v>
      </c>
      <c r="D598" s="8" t="s">
        <v>746</v>
      </c>
      <c r="E598" s="8" t="s">
        <v>252</v>
      </c>
      <c r="F598" s="8" t="s">
        <v>389</v>
      </c>
      <c r="G598" s="18"/>
      <c r="H598" s="18"/>
      <c r="I598" s="18"/>
      <c r="J598" s="18">
        <v>52.9</v>
      </c>
      <c r="K598" s="18"/>
      <c r="L598" s="63">
        <f t="shared" si="16"/>
        <v>52.9</v>
      </c>
    </row>
    <row r="599" spans="1:12" ht="21" customHeight="1">
      <c r="A599" s="39" t="s">
        <v>585</v>
      </c>
      <c r="B599" s="19">
        <v>808</v>
      </c>
      <c r="C599" s="8" t="s">
        <v>205</v>
      </c>
      <c r="D599" s="8"/>
      <c r="E599" s="8"/>
      <c r="F599" s="8"/>
      <c r="G599" s="18">
        <f>SUM(G600,G629)</f>
        <v>180303.4</v>
      </c>
      <c r="H599" s="18"/>
      <c r="I599" s="18"/>
      <c r="J599" s="18">
        <f>SUM(J600,J629)</f>
        <v>3600.3999999999996</v>
      </c>
      <c r="K599" s="18"/>
      <c r="L599" s="63">
        <f t="shared" si="16"/>
        <v>183903.8</v>
      </c>
    </row>
    <row r="600" spans="1:12" ht="18" customHeight="1">
      <c r="A600" s="39" t="s">
        <v>434</v>
      </c>
      <c r="B600" s="19">
        <v>808</v>
      </c>
      <c r="C600" s="8" t="s">
        <v>205</v>
      </c>
      <c r="D600" s="8" t="s">
        <v>100</v>
      </c>
      <c r="E600" s="8"/>
      <c r="F600" s="8"/>
      <c r="G600" s="18">
        <f>SUM(G601,G606,G611,G616,G621)</f>
        <v>166337.6</v>
      </c>
      <c r="H600" s="18"/>
      <c r="I600" s="18"/>
      <c r="J600" s="18">
        <f>SUM(J601,J606,J611,J616,J621)</f>
        <v>3263.2</v>
      </c>
      <c r="K600" s="18"/>
      <c r="L600" s="63">
        <f t="shared" si="16"/>
        <v>169600.80000000002</v>
      </c>
    </row>
    <row r="601" spans="1:12" ht="19.5" customHeight="1">
      <c r="A601" s="38" t="s">
        <v>551</v>
      </c>
      <c r="B601" s="19">
        <v>808</v>
      </c>
      <c r="C601" s="8" t="s">
        <v>205</v>
      </c>
      <c r="D601" s="8" t="s">
        <v>100</v>
      </c>
      <c r="E601" s="8" t="s">
        <v>314</v>
      </c>
      <c r="F601" s="8"/>
      <c r="G601" s="18">
        <f>SUM(G602,G604)</f>
        <v>67533.3</v>
      </c>
      <c r="H601" s="18"/>
      <c r="I601" s="18"/>
      <c r="J601" s="18">
        <f>SUM(J602,J604)</f>
        <v>-1617.3</v>
      </c>
      <c r="K601" s="18"/>
      <c r="L601" s="63">
        <f t="shared" si="16"/>
        <v>65916</v>
      </c>
    </row>
    <row r="602" spans="1:12" ht="19.5" customHeight="1">
      <c r="A602" s="39" t="s">
        <v>721</v>
      </c>
      <c r="B602" s="19">
        <v>808</v>
      </c>
      <c r="C602" s="8" t="s">
        <v>205</v>
      </c>
      <c r="D602" s="8" t="s">
        <v>100</v>
      </c>
      <c r="E602" s="8" t="s">
        <v>730</v>
      </c>
      <c r="F602" s="8"/>
      <c r="G602" s="18">
        <f>SUM(G603)</f>
        <v>1963.6</v>
      </c>
      <c r="H602" s="18"/>
      <c r="I602" s="18"/>
      <c r="J602" s="18">
        <f>SUM(J603)</f>
        <v>0</v>
      </c>
      <c r="K602" s="18"/>
      <c r="L602" s="63">
        <f t="shared" si="16"/>
        <v>1963.6</v>
      </c>
    </row>
    <row r="603" spans="1:12" ht="20.25" customHeight="1">
      <c r="A603" s="38" t="s">
        <v>150</v>
      </c>
      <c r="B603" s="19">
        <v>808</v>
      </c>
      <c r="C603" s="8" t="s">
        <v>205</v>
      </c>
      <c r="D603" s="8" t="s">
        <v>100</v>
      </c>
      <c r="E603" s="8" t="s">
        <v>730</v>
      </c>
      <c r="F603" s="8" t="s">
        <v>831</v>
      </c>
      <c r="G603" s="18">
        <v>1963.6</v>
      </c>
      <c r="H603" s="11"/>
      <c r="I603" s="11"/>
      <c r="J603" s="18"/>
      <c r="K603" s="11"/>
      <c r="L603" s="63">
        <f t="shared" si="16"/>
        <v>1963.6</v>
      </c>
    </row>
    <row r="604" spans="1:12" ht="19.5" customHeight="1">
      <c r="A604" s="39" t="s">
        <v>641</v>
      </c>
      <c r="B604" s="19">
        <v>808</v>
      </c>
      <c r="C604" s="8" t="s">
        <v>205</v>
      </c>
      <c r="D604" s="8" t="s">
        <v>100</v>
      </c>
      <c r="E604" s="8" t="s">
        <v>315</v>
      </c>
      <c r="F604" s="8"/>
      <c r="G604" s="18">
        <f>SUM(G605)</f>
        <v>65569.7</v>
      </c>
      <c r="H604" s="18"/>
      <c r="I604" s="18"/>
      <c r="J604" s="18">
        <f>SUM(J605)</f>
        <v>-1617.3</v>
      </c>
      <c r="K604" s="18"/>
      <c r="L604" s="63">
        <f t="shared" si="16"/>
        <v>63952.399999999994</v>
      </c>
    </row>
    <row r="605" spans="1:12" ht="16.5">
      <c r="A605" s="38" t="s">
        <v>313</v>
      </c>
      <c r="B605" s="19">
        <v>808</v>
      </c>
      <c r="C605" s="8" t="s">
        <v>205</v>
      </c>
      <c r="D605" s="8" t="s">
        <v>100</v>
      </c>
      <c r="E605" s="8" t="s">
        <v>315</v>
      </c>
      <c r="F605" s="8" t="s">
        <v>831</v>
      </c>
      <c r="G605" s="18">
        <v>65569.7</v>
      </c>
      <c r="H605" s="11"/>
      <c r="I605" s="11"/>
      <c r="J605" s="18">
        <f>-1617.3</f>
        <v>-1617.3</v>
      </c>
      <c r="K605" s="11"/>
      <c r="L605" s="63">
        <f t="shared" si="16"/>
        <v>63952.399999999994</v>
      </c>
    </row>
    <row r="606" spans="1:12" ht="20.25" customHeight="1">
      <c r="A606" s="39" t="s">
        <v>435</v>
      </c>
      <c r="B606" s="19">
        <v>808</v>
      </c>
      <c r="C606" s="8" t="s">
        <v>205</v>
      </c>
      <c r="D606" s="8" t="s">
        <v>100</v>
      </c>
      <c r="E606" s="8" t="s">
        <v>316</v>
      </c>
      <c r="F606" s="8"/>
      <c r="G606" s="18">
        <f>SUM(G607,G609)</f>
        <v>36693.6</v>
      </c>
      <c r="H606" s="18"/>
      <c r="I606" s="18"/>
      <c r="J606" s="18">
        <f>SUM(J607,J609)</f>
        <v>210</v>
      </c>
      <c r="K606" s="18"/>
      <c r="L606" s="63">
        <f t="shared" si="16"/>
        <v>36903.6</v>
      </c>
    </row>
    <row r="607" spans="1:12" ht="18" customHeight="1">
      <c r="A607" s="39" t="s">
        <v>721</v>
      </c>
      <c r="B607" s="19">
        <v>808</v>
      </c>
      <c r="C607" s="8" t="s">
        <v>205</v>
      </c>
      <c r="D607" s="8" t="s">
        <v>100</v>
      </c>
      <c r="E607" s="8" t="s">
        <v>731</v>
      </c>
      <c r="F607" s="8"/>
      <c r="G607" s="18">
        <f>SUM(G608)</f>
        <v>6761.4</v>
      </c>
      <c r="H607" s="18"/>
      <c r="I607" s="18"/>
      <c r="J607" s="18">
        <f>SUM(J608)</f>
        <v>0</v>
      </c>
      <c r="K607" s="18"/>
      <c r="L607" s="63">
        <f t="shared" si="16"/>
        <v>6761.4</v>
      </c>
    </row>
    <row r="608" spans="1:12" ht="20.25" customHeight="1">
      <c r="A608" s="38" t="s">
        <v>150</v>
      </c>
      <c r="B608" s="19">
        <v>808</v>
      </c>
      <c r="C608" s="8" t="s">
        <v>205</v>
      </c>
      <c r="D608" s="8" t="s">
        <v>100</v>
      </c>
      <c r="E608" s="8" t="s">
        <v>731</v>
      </c>
      <c r="F608" s="8" t="s">
        <v>831</v>
      </c>
      <c r="G608" s="18">
        <v>6761.4</v>
      </c>
      <c r="H608" s="18"/>
      <c r="I608" s="18"/>
      <c r="J608" s="18"/>
      <c r="K608" s="18"/>
      <c r="L608" s="63">
        <f t="shared" si="16"/>
        <v>6761.4</v>
      </c>
    </row>
    <row r="609" spans="1:12" ht="19.5" customHeight="1">
      <c r="A609" s="39" t="s">
        <v>641</v>
      </c>
      <c r="B609" s="19">
        <v>808</v>
      </c>
      <c r="C609" s="8" t="s">
        <v>205</v>
      </c>
      <c r="D609" s="8" t="s">
        <v>100</v>
      </c>
      <c r="E609" s="8" t="s">
        <v>317</v>
      </c>
      <c r="F609" s="8"/>
      <c r="G609" s="18">
        <f>SUM(G610)</f>
        <v>29932.2</v>
      </c>
      <c r="H609" s="18"/>
      <c r="I609" s="18"/>
      <c r="J609" s="18">
        <f>SUM(J610)</f>
        <v>210</v>
      </c>
      <c r="K609" s="18"/>
      <c r="L609" s="63">
        <f t="shared" si="16"/>
        <v>30142.2</v>
      </c>
    </row>
    <row r="610" spans="1:12" ht="18.75" customHeight="1">
      <c r="A610" s="38" t="s">
        <v>313</v>
      </c>
      <c r="B610" s="19">
        <v>808</v>
      </c>
      <c r="C610" s="8" t="s">
        <v>205</v>
      </c>
      <c r="D610" s="8" t="s">
        <v>100</v>
      </c>
      <c r="E610" s="8" t="s">
        <v>317</v>
      </c>
      <c r="F610" s="8" t="s">
        <v>831</v>
      </c>
      <c r="G610" s="18">
        <v>29932.2</v>
      </c>
      <c r="H610" s="11"/>
      <c r="I610" s="11"/>
      <c r="J610" s="18">
        <v>210</v>
      </c>
      <c r="K610" s="11"/>
      <c r="L610" s="63">
        <f t="shared" si="16"/>
        <v>30142.2</v>
      </c>
    </row>
    <row r="611" spans="1:12" ht="16.5">
      <c r="A611" s="39" t="s">
        <v>436</v>
      </c>
      <c r="B611" s="19">
        <v>808</v>
      </c>
      <c r="C611" s="8" t="s">
        <v>205</v>
      </c>
      <c r="D611" s="8" t="s">
        <v>100</v>
      </c>
      <c r="E611" s="8" t="s">
        <v>318</v>
      </c>
      <c r="F611" s="8"/>
      <c r="G611" s="18">
        <f>SUM(G612,G614)</f>
        <v>26883.9</v>
      </c>
      <c r="H611" s="18"/>
      <c r="I611" s="18"/>
      <c r="J611" s="18">
        <f>SUM(J612,J614)</f>
        <v>0</v>
      </c>
      <c r="K611" s="18"/>
      <c r="L611" s="63">
        <f t="shared" si="16"/>
        <v>26883.9</v>
      </c>
    </row>
    <row r="612" spans="1:12" ht="18" customHeight="1">
      <c r="A612" s="39" t="s">
        <v>721</v>
      </c>
      <c r="B612" s="19">
        <v>808</v>
      </c>
      <c r="C612" s="8" t="s">
        <v>205</v>
      </c>
      <c r="D612" s="8" t="s">
        <v>100</v>
      </c>
      <c r="E612" s="8" t="s">
        <v>735</v>
      </c>
      <c r="F612" s="8"/>
      <c r="G612" s="18">
        <f>SUM(G613)</f>
        <v>558.5</v>
      </c>
      <c r="H612" s="18"/>
      <c r="I612" s="18"/>
      <c r="J612" s="18">
        <f>SUM(J613)</f>
        <v>0</v>
      </c>
      <c r="K612" s="18"/>
      <c r="L612" s="63">
        <f t="shared" si="16"/>
        <v>558.5</v>
      </c>
    </row>
    <row r="613" spans="1:12" ht="18" customHeight="1">
      <c r="A613" s="38" t="s">
        <v>150</v>
      </c>
      <c r="B613" s="19">
        <v>808</v>
      </c>
      <c r="C613" s="8" t="s">
        <v>205</v>
      </c>
      <c r="D613" s="8" t="s">
        <v>100</v>
      </c>
      <c r="E613" s="8" t="s">
        <v>735</v>
      </c>
      <c r="F613" s="8" t="s">
        <v>831</v>
      </c>
      <c r="G613" s="18">
        <v>558.5</v>
      </c>
      <c r="H613" s="18"/>
      <c r="I613" s="18"/>
      <c r="J613" s="18"/>
      <c r="K613" s="18"/>
      <c r="L613" s="63">
        <f t="shared" si="16"/>
        <v>558.5</v>
      </c>
    </row>
    <row r="614" spans="1:32" s="76" customFormat="1" ht="18" customHeight="1">
      <c r="A614" s="39" t="s">
        <v>641</v>
      </c>
      <c r="B614" s="19">
        <v>808</v>
      </c>
      <c r="C614" s="8" t="s">
        <v>205</v>
      </c>
      <c r="D614" s="8" t="s">
        <v>100</v>
      </c>
      <c r="E614" s="8" t="s">
        <v>319</v>
      </c>
      <c r="F614" s="8"/>
      <c r="G614" s="18">
        <f>SUM(G615)</f>
        <v>26325.4</v>
      </c>
      <c r="H614" s="18"/>
      <c r="I614" s="18"/>
      <c r="J614" s="18">
        <f>SUM(J615)</f>
        <v>0</v>
      </c>
      <c r="K614" s="18"/>
      <c r="L614" s="63">
        <f t="shared" si="16"/>
        <v>26325.4</v>
      </c>
      <c r="M614" s="90"/>
      <c r="N614" s="56"/>
      <c r="O614" s="56"/>
      <c r="P614" s="56"/>
      <c r="Q614" s="56"/>
      <c r="R614" s="56"/>
      <c r="S614" s="56"/>
      <c r="T614" s="56"/>
      <c r="U614" s="56"/>
      <c r="V614" s="56"/>
      <c r="W614" s="56"/>
      <c r="X614" s="56"/>
      <c r="Y614" s="56"/>
      <c r="Z614" s="56"/>
      <c r="AA614" s="56"/>
      <c r="AB614" s="56"/>
      <c r="AC614" s="56"/>
      <c r="AD614" s="56"/>
      <c r="AE614" s="56"/>
      <c r="AF614" s="56"/>
    </row>
    <row r="615" spans="1:32" s="77" customFormat="1" ht="18.75" customHeight="1">
      <c r="A615" s="38" t="s">
        <v>313</v>
      </c>
      <c r="B615" s="19">
        <v>808</v>
      </c>
      <c r="C615" s="8" t="s">
        <v>205</v>
      </c>
      <c r="D615" s="8" t="s">
        <v>100</v>
      </c>
      <c r="E615" s="8" t="s">
        <v>319</v>
      </c>
      <c r="F615" s="8" t="s">
        <v>831</v>
      </c>
      <c r="G615" s="18">
        <v>26325.4</v>
      </c>
      <c r="H615" s="11"/>
      <c r="I615" s="11"/>
      <c r="J615" s="18"/>
      <c r="K615" s="11"/>
      <c r="L615" s="63">
        <f t="shared" si="16"/>
        <v>26325.4</v>
      </c>
      <c r="M615" s="56"/>
      <c r="N615" s="56"/>
      <c r="O615" s="56"/>
      <c r="P615" s="56"/>
      <c r="Q615" s="56"/>
      <c r="R615" s="56"/>
      <c r="S615" s="56"/>
      <c r="T615" s="56"/>
      <c r="U615" s="56"/>
      <c r="V615" s="56"/>
      <c r="W615" s="56"/>
      <c r="X615" s="56"/>
      <c r="Y615" s="56"/>
      <c r="Z615" s="56"/>
      <c r="AA615" s="56"/>
      <c r="AB615" s="56"/>
      <c r="AC615" s="56"/>
      <c r="AD615" s="56"/>
      <c r="AE615" s="56"/>
      <c r="AF615" s="56"/>
    </row>
    <row r="616" spans="1:12" ht="19.5" customHeight="1">
      <c r="A616" s="38" t="s">
        <v>200</v>
      </c>
      <c r="B616" s="19">
        <v>808</v>
      </c>
      <c r="C616" s="8" t="s">
        <v>205</v>
      </c>
      <c r="D616" s="8" t="s">
        <v>100</v>
      </c>
      <c r="E616" s="8" t="s">
        <v>344</v>
      </c>
      <c r="F616" s="8"/>
      <c r="G616" s="18">
        <f>SUM(G617,G619)</f>
        <v>32360.600000000002</v>
      </c>
      <c r="H616" s="18"/>
      <c r="I616" s="18"/>
      <c r="J616" s="18">
        <f>SUM(J617,J619)</f>
        <v>3353.2</v>
      </c>
      <c r="K616" s="18"/>
      <c r="L616" s="63">
        <f t="shared" si="16"/>
        <v>35713.8</v>
      </c>
    </row>
    <row r="617" spans="1:12" ht="20.25" customHeight="1">
      <c r="A617" s="39" t="s">
        <v>721</v>
      </c>
      <c r="B617" s="19">
        <v>808</v>
      </c>
      <c r="C617" s="8" t="s">
        <v>205</v>
      </c>
      <c r="D617" s="8" t="s">
        <v>100</v>
      </c>
      <c r="E617" s="8" t="s">
        <v>736</v>
      </c>
      <c r="F617" s="8"/>
      <c r="G617" s="18">
        <f>SUM(G618)</f>
        <v>443.7</v>
      </c>
      <c r="H617" s="18"/>
      <c r="I617" s="18"/>
      <c r="J617" s="18">
        <f>SUM(J618)</f>
        <v>0</v>
      </c>
      <c r="K617" s="18"/>
      <c r="L617" s="63">
        <f t="shared" si="16"/>
        <v>443.7</v>
      </c>
    </row>
    <row r="618" spans="1:12" ht="18.75" customHeight="1">
      <c r="A618" s="38" t="s">
        <v>150</v>
      </c>
      <c r="B618" s="19">
        <v>808</v>
      </c>
      <c r="C618" s="8" t="s">
        <v>205</v>
      </c>
      <c r="D618" s="8" t="s">
        <v>100</v>
      </c>
      <c r="E618" s="8" t="s">
        <v>736</v>
      </c>
      <c r="F618" s="8" t="s">
        <v>831</v>
      </c>
      <c r="G618" s="18">
        <v>443.7</v>
      </c>
      <c r="H618" s="18"/>
      <c r="I618" s="18"/>
      <c r="J618" s="18"/>
      <c r="K618" s="18"/>
      <c r="L618" s="63">
        <f t="shared" si="16"/>
        <v>443.7</v>
      </c>
    </row>
    <row r="619" spans="1:12" ht="18.75" customHeight="1">
      <c r="A619" s="39" t="s">
        <v>641</v>
      </c>
      <c r="B619" s="19">
        <v>808</v>
      </c>
      <c r="C619" s="8" t="s">
        <v>205</v>
      </c>
      <c r="D619" s="8" t="s">
        <v>100</v>
      </c>
      <c r="E619" s="8" t="s">
        <v>345</v>
      </c>
      <c r="F619" s="8"/>
      <c r="G619" s="18">
        <f>SUM(G620)</f>
        <v>31916.9</v>
      </c>
      <c r="H619" s="18"/>
      <c r="I619" s="18"/>
      <c r="J619" s="18">
        <f>SUM(J620)</f>
        <v>3353.2</v>
      </c>
      <c r="K619" s="18"/>
      <c r="L619" s="63">
        <f t="shared" si="16"/>
        <v>35270.1</v>
      </c>
    </row>
    <row r="620" spans="1:12" ht="18.75" customHeight="1">
      <c r="A620" s="38" t="s">
        <v>313</v>
      </c>
      <c r="B620" s="19">
        <v>808</v>
      </c>
      <c r="C620" s="8" t="s">
        <v>205</v>
      </c>
      <c r="D620" s="8" t="s">
        <v>100</v>
      </c>
      <c r="E620" s="8" t="s">
        <v>345</v>
      </c>
      <c r="F620" s="8" t="s">
        <v>831</v>
      </c>
      <c r="G620" s="18">
        <v>31916.9</v>
      </c>
      <c r="H620" s="11"/>
      <c r="I620" s="11"/>
      <c r="J620" s="18">
        <f>3676.1-322.9</f>
        <v>3353.2</v>
      </c>
      <c r="K620" s="11"/>
      <c r="L620" s="63">
        <f t="shared" si="16"/>
        <v>35270.1</v>
      </c>
    </row>
    <row r="621" spans="1:12" ht="20.25" customHeight="1">
      <c r="A621" s="38" t="s">
        <v>75</v>
      </c>
      <c r="B621" s="19">
        <v>808</v>
      </c>
      <c r="C621" s="8" t="s">
        <v>205</v>
      </c>
      <c r="D621" s="8" t="s">
        <v>100</v>
      </c>
      <c r="E621" s="8" t="s">
        <v>346</v>
      </c>
      <c r="F621" s="8"/>
      <c r="G621" s="18">
        <f>SUM(G622)</f>
        <v>2866.2</v>
      </c>
      <c r="H621" s="18"/>
      <c r="I621" s="18"/>
      <c r="J621" s="18">
        <f>SUM(J622)</f>
        <v>1317.3</v>
      </c>
      <c r="K621" s="18"/>
      <c r="L621" s="63">
        <f t="shared" si="16"/>
        <v>4183.5</v>
      </c>
    </row>
    <row r="622" spans="1:12" ht="17.25" customHeight="1">
      <c r="A622" s="40" t="s">
        <v>347</v>
      </c>
      <c r="B622" s="19">
        <v>808</v>
      </c>
      <c r="C622" s="8" t="s">
        <v>205</v>
      </c>
      <c r="D622" s="8" t="s">
        <v>100</v>
      </c>
      <c r="E622" s="8" t="s">
        <v>348</v>
      </c>
      <c r="F622" s="8"/>
      <c r="G622" s="18">
        <f>G625</f>
        <v>2866.2</v>
      </c>
      <c r="H622" s="18"/>
      <c r="I622" s="18"/>
      <c r="J622" s="18">
        <f>J625</f>
        <v>1317.3</v>
      </c>
      <c r="K622" s="18"/>
      <c r="L622" s="63">
        <f t="shared" si="16"/>
        <v>4183.5</v>
      </c>
    </row>
    <row r="623" spans="1:12" ht="54" customHeight="1" hidden="1">
      <c r="A623" s="35" t="s">
        <v>829</v>
      </c>
      <c r="B623" s="19">
        <v>808</v>
      </c>
      <c r="C623" s="8" t="s">
        <v>205</v>
      </c>
      <c r="D623" s="8" t="s">
        <v>100</v>
      </c>
      <c r="E623" s="8" t="s">
        <v>805</v>
      </c>
      <c r="F623" s="8" t="s">
        <v>532</v>
      </c>
      <c r="G623" s="18"/>
      <c r="H623" s="11"/>
      <c r="I623" s="11"/>
      <c r="J623" s="18"/>
      <c r="K623" s="11"/>
      <c r="L623" s="63">
        <f t="shared" si="16"/>
        <v>0</v>
      </c>
    </row>
    <row r="624" spans="1:12" ht="34.5" customHeight="1" hidden="1">
      <c r="A624" s="35" t="s">
        <v>409</v>
      </c>
      <c r="B624" s="19">
        <v>808</v>
      </c>
      <c r="C624" s="8" t="s">
        <v>205</v>
      </c>
      <c r="D624" s="8" t="s">
        <v>100</v>
      </c>
      <c r="E624" s="8" t="s">
        <v>408</v>
      </c>
      <c r="F624" s="8" t="s">
        <v>532</v>
      </c>
      <c r="G624" s="18"/>
      <c r="H624" s="11"/>
      <c r="I624" s="11"/>
      <c r="J624" s="18"/>
      <c r="K624" s="11"/>
      <c r="L624" s="63">
        <f t="shared" si="16"/>
        <v>0</v>
      </c>
    </row>
    <row r="625" spans="1:12" ht="21" customHeight="1">
      <c r="A625" s="40" t="s">
        <v>806</v>
      </c>
      <c r="B625" s="19">
        <v>808</v>
      </c>
      <c r="C625" s="8" t="s">
        <v>205</v>
      </c>
      <c r="D625" s="8" t="s">
        <v>100</v>
      </c>
      <c r="E625" s="8" t="s">
        <v>348</v>
      </c>
      <c r="F625" s="8" t="s">
        <v>532</v>
      </c>
      <c r="G625" s="18">
        <v>2866.2</v>
      </c>
      <c r="H625" s="11"/>
      <c r="I625" s="11"/>
      <c r="J625" s="18">
        <v>1317.3</v>
      </c>
      <c r="K625" s="11"/>
      <c r="L625" s="63">
        <f t="shared" si="16"/>
        <v>4183.5</v>
      </c>
    </row>
    <row r="626" spans="1:12" ht="21" customHeight="1" hidden="1">
      <c r="A626" s="37" t="s">
        <v>216</v>
      </c>
      <c r="B626" s="19">
        <v>808</v>
      </c>
      <c r="C626" s="8" t="s">
        <v>205</v>
      </c>
      <c r="D626" s="8" t="s">
        <v>100</v>
      </c>
      <c r="E626" s="8" t="s">
        <v>183</v>
      </c>
      <c r="F626" s="8"/>
      <c r="G626" s="18"/>
      <c r="H626" s="11"/>
      <c r="I626" s="11"/>
      <c r="J626" s="18"/>
      <c r="K626" s="11"/>
      <c r="L626" s="63">
        <f t="shared" si="16"/>
        <v>0</v>
      </c>
    </row>
    <row r="627" spans="1:12" ht="34.5" customHeight="1" hidden="1">
      <c r="A627" s="37" t="s">
        <v>335</v>
      </c>
      <c r="B627" s="19">
        <v>808</v>
      </c>
      <c r="C627" s="8" t="s">
        <v>205</v>
      </c>
      <c r="D627" s="8" t="s">
        <v>100</v>
      </c>
      <c r="E627" s="8" t="s">
        <v>334</v>
      </c>
      <c r="F627" s="8"/>
      <c r="G627" s="18"/>
      <c r="H627" s="11"/>
      <c r="I627" s="11"/>
      <c r="J627" s="18"/>
      <c r="K627" s="11"/>
      <c r="L627" s="63">
        <f t="shared" si="16"/>
        <v>0</v>
      </c>
    </row>
    <row r="628" spans="1:12" ht="21" customHeight="1" hidden="1">
      <c r="A628" s="38" t="s">
        <v>313</v>
      </c>
      <c r="B628" s="19">
        <v>808</v>
      </c>
      <c r="C628" s="8" t="s">
        <v>205</v>
      </c>
      <c r="D628" s="8" t="s">
        <v>100</v>
      </c>
      <c r="E628" s="8" t="s">
        <v>334</v>
      </c>
      <c r="F628" s="8" t="s">
        <v>831</v>
      </c>
      <c r="G628" s="18"/>
      <c r="H628" s="11"/>
      <c r="I628" s="11"/>
      <c r="J628" s="18"/>
      <c r="K628" s="11"/>
      <c r="L628" s="63">
        <f t="shared" si="16"/>
        <v>0</v>
      </c>
    </row>
    <row r="629" spans="1:12" ht="21" customHeight="1">
      <c r="A629" s="38" t="s">
        <v>700</v>
      </c>
      <c r="B629" s="19">
        <v>808</v>
      </c>
      <c r="C629" s="8" t="s">
        <v>205</v>
      </c>
      <c r="D629" s="8" t="s">
        <v>104</v>
      </c>
      <c r="E629" s="8"/>
      <c r="F629" s="8"/>
      <c r="G629" s="18">
        <f>SUM(G630,G633,G638,G643)</f>
        <v>13965.8</v>
      </c>
      <c r="H629" s="18"/>
      <c r="I629" s="18"/>
      <c r="J629" s="18">
        <f>SUM(J630,J633,J638,J643)</f>
        <v>337.2</v>
      </c>
      <c r="K629" s="18"/>
      <c r="L629" s="63">
        <f t="shared" si="16"/>
        <v>14303</v>
      </c>
    </row>
    <row r="630" spans="1:12" ht="19.5" customHeight="1">
      <c r="A630" s="39" t="s">
        <v>214</v>
      </c>
      <c r="B630" s="19">
        <v>808</v>
      </c>
      <c r="C630" s="8" t="s">
        <v>205</v>
      </c>
      <c r="D630" s="8" t="s">
        <v>104</v>
      </c>
      <c r="E630" s="8" t="s">
        <v>178</v>
      </c>
      <c r="F630" s="8"/>
      <c r="G630" s="18">
        <f>SUM(G631)</f>
        <v>3721.3</v>
      </c>
      <c r="H630" s="18"/>
      <c r="I630" s="18"/>
      <c r="J630" s="18">
        <f>SUM(J631)</f>
        <v>0</v>
      </c>
      <c r="K630" s="18"/>
      <c r="L630" s="63">
        <f t="shared" si="16"/>
        <v>3721.3</v>
      </c>
    </row>
    <row r="631" spans="1:12" ht="18" customHeight="1">
      <c r="A631" s="38" t="s">
        <v>182</v>
      </c>
      <c r="B631" s="19">
        <v>808</v>
      </c>
      <c r="C631" s="8" t="s">
        <v>205</v>
      </c>
      <c r="D631" s="8" t="s">
        <v>104</v>
      </c>
      <c r="E631" s="8" t="s">
        <v>180</v>
      </c>
      <c r="F631" s="8"/>
      <c r="G631" s="18">
        <f>SUM(G632)</f>
        <v>3721.3</v>
      </c>
      <c r="H631" s="18"/>
      <c r="I631" s="18"/>
      <c r="J631" s="18">
        <f>SUM(J632)</f>
        <v>0</v>
      </c>
      <c r="K631" s="18"/>
      <c r="L631" s="63">
        <f t="shared" si="16"/>
        <v>3721.3</v>
      </c>
    </row>
    <row r="632" spans="1:12" ht="20.25" customHeight="1">
      <c r="A632" s="37" t="s">
        <v>607</v>
      </c>
      <c r="B632" s="19">
        <v>808</v>
      </c>
      <c r="C632" s="8" t="s">
        <v>205</v>
      </c>
      <c r="D632" s="8" t="s">
        <v>104</v>
      </c>
      <c r="E632" s="8" t="s">
        <v>180</v>
      </c>
      <c r="F632" s="8" t="s">
        <v>392</v>
      </c>
      <c r="G632" s="18">
        <v>3721.3</v>
      </c>
      <c r="H632" s="11"/>
      <c r="I632" s="11"/>
      <c r="J632" s="18"/>
      <c r="K632" s="11"/>
      <c r="L632" s="63">
        <f t="shared" si="16"/>
        <v>3721.3</v>
      </c>
    </row>
    <row r="633" spans="1:12" ht="39.75" customHeight="1">
      <c r="A633" s="38" t="s">
        <v>131</v>
      </c>
      <c r="B633" s="19">
        <v>808</v>
      </c>
      <c r="C633" s="8" t="s">
        <v>205</v>
      </c>
      <c r="D633" s="8" t="s">
        <v>104</v>
      </c>
      <c r="E633" s="8" t="s">
        <v>799</v>
      </c>
      <c r="F633" s="8"/>
      <c r="G633" s="18">
        <f>SUM(G634,G636)</f>
        <v>6838.5</v>
      </c>
      <c r="H633" s="18"/>
      <c r="I633" s="18"/>
      <c r="J633" s="18">
        <f>SUM(J634,J636)</f>
        <v>337.2</v>
      </c>
      <c r="K633" s="18"/>
      <c r="L633" s="63">
        <f t="shared" si="16"/>
        <v>7175.7</v>
      </c>
    </row>
    <row r="634" spans="1:12" ht="21" customHeight="1">
      <c r="A634" s="39" t="s">
        <v>721</v>
      </c>
      <c r="B634" s="19">
        <v>808</v>
      </c>
      <c r="C634" s="8" t="s">
        <v>205</v>
      </c>
      <c r="D634" s="8" t="s">
        <v>104</v>
      </c>
      <c r="E634" s="8" t="s">
        <v>725</v>
      </c>
      <c r="F634" s="8"/>
      <c r="G634" s="18">
        <f>SUM(G635)</f>
        <v>77.9</v>
      </c>
      <c r="H634" s="18"/>
      <c r="I634" s="18"/>
      <c r="J634" s="18">
        <f>SUM(J635)</f>
        <v>0</v>
      </c>
      <c r="K634" s="18"/>
      <c r="L634" s="63">
        <f t="shared" si="16"/>
        <v>77.9</v>
      </c>
    </row>
    <row r="635" spans="1:12" ht="21.75" customHeight="1">
      <c r="A635" s="38" t="s">
        <v>150</v>
      </c>
      <c r="B635" s="19">
        <v>808</v>
      </c>
      <c r="C635" s="8" t="s">
        <v>205</v>
      </c>
      <c r="D635" s="8" t="s">
        <v>104</v>
      </c>
      <c r="E635" s="8" t="s">
        <v>725</v>
      </c>
      <c r="F635" s="8" t="s">
        <v>831</v>
      </c>
      <c r="G635" s="18">
        <v>77.9</v>
      </c>
      <c r="H635" s="18"/>
      <c r="I635" s="18"/>
      <c r="J635" s="18"/>
      <c r="K635" s="18"/>
      <c r="L635" s="63">
        <f t="shared" si="16"/>
        <v>77.9</v>
      </c>
    </row>
    <row r="636" spans="1:12" ht="19.5" customHeight="1">
      <c r="A636" s="39" t="s">
        <v>641</v>
      </c>
      <c r="B636" s="19">
        <v>808</v>
      </c>
      <c r="C636" s="8" t="s">
        <v>205</v>
      </c>
      <c r="D636" s="8" t="s">
        <v>104</v>
      </c>
      <c r="E636" s="8" t="s">
        <v>800</v>
      </c>
      <c r="F636" s="8"/>
      <c r="G636" s="18">
        <f>SUM(G637)</f>
        <v>6760.6</v>
      </c>
      <c r="H636" s="18"/>
      <c r="I636" s="18"/>
      <c r="J636" s="18">
        <f>SUM(J637)</f>
        <v>337.2</v>
      </c>
      <c r="K636" s="18"/>
      <c r="L636" s="63">
        <f t="shared" si="16"/>
        <v>7097.8</v>
      </c>
    </row>
    <row r="637" spans="1:12" ht="19.5" customHeight="1">
      <c r="A637" s="38" t="s">
        <v>150</v>
      </c>
      <c r="B637" s="19">
        <v>808</v>
      </c>
      <c r="C637" s="8" t="s">
        <v>205</v>
      </c>
      <c r="D637" s="8" t="s">
        <v>104</v>
      </c>
      <c r="E637" s="8" t="s">
        <v>800</v>
      </c>
      <c r="F637" s="8" t="s">
        <v>831</v>
      </c>
      <c r="G637" s="18">
        <v>6760.6</v>
      </c>
      <c r="H637" s="11"/>
      <c r="I637" s="11"/>
      <c r="J637" s="18">
        <f>14.3+322.9</f>
        <v>337.2</v>
      </c>
      <c r="K637" s="11"/>
      <c r="L637" s="63">
        <f t="shared" si="16"/>
        <v>7097.8</v>
      </c>
    </row>
    <row r="638" spans="1:12" ht="18.75" customHeight="1">
      <c r="A638" s="37" t="s">
        <v>523</v>
      </c>
      <c r="B638" s="19">
        <v>808</v>
      </c>
      <c r="C638" s="8" t="s">
        <v>205</v>
      </c>
      <c r="D638" s="8" t="s">
        <v>104</v>
      </c>
      <c r="E638" s="8" t="s">
        <v>631</v>
      </c>
      <c r="F638" s="8"/>
      <c r="G638" s="18">
        <f>SUM(G639,G641)</f>
        <v>3274</v>
      </c>
      <c r="H638" s="18"/>
      <c r="I638" s="18"/>
      <c r="J638" s="18">
        <f>SUM(J639,J641)</f>
        <v>0</v>
      </c>
      <c r="K638" s="18"/>
      <c r="L638" s="63">
        <f t="shared" si="16"/>
        <v>3274</v>
      </c>
    </row>
    <row r="639" spans="1:12" ht="35.25" customHeight="1">
      <c r="A639" s="38" t="s">
        <v>785</v>
      </c>
      <c r="B639" s="19">
        <v>808</v>
      </c>
      <c r="C639" s="8" t="s">
        <v>205</v>
      </c>
      <c r="D639" s="8" t="s">
        <v>104</v>
      </c>
      <c r="E639" s="8" t="s">
        <v>557</v>
      </c>
      <c r="F639" s="8"/>
      <c r="G639" s="18">
        <f>SUM(G640)</f>
        <v>500</v>
      </c>
      <c r="H639" s="18"/>
      <c r="I639" s="18"/>
      <c r="J639" s="18">
        <f>SUM(J640)</f>
        <v>0</v>
      </c>
      <c r="K639" s="18"/>
      <c r="L639" s="63">
        <f t="shared" si="16"/>
        <v>500</v>
      </c>
    </row>
    <row r="640" spans="1:12" ht="34.5" customHeight="1">
      <c r="A640" s="40" t="s">
        <v>349</v>
      </c>
      <c r="B640" s="19">
        <v>808</v>
      </c>
      <c r="C640" s="8" t="s">
        <v>205</v>
      </c>
      <c r="D640" s="8" t="s">
        <v>104</v>
      </c>
      <c r="E640" s="8" t="s">
        <v>557</v>
      </c>
      <c r="F640" s="8" t="s">
        <v>533</v>
      </c>
      <c r="G640" s="18">
        <v>500</v>
      </c>
      <c r="H640" s="11"/>
      <c r="I640" s="11"/>
      <c r="J640" s="18"/>
      <c r="K640" s="11"/>
      <c r="L640" s="63">
        <f t="shared" si="16"/>
        <v>500</v>
      </c>
    </row>
    <row r="641" spans="1:12" ht="36" customHeight="1">
      <c r="A641" s="40" t="s">
        <v>71</v>
      </c>
      <c r="B641" s="19">
        <v>808</v>
      </c>
      <c r="C641" s="8" t="s">
        <v>205</v>
      </c>
      <c r="D641" s="8" t="s">
        <v>104</v>
      </c>
      <c r="E641" s="8" t="s">
        <v>527</v>
      </c>
      <c r="F641" s="8"/>
      <c r="G641" s="18">
        <f>SUM(G642)</f>
        <v>2774</v>
      </c>
      <c r="H641" s="18"/>
      <c r="I641" s="18"/>
      <c r="J641" s="18">
        <f>SUM(J642)</f>
        <v>0</v>
      </c>
      <c r="K641" s="18"/>
      <c r="L641" s="63">
        <f t="shared" si="16"/>
        <v>2774</v>
      </c>
    </row>
    <row r="642" spans="1:12" ht="38.25" customHeight="1">
      <c r="A642" s="40" t="s">
        <v>349</v>
      </c>
      <c r="B642" s="19">
        <v>808</v>
      </c>
      <c r="C642" s="8" t="s">
        <v>205</v>
      </c>
      <c r="D642" s="8" t="s">
        <v>104</v>
      </c>
      <c r="E642" s="8" t="s">
        <v>527</v>
      </c>
      <c r="F642" s="8" t="s">
        <v>533</v>
      </c>
      <c r="G642" s="18">
        <v>2774</v>
      </c>
      <c r="H642" s="11"/>
      <c r="I642" s="11"/>
      <c r="J642" s="18"/>
      <c r="K642" s="11"/>
      <c r="L642" s="63">
        <f t="shared" si="16"/>
        <v>2774</v>
      </c>
    </row>
    <row r="643" spans="1:12" ht="19.5" customHeight="1">
      <c r="A643" s="34" t="s">
        <v>440</v>
      </c>
      <c r="B643" s="19">
        <v>808</v>
      </c>
      <c r="C643" s="8" t="s">
        <v>205</v>
      </c>
      <c r="D643" s="8" t="s">
        <v>104</v>
      </c>
      <c r="E643" s="8" t="s">
        <v>602</v>
      </c>
      <c r="F643" s="8"/>
      <c r="G643" s="18">
        <f>SUM(G644,G648)</f>
        <v>132</v>
      </c>
      <c r="H643" s="18"/>
      <c r="I643" s="18"/>
      <c r="J643" s="18">
        <f>SUM(J644,J648)</f>
        <v>0</v>
      </c>
      <c r="K643" s="18"/>
      <c r="L643" s="63">
        <f t="shared" si="16"/>
        <v>132</v>
      </c>
    </row>
    <row r="644" spans="1:12" ht="19.5" customHeight="1">
      <c r="A644" s="39" t="s">
        <v>30</v>
      </c>
      <c r="B644" s="19">
        <v>808</v>
      </c>
      <c r="C644" s="8" t="s">
        <v>205</v>
      </c>
      <c r="D644" s="8" t="s">
        <v>104</v>
      </c>
      <c r="E644" s="8" t="s">
        <v>603</v>
      </c>
      <c r="F644" s="8"/>
      <c r="G644" s="18">
        <f>SUM(G645)</f>
        <v>112</v>
      </c>
      <c r="H644" s="18"/>
      <c r="I644" s="18"/>
      <c r="J644" s="18">
        <f>SUM(J645)</f>
        <v>0</v>
      </c>
      <c r="K644" s="18"/>
      <c r="L644" s="63">
        <f t="shared" si="16"/>
        <v>112</v>
      </c>
    </row>
    <row r="645" spans="1:12" ht="36.75" customHeight="1">
      <c r="A645" s="40" t="s">
        <v>349</v>
      </c>
      <c r="B645" s="19">
        <v>808</v>
      </c>
      <c r="C645" s="8" t="s">
        <v>205</v>
      </c>
      <c r="D645" s="8" t="s">
        <v>104</v>
      </c>
      <c r="E645" s="8" t="s">
        <v>603</v>
      </c>
      <c r="F645" s="8" t="s">
        <v>533</v>
      </c>
      <c r="G645" s="18">
        <v>112</v>
      </c>
      <c r="H645" s="11"/>
      <c r="I645" s="11"/>
      <c r="J645" s="18"/>
      <c r="K645" s="11"/>
      <c r="L645" s="63">
        <f t="shared" si="16"/>
        <v>112</v>
      </c>
    </row>
    <row r="646" spans="1:12" ht="36" customHeight="1" hidden="1">
      <c r="A646" s="34" t="s">
        <v>385</v>
      </c>
      <c r="B646" s="19">
        <v>808</v>
      </c>
      <c r="C646" s="8" t="s">
        <v>714</v>
      </c>
      <c r="D646" s="8" t="s">
        <v>102</v>
      </c>
      <c r="E646" s="8" t="s">
        <v>135</v>
      </c>
      <c r="F646" s="8" t="s">
        <v>199</v>
      </c>
      <c r="G646" s="18"/>
      <c r="H646" s="11"/>
      <c r="I646" s="11"/>
      <c r="J646" s="18"/>
      <c r="K646" s="11"/>
      <c r="L646" s="63">
        <f t="shared" si="16"/>
        <v>0</v>
      </c>
    </row>
    <row r="647" spans="1:12" ht="49.5" customHeight="1" hidden="1">
      <c r="A647" s="34" t="s">
        <v>193</v>
      </c>
      <c r="B647" s="19">
        <v>808</v>
      </c>
      <c r="C647" s="8" t="s">
        <v>714</v>
      </c>
      <c r="D647" s="8" t="s">
        <v>102</v>
      </c>
      <c r="E647" s="8" t="s">
        <v>191</v>
      </c>
      <c r="F647" s="8" t="s">
        <v>199</v>
      </c>
      <c r="G647" s="18"/>
      <c r="H647" s="11"/>
      <c r="I647" s="11"/>
      <c r="J647" s="18"/>
      <c r="K647" s="11"/>
      <c r="L647" s="63">
        <f t="shared" si="16"/>
        <v>0</v>
      </c>
    </row>
    <row r="648" spans="1:12" ht="18.75" customHeight="1">
      <c r="A648" s="39" t="s">
        <v>60</v>
      </c>
      <c r="B648" s="19">
        <v>808</v>
      </c>
      <c r="C648" s="8" t="s">
        <v>205</v>
      </c>
      <c r="D648" s="8" t="s">
        <v>104</v>
      </c>
      <c r="E648" s="8" t="s">
        <v>369</v>
      </c>
      <c r="F648" s="8"/>
      <c r="G648" s="18">
        <f>SUM(G649)</f>
        <v>20</v>
      </c>
      <c r="H648" s="18"/>
      <c r="I648" s="18"/>
      <c r="J648" s="18">
        <f>SUM(J649)</f>
        <v>0</v>
      </c>
      <c r="K648" s="18"/>
      <c r="L648" s="63">
        <f t="shared" si="16"/>
        <v>20</v>
      </c>
    </row>
    <row r="649" spans="1:12" ht="36" customHeight="1">
      <c r="A649" s="40" t="s">
        <v>441</v>
      </c>
      <c r="B649" s="19">
        <v>808</v>
      </c>
      <c r="C649" s="8" t="s">
        <v>205</v>
      </c>
      <c r="D649" s="8" t="s">
        <v>104</v>
      </c>
      <c r="E649" s="8" t="s">
        <v>369</v>
      </c>
      <c r="F649" s="8" t="s">
        <v>533</v>
      </c>
      <c r="G649" s="18">
        <v>20</v>
      </c>
      <c r="H649" s="11"/>
      <c r="I649" s="11"/>
      <c r="J649" s="18"/>
      <c r="K649" s="11"/>
      <c r="L649" s="63">
        <f t="shared" si="16"/>
        <v>20</v>
      </c>
    </row>
    <row r="650" spans="1:14" ht="20.25" customHeight="1">
      <c r="A650" s="41" t="s">
        <v>548</v>
      </c>
      <c r="B650" s="19">
        <v>809</v>
      </c>
      <c r="C650" s="8"/>
      <c r="D650" s="8"/>
      <c r="E650" s="8"/>
      <c r="F650" s="8"/>
      <c r="G650" s="11">
        <f>SUM(G661,G688,)</f>
        <v>393053.4000000001</v>
      </c>
      <c r="H650" s="30"/>
      <c r="I650" s="11">
        <f>SUM(I661,I688,I651)</f>
        <v>2001.8</v>
      </c>
      <c r="J650" s="11">
        <f>SUM(J661,J688,J651)</f>
        <v>1512.7</v>
      </c>
      <c r="K650" s="30"/>
      <c r="L650" s="63">
        <f t="shared" si="16"/>
        <v>396567.9000000001</v>
      </c>
      <c r="N650" s="30"/>
    </row>
    <row r="651" spans="1:14" ht="20.25" customHeight="1">
      <c r="A651" s="41" t="s">
        <v>673</v>
      </c>
      <c r="B651" s="19">
        <v>809</v>
      </c>
      <c r="C651" s="8" t="s">
        <v>103</v>
      </c>
      <c r="D651" s="8"/>
      <c r="E651" s="8"/>
      <c r="F651" s="8"/>
      <c r="G651" s="11"/>
      <c r="H651" s="30"/>
      <c r="I651" s="11">
        <f aca="true" t="shared" si="17" ref="I651:J654">I652</f>
        <v>1741.8</v>
      </c>
      <c r="J651" s="11">
        <f t="shared" si="17"/>
        <v>1361.5</v>
      </c>
      <c r="K651" s="30"/>
      <c r="L651" s="63">
        <f t="shared" si="16"/>
        <v>3103.3</v>
      </c>
      <c r="N651" s="33"/>
    </row>
    <row r="652" spans="1:14" ht="20.25" customHeight="1">
      <c r="A652" s="101" t="s">
        <v>48</v>
      </c>
      <c r="B652" s="94">
        <v>809</v>
      </c>
      <c r="C652" s="95" t="s">
        <v>103</v>
      </c>
      <c r="D652" s="95" t="s">
        <v>100</v>
      </c>
      <c r="E652" s="95"/>
      <c r="F652" s="95"/>
      <c r="G652" s="26"/>
      <c r="H652" s="146"/>
      <c r="I652" s="26">
        <f t="shared" si="17"/>
        <v>1741.8</v>
      </c>
      <c r="J652" s="26">
        <f>J653+J658</f>
        <v>1361.5</v>
      </c>
      <c r="K652" s="146"/>
      <c r="L652" s="133">
        <f t="shared" si="16"/>
        <v>3103.3</v>
      </c>
      <c r="N652" s="33"/>
    </row>
    <row r="653" spans="1:14" ht="20.25" customHeight="1">
      <c r="A653" s="149" t="s">
        <v>50</v>
      </c>
      <c r="B653" s="96">
        <v>809</v>
      </c>
      <c r="C653" s="6" t="s">
        <v>103</v>
      </c>
      <c r="D653" s="6" t="s">
        <v>100</v>
      </c>
      <c r="E653" s="6" t="s">
        <v>49</v>
      </c>
      <c r="F653" s="6"/>
      <c r="G653" s="13"/>
      <c r="H653" s="148"/>
      <c r="I653" s="13">
        <f t="shared" si="17"/>
        <v>1741.8</v>
      </c>
      <c r="J653" s="13">
        <f>J654+J656</f>
        <v>1293.4</v>
      </c>
      <c r="K653" s="148"/>
      <c r="L653" s="112">
        <f t="shared" si="16"/>
        <v>3035.2</v>
      </c>
      <c r="N653" s="33"/>
    </row>
    <row r="654" spans="1:14" ht="20.25" customHeight="1">
      <c r="A654" s="37" t="s">
        <v>52</v>
      </c>
      <c r="B654" s="19">
        <v>809</v>
      </c>
      <c r="C654" s="8" t="s">
        <v>103</v>
      </c>
      <c r="D654" s="8" t="s">
        <v>100</v>
      </c>
      <c r="E654" s="8" t="s">
        <v>51</v>
      </c>
      <c r="F654" s="8"/>
      <c r="G654" s="11"/>
      <c r="H654" s="30"/>
      <c r="I654" s="11">
        <f t="shared" si="17"/>
        <v>1741.8</v>
      </c>
      <c r="J654" s="11">
        <f t="shared" si="17"/>
        <v>0</v>
      </c>
      <c r="K654" s="30"/>
      <c r="L654" s="63">
        <f t="shared" si="16"/>
        <v>1741.8</v>
      </c>
      <c r="N654" s="33"/>
    </row>
    <row r="655" spans="1:14" ht="20.25" customHeight="1">
      <c r="A655" s="38" t="s">
        <v>150</v>
      </c>
      <c r="B655" s="19">
        <v>809</v>
      </c>
      <c r="C655" s="8" t="s">
        <v>103</v>
      </c>
      <c r="D655" s="8" t="s">
        <v>100</v>
      </c>
      <c r="E655" s="8" t="s">
        <v>51</v>
      </c>
      <c r="F655" s="8" t="s">
        <v>831</v>
      </c>
      <c r="G655" s="11"/>
      <c r="H655" s="30"/>
      <c r="I655" s="11">
        <v>1741.8</v>
      </c>
      <c r="J655" s="11"/>
      <c r="K655" s="30"/>
      <c r="L655" s="63">
        <f t="shared" si="16"/>
        <v>1741.8</v>
      </c>
      <c r="N655" s="33"/>
    </row>
    <row r="656" spans="1:14" ht="36.75" customHeight="1">
      <c r="A656" s="38" t="s">
        <v>33</v>
      </c>
      <c r="B656" s="19">
        <v>809</v>
      </c>
      <c r="C656" s="8" t="s">
        <v>103</v>
      </c>
      <c r="D656" s="8" t="s">
        <v>100</v>
      </c>
      <c r="E656" s="8" t="s">
        <v>32</v>
      </c>
      <c r="F656" s="8"/>
      <c r="G656" s="11"/>
      <c r="H656" s="30"/>
      <c r="I656" s="11"/>
      <c r="J656" s="11">
        <f>SUM(J657)</f>
        <v>1293.4</v>
      </c>
      <c r="K656" s="30"/>
      <c r="L656" s="63">
        <f t="shared" si="16"/>
        <v>1293.4</v>
      </c>
      <c r="N656" s="33"/>
    </row>
    <row r="657" spans="1:15" ht="20.25" customHeight="1">
      <c r="A657" s="38" t="s">
        <v>150</v>
      </c>
      <c r="B657" s="19">
        <v>809</v>
      </c>
      <c r="C657" s="8" t="s">
        <v>103</v>
      </c>
      <c r="D657" s="8" t="s">
        <v>100</v>
      </c>
      <c r="E657" s="8" t="s">
        <v>32</v>
      </c>
      <c r="F657" s="8" t="s">
        <v>831</v>
      </c>
      <c r="G657" s="11"/>
      <c r="H657" s="30"/>
      <c r="I657" s="11"/>
      <c r="J657" s="11">
        <f>1025+268.4</f>
        <v>1293.4</v>
      </c>
      <c r="K657" s="30"/>
      <c r="L657" s="63">
        <f t="shared" si="16"/>
        <v>1293.4</v>
      </c>
      <c r="N657" s="33"/>
      <c r="O657" s="128"/>
    </row>
    <row r="658" spans="1:14" ht="20.25" customHeight="1">
      <c r="A658" s="38" t="s">
        <v>523</v>
      </c>
      <c r="B658" s="19">
        <v>809</v>
      </c>
      <c r="C658" s="8" t="s">
        <v>103</v>
      </c>
      <c r="D658" s="8" t="s">
        <v>100</v>
      </c>
      <c r="E658" s="8" t="s">
        <v>631</v>
      </c>
      <c r="F658" s="8"/>
      <c r="G658" s="11"/>
      <c r="H658" s="30"/>
      <c r="I658" s="11"/>
      <c r="J658" s="11">
        <f>SUM(J659)</f>
        <v>68.1</v>
      </c>
      <c r="K658" s="30"/>
      <c r="L658" s="63">
        <f t="shared" si="16"/>
        <v>68.1</v>
      </c>
      <c r="N658" s="33"/>
    </row>
    <row r="659" spans="1:14" ht="36.75" customHeight="1">
      <c r="A659" s="38" t="s">
        <v>35</v>
      </c>
      <c r="B659" s="19">
        <v>809</v>
      </c>
      <c r="C659" s="8" t="s">
        <v>103</v>
      </c>
      <c r="D659" s="8" t="s">
        <v>100</v>
      </c>
      <c r="E659" s="8" t="s">
        <v>39</v>
      </c>
      <c r="F659" s="8"/>
      <c r="G659" s="11"/>
      <c r="H659" s="30"/>
      <c r="I659" s="11"/>
      <c r="J659" s="11">
        <f>SUM(J660)</f>
        <v>68.1</v>
      </c>
      <c r="K659" s="30"/>
      <c r="L659" s="63">
        <f t="shared" si="16"/>
        <v>68.1</v>
      </c>
      <c r="N659" s="33"/>
    </row>
    <row r="660" spans="1:14" ht="20.25" customHeight="1">
      <c r="A660" s="38" t="s">
        <v>150</v>
      </c>
      <c r="B660" s="19">
        <v>809</v>
      </c>
      <c r="C660" s="8" t="s">
        <v>103</v>
      </c>
      <c r="D660" s="8" t="s">
        <v>100</v>
      </c>
      <c r="E660" s="8" t="s">
        <v>39</v>
      </c>
      <c r="F660" s="8" t="s">
        <v>831</v>
      </c>
      <c r="G660" s="11"/>
      <c r="H660" s="30"/>
      <c r="I660" s="11"/>
      <c r="J660" s="11">
        <v>68.1</v>
      </c>
      <c r="K660" s="30"/>
      <c r="L660" s="63">
        <f t="shared" si="16"/>
        <v>68.1</v>
      </c>
      <c r="N660" s="33"/>
    </row>
    <row r="661" spans="1:14" ht="18" customHeight="1">
      <c r="A661" s="39" t="s">
        <v>667</v>
      </c>
      <c r="B661" s="19">
        <v>809</v>
      </c>
      <c r="C661" s="8" t="s">
        <v>746</v>
      </c>
      <c r="D661" s="8"/>
      <c r="E661" s="8"/>
      <c r="F661" s="8"/>
      <c r="G661" s="11">
        <f>SUM(G662,G683)</f>
        <v>89160.40000000001</v>
      </c>
      <c r="H661" s="11"/>
      <c r="I661" s="11"/>
      <c r="J661" s="11">
        <f>SUM(J662,J683,J678)</f>
        <v>151.2</v>
      </c>
      <c r="K661" s="11"/>
      <c r="L661" s="63">
        <f aca="true" t="shared" si="18" ref="L661:L724">G661+H661+I661+J661+K661</f>
        <v>89311.6</v>
      </c>
      <c r="N661" s="33"/>
    </row>
    <row r="662" spans="1:14" ht="16.5" customHeight="1">
      <c r="A662" s="39" t="s">
        <v>268</v>
      </c>
      <c r="B662" s="19">
        <v>809</v>
      </c>
      <c r="C662" s="8" t="s">
        <v>746</v>
      </c>
      <c r="D662" s="8" t="s">
        <v>101</v>
      </c>
      <c r="E662" s="8"/>
      <c r="F662" s="8"/>
      <c r="G662" s="11">
        <f>SUM(G663,G668)</f>
        <v>85215.40000000001</v>
      </c>
      <c r="H662" s="11"/>
      <c r="I662" s="11"/>
      <c r="J662" s="11">
        <f>SUM(J663,J668)</f>
        <v>0</v>
      </c>
      <c r="K662" s="11"/>
      <c r="L662" s="63">
        <f t="shared" si="18"/>
        <v>85215.40000000001</v>
      </c>
      <c r="N662" s="33"/>
    </row>
    <row r="663" spans="1:39" s="76" customFormat="1" ht="21.75" customHeight="1">
      <c r="A663" s="39" t="s">
        <v>701</v>
      </c>
      <c r="B663" s="19">
        <v>809</v>
      </c>
      <c r="C663" s="8" t="s">
        <v>746</v>
      </c>
      <c r="D663" s="8" t="s">
        <v>101</v>
      </c>
      <c r="E663" s="8" t="s">
        <v>685</v>
      </c>
      <c r="F663" s="8"/>
      <c r="G663" s="11">
        <f>SUM(G664,G666)</f>
        <v>85215.40000000001</v>
      </c>
      <c r="H663" s="11"/>
      <c r="I663" s="11"/>
      <c r="J663" s="11">
        <f>SUM(J664,J666)</f>
        <v>0</v>
      </c>
      <c r="K663" s="11"/>
      <c r="L663" s="63">
        <f t="shared" si="18"/>
        <v>85215.40000000001</v>
      </c>
      <c r="M663" s="90"/>
      <c r="N663" s="33"/>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row>
    <row r="664" spans="1:39" s="77" customFormat="1" ht="20.25" customHeight="1">
      <c r="A664" s="39" t="s">
        <v>721</v>
      </c>
      <c r="B664" s="19">
        <v>809</v>
      </c>
      <c r="C664" s="8" t="s">
        <v>746</v>
      </c>
      <c r="D664" s="8" t="s">
        <v>101</v>
      </c>
      <c r="E664" s="8" t="s">
        <v>724</v>
      </c>
      <c r="F664" s="8"/>
      <c r="G664" s="11">
        <f>SUM(G665)</f>
        <v>2571.3</v>
      </c>
      <c r="H664" s="11"/>
      <c r="I664" s="11"/>
      <c r="J664" s="11">
        <f>SUM(J665)</f>
        <v>0</v>
      </c>
      <c r="K664" s="11"/>
      <c r="L664" s="63">
        <f t="shared" si="18"/>
        <v>2571.3</v>
      </c>
      <c r="M664" s="90"/>
      <c r="N664" s="33"/>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row>
    <row r="665" spans="1:14" ht="18.75" customHeight="1">
      <c r="A665" s="38" t="s">
        <v>150</v>
      </c>
      <c r="B665" s="19">
        <v>809</v>
      </c>
      <c r="C665" s="8" t="s">
        <v>746</v>
      </c>
      <c r="D665" s="8" t="s">
        <v>101</v>
      </c>
      <c r="E665" s="8" t="s">
        <v>724</v>
      </c>
      <c r="F665" s="8" t="s">
        <v>831</v>
      </c>
      <c r="G665" s="11">
        <v>2571.3</v>
      </c>
      <c r="H665" s="11"/>
      <c r="I665" s="11"/>
      <c r="J665" s="11"/>
      <c r="K665" s="11"/>
      <c r="L665" s="63">
        <f t="shared" si="18"/>
        <v>2571.3</v>
      </c>
      <c r="N665" s="33"/>
    </row>
    <row r="666" spans="1:14" ht="18" customHeight="1">
      <c r="A666" s="39" t="s">
        <v>641</v>
      </c>
      <c r="B666" s="19">
        <v>809</v>
      </c>
      <c r="C666" s="8" t="s">
        <v>746</v>
      </c>
      <c r="D666" s="8" t="s">
        <v>101</v>
      </c>
      <c r="E666" s="8" t="s">
        <v>686</v>
      </c>
      <c r="F666" s="8"/>
      <c r="G666" s="11">
        <f>SUM(G667)</f>
        <v>82644.1</v>
      </c>
      <c r="H666" s="11"/>
      <c r="I666" s="11"/>
      <c r="J666" s="11">
        <f>SUM(J667)</f>
        <v>0</v>
      </c>
      <c r="K666" s="11"/>
      <c r="L666" s="63">
        <f t="shared" si="18"/>
        <v>82644.1</v>
      </c>
      <c r="N666" s="33"/>
    </row>
    <row r="667" spans="1:12" ht="20.25" customHeight="1">
      <c r="A667" s="38" t="s">
        <v>313</v>
      </c>
      <c r="B667" s="19">
        <v>809</v>
      </c>
      <c r="C667" s="8" t="s">
        <v>746</v>
      </c>
      <c r="D667" s="8" t="s">
        <v>101</v>
      </c>
      <c r="E667" s="8" t="s">
        <v>686</v>
      </c>
      <c r="F667" s="8" t="s">
        <v>831</v>
      </c>
      <c r="G667" s="18">
        <f>82144.1+500</f>
        <v>82644.1</v>
      </c>
      <c r="H667" s="18"/>
      <c r="I667" s="18"/>
      <c r="J667" s="18"/>
      <c r="K667" s="18"/>
      <c r="L667" s="63">
        <f t="shared" si="18"/>
        <v>82644.1</v>
      </c>
    </row>
    <row r="668" spans="1:12" ht="19.5" customHeight="1" hidden="1">
      <c r="A668" s="37" t="s">
        <v>216</v>
      </c>
      <c r="B668" s="19">
        <v>809</v>
      </c>
      <c r="C668" s="8" t="s">
        <v>746</v>
      </c>
      <c r="D668" s="8" t="s">
        <v>101</v>
      </c>
      <c r="E668" s="27" t="s">
        <v>183</v>
      </c>
      <c r="F668" s="27"/>
      <c r="G668" s="18">
        <f>SUM(G669)</f>
        <v>0</v>
      </c>
      <c r="H668" s="18"/>
      <c r="I668" s="18"/>
      <c r="J668" s="18">
        <f>SUM(J669)</f>
        <v>0</v>
      </c>
      <c r="K668" s="18"/>
      <c r="L668" s="63">
        <f t="shared" si="18"/>
        <v>0</v>
      </c>
    </row>
    <row r="669" spans="1:12" ht="37.5" customHeight="1" hidden="1">
      <c r="A669" s="70" t="s">
        <v>577</v>
      </c>
      <c r="B669" s="19">
        <v>809</v>
      </c>
      <c r="C669" s="8" t="s">
        <v>746</v>
      </c>
      <c r="D669" s="8" t="s">
        <v>101</v>
      </c>
      <c r="E669" s="27" t="s">
        <v>515</v>
      </c>
      <c r="F669" s="27"/>
      <c r="G669" s="18">
        <f>SUM(G670)</f>
        <v>0</v>
      </c>
      <c r="H669" s="18"/>
      <c r="I669" s="18"/>
      <c r="J669" s="18">
        <f>SUM(J670)</f>
        <v>0</v>
      </c>
      <c r="K669" s="18"/>
      <c r="L669" s="63">
        <f t="shared" si="18"/>
        <v>0</v>
      </c>
    </row>
    <row r="670" spans="1:12" ht="21" customHeight="1" hidden="1">
      <c r="A670" s="37" t="s">
        <v>245</v>
      </c>
      <c r="B670" s="19">
        <v>809</v>
      </c>
      <c r="C670" s="8" t="s">
        <v>746</v>
      </c>
      <c r="D670" s="8" t="s">
        <v>101</v>
      </c>
      <c r="E670" s="27" t="s">
        <v>403</v>
      </c>
      <c r="F670" s="27"/>
      <c r="G670" s="18">
        <f>SUM(G671)</f>
        <v>0</v>
      </c>
      <c r="H670" s="18"/>
      <c r="I670" s="18"/>
      <c r="J670" s="18">
        <f>SUM(J671)</f>
        <v>0</v>
      </c>
      <c r="K670" s="18"/>
      <c r="L670" s="63">
        <f t="shared" si="18"/>
        <v>0</v>
      </c>
    </row>
    <row r="671" spans="1:12" ht="19.5" customHeight="1" hidden="1">
      <c r="A671" s="37" t="s">
        <v>737</v>
      </c>
      <c r="B671" s="19">
        <v>809</v>
      </c>
      <c r="C671" s="8" t="s">
        <v>746</v>
      </c>
      <c r="D671" s="8" t="s">
        <v>101</v>
      </c>
      <c r="E671" s="27" t="s">
        <v>403</v>
      </c>
      <c r="F671" s="27" t="s">
        <v>266</v>
      </c>
      <c r="G671" s="18"/>
      <c r="H671" s="18"/>
      <c r="I671" s="18"/>
      <c r="J671" s="18"/>
      <c r="K671" s="18"/>
      <c r="L671" s="63">
        <f t="shared" si="18"/>
        <v>0</v>
      </c>
    </row>
    <row r="672" spans="1:12" ht="36" customHeight="1" hidden="1">
      <c r="A672" s="37" t="s">
        <v>335</v>
      </c>
      <c r="B672" s="19">
        <v>809</v>
      </c>
      <c r="C672" s="8" t="s">
        <v>746</v>
      </c>
      <c r="D672" s="8" t="s">
        <v>101</v>
      </c>
      <c r="E672" s="27" t="s">
        <v>334</v>
      </c>
      <c r="F672" s="27"/>
      <c r="G672" s="18"/>
      <c r="H672" s="18"/>
      <c r="I672" s="18"/>
      <c r="J672" s="18"/>
      <c r="K672" s="18"/>
      <c r="L672" s="63">
        <f t="shared" si="18"/>
        <v>0</v>
      </c>
    </row>
    <row r="673" spans="1:12" ht="19.5" customHeight="1" hidden="1">
      <c r="A673" s="38" t="s">
        <v>313</v>
      </c>
      <c r="B673" s="19">
        <v>809</v>
      </c>
      <c r="C673" s="8" t="s">
        <v>746</v>
      </c>
      <c r="D673" s="8" t="s">
        <v>101</v>
      </c>
      <c r="E673" s="27" t="s">
        <v>334</v>
      </c>
      <c r="F673" s="27" t="s">
        <v>831</v>
      </c>
      <c r="G673" s="18"/>
      <c r="H673" s="18"/>
      <c r="I673" s="18"/>
      <c r="J673" s="18"/>
      <c r="K673" s="18"/>
      <c r="L673" s="63">
        <f t="shared" si="18"/>
        <v>0</v>
      </c>
    </row>
    <row r="674" spans="1:12" ht="19.5" customHeight="1" hidden="1">
      <c r="A674" s="39" t="s">
        <v>433</v>
      </c>
      <c r="B674" s="19">
        <v>809</v>
      </c>
      <c r="C674" s="8" t="s">
        <v>746</v>
      </c>
      <c r="D674" s="8" t="s">
        <v>746</v>
      </c>
      <c r="E674" s="8"/>
      <c r="F674" s="8"/>
      <c r="G674" s="18"/>
      <c r="H674" s="18"/>
      <c r="I674" s="18"/>
      <c r="J674" s="18"/>
      <c r="K674" s="18"/>
      <c r="L674" s="63">
        <f t="shared" si="18"/>
        <v>0</v>
      </c>
    </row>
    <row r="675" spans="1:12" ht="19.5" customHeight="1" hidden="1">
      <c r="A675" s="38" t="s">
        <v>404</v>
      </c>
      <c r="B675" s="19">
        <v>809</v>
      </c>
      <c r="C675" s="8" t="s">
        <v>746</v>
      </c>
      <c r="D675" s="8" t="s">
        <v>746</v>
      </c>
      <c r="E675" s="8" t="s">
        <v>719</v>
      </c>
      <c r="F675" s="8"/>
      <c r="G675" s="18"/>
      <c r="H675" s="18"/>
      <c r="I675" s="18"/>
      <c r="J675" s="18"/>
      <c r="K675" s="18"/>
      <c r="L675" s="63">
        <f t="shared" si="18"/>
        <v>0</v>
      </c>
    </row>
    <row r="676" spans="1:12" ht="19.5" customHeight="1" hidden="1">
      <c r="A676" s="34" t="s">
        <v>559</v>
      </c>
      <c r="B676" s="19">
        <v>809</v>
      </c>
      <c r="C676" s="8" t="s">
        <v>746</v>
      </c>
      <c r="D676" s="8" t="s">
        <v>746</v>
      </c>
      <c r="E676" s="8" t="s">
        <v>759</v>
      </c>
      <c r="F676" s="8"/>
      <c r="G676" s="18"/>
      <c r="H676" s="18"/>
      <c r="I676" s="18"/>
      <c r="J676" s="18"/>
      <c r="K676" s="18"/>
      <c r="L676" s="63">
        <f t="shared" si="18"/>
        <v>0</v>
      </c>
    </row>
    <row r="677" spans="1:12" ht="19.5" customHeight="1" hidden="1">
      <c r="A677" s="39" t="s">
        <v>808</v>
      </c>
      <c r="B677" s="19">
        <v>809</v>
      </c>
      <c r="C677" s="8" t="s">
        <v>746</v>
      </c>
      <c r="D677" s="8" t="s">
        <v>746</v>
      </c>
      <c r="E677" s="8" t="s">
        <v>759</v>
      </c>
      <c r="F677" s="8" t="s">
        <v>807</v>
      </c>
      <c r="G677" s="18"/>
      <c r="H677" s="18"/>
      <c r="I677" s="18"/>
      <c r="J677" s="18"/>
      <c r="K677" s="18"/>
      <c r="L677" s="63">
        <f t="shared" si="18"/>
        <v>0</v>
      </c>
    </row>
    <row r="678" spans="1:12" ht="19.5" customHeight="1">
      <c r="A678" s="39" t="s">
        <v>433</v>
      </c>
      <c r="B678" s="19">
        <v>809</v>
      </c>
      <c r="C678" s="8" t="s">
        <v>746</v>
      </c>
      <c r="D678" s="8" t="s">
        <v>746</v>
      </c>
      <c r="E678" s="8"/>
      <c r="F678" s="8"/>
      <c r="G678" s="18"/>
      <c r="H678" s="18"/>
      <c r="I678" s="18"/>
      <c r="J678" s="18">
        <f>SUM(J679)</f>
        <v>151.2</v>
      </c>
      <c r="K678" s="18"/>
      <c r="L678" s="63">
        <f t="shared" si="18"/>
        <v>151.2</v>
      </c>
    </row>
    <row r="679" spans="1:12" ht="19.5" customHeight="1">
      <c r="A679" s="37" t="s">
        <v>216</v>
      </c>
      <c r="B679" s="19">
        <v>809</v>
      </c>
      <c r="C679" s="8" t="s">
        <v>746</v>
      </c>
      <c r="D679" s="8" t="s">
        <v>746</v>
      </c>
      <c r="E679" s="8" t="s">
        <v>183</v>
      </c>
      <c r="F679" s="8"/>
      <c r="G679" s="18"/>
      <c r="H679" s="18"/>
      <c r="I679" s="18"/>
      <c r="J679" s="18">
        <f>SUM(J680)</f>
        <v>151.2</v>
      </c>
      <c r="K679" s="18"/>
      <c r="L679" s="63">
        <f t="shared" si="18"/>
        <v>151.2</v>
      </c>
    </row>
    <row r="680" spans="1:12" ht="53.25" customHeight="1">
      <c r="A680" s="38" t="s">
        <v>186</v>
      </c>
      <c r="B680" s="19">
        <v>809</v>
      </c>
      <c r="C680" s="8" t="s">
        <v>746</v>
      </c>
      <c r="D680" s="8" t="s">
        <v>746</v>
      </c>
      <c r="E680" s="8" t="s">
        <v>185</v>
      </c>
      <c r="F680" s="8"/>
      <c r="G680" s="18"/>
      <c r="H680" s="18"/>
      <c r="I680" s="18"/>
      <c r="J680" s="18">
        <f>SUM(J681)</f>
        <v>151.2</v>
      </c>
      <c r="K680" s="18"/>
      <c r="L680" s="63">
        <f t="shared" si="18"/>
        <v>151.2</v>
      </c>
    </row>
    <row r="681" spans="1:12" ht="84" customHeight="1">
      <c r="A681" s="40" t="s">
        <v>454</v>
      </c>
      <c r="B681" s="19">
        <v>809</v>
      </c>
      <c r="C681" s="8" t="s">
        <v>746</v>
      </c>
      <c r="D681" s="8" t="s">
        <v>746</v>
      </c>
      <c r="E681" s="8" t="s">
        <v>252</v>
      </c>
      <c r="F681" s="8"/>
      <c r="G681" s="18"/>
      <c r="H681" s="18"/>
      <c r="I681" s="18"/>
      <c r="J681" s="18">
        <f>SUM(J682)</f>
        <v>151.2</v>
      </c>
      <c r="K681" s="18"/>
      <c r="L681" s="63">
        <f t="shared" si="18"/>
        <v>151.2</v>
      </c>
    </row>
    <row r="682" spans="1:12" ht="19.5" customHeight="1">
      <c r="A682" s="36" t="s">
        <v>306</v>
      </c>
      <c r="B682" s="19">
        <v>809</v>
      </c>
      <c r="C682" s="8" t="s">
        <v>746</v>
      </c>
      <c r="D682" s="8" t="s">
        <v>746</v>
      </c>
      <c r="E682" s="8" t="s">
        <v>252</v>
      </c>
      <c r="F682" s="8" t="s">
        <v>389</v>
      </c>
      <c r="G682" s="18"/>
      <c r="H682" s="18"/>
      <c r="I682" s="18"/>
      <c r="J682" s="18">
        <v>151.2</v>
      </c>
      <c r="K682" s="18"/>
      <c r="L682" s="63">
        <f t="shared" si="18"/>
        <v>151.2</v>
      </c>
    </row>
    <row r="683" spans="1:12" ht="19.5" customHeight="1">
      <c r="A683" s="39" t="s">
        <v>270</v>
      </c>
      <c r="B683" s="64">
        <v>809</v>
      </c>
      <c r="C683" s="27" t="s">
        <v>746</v>
      </c>
      <c r="D683" s="27" t="s">
        <v>201</v>
      </c>
      <c r="E683" s="27"/>
      <c r="F683" s="27"/>
      <c r="G683" s="18">
        <f>SUM(G684)</f>
        <v>3945</v>
      </c>
      <c r="H683" s="18"/>
      <c r="I683" s="18"/>
      <c r="J683" s="18">
        <f>SUM(J684)</f>
        <v>0</v>
      </c>
      <c r="K683" s="18"/>
      <c r="L683" s="63">
        <f t="shared" si="18"/>
        <v>3945</v>
      </c>
    </row>
    <row r="684" spans="1:12" ht="18.75" customHeight="1">
      <c r="A684" s="34" t="s">
        <v>633</v>
      </c>
      <c r="B684" s="64">
        <v>809</v>
      </c>
      <c r="C684" s="27" t="s">
        <v>746</v>
      </c>
      <c r="D684" s="27" t="s">
        <v>201</v>
      </c>
      <c r="E684" s="8" t="s">
        <v>602</v>
      </c>
      <c r="F684" s="8"/>
      <c r="G684" s="18">
        <f>SUM(G685)</f>
        <v>3945</v>
      </c>
      <c r="H684" s="18"/>
      <c r="I684" s="18"/>
      <c r="J684" s="18">
        <f>SUM(J685)</f>
        <v>0</v>
      </c>
      <c r="K684" s="18"/>
      <c r="L684" s="63">
        <f t="shared" si="18"/>
        <v>3945</v>
      </c>
    </row>
    <row r="685" spans="1:12" ht="21.75" customHeight="1">
      <c r="A685" s="39" t="s">
        <v>81</v>
      </c>
      <c r="B685" s="64">
        <v>809</v>
      </c>
      <c r="C685" s="27" t="s">
        <v>746</v>
      </c>
      <c r="D685" s="27" t="s">
        <v>201</v>
      </c>
      <c r="E685" s="8" t="s">
        <v>342</v>
      </c>
      <c r="F685" s="8"/>
      <c r="G685" s="18">
        <f>G686+G687</f>
        <v>3945</v>
      </c>
      <c r="H685" s="18"/>
      <c r="I685" s="18"/>
      <c r="J685" s="18">
        <f>J686+J687</f>
        <v>0</v>
      </c>
      <c r="K685" s="18"/>
      <c r="L685" s="63">
        <f t="shared" si="18"/>
        <v>3945</v>
      </c>
    </row>
    <row r="686" spans="1:12" ht="18.75" customHeight="1">
      <c r="A686" s="37" t="s">
        <v>737</v>
      </c>
      <c r="B686" s="64">
        <v>809</v>
      </c>
      <c r="C686" s="27" t="s">
        <v>746</v>
      </c>
      <c r="D686" s="27" t="s">
        <v>201</v>
      </c>
      <c r="E686" s="8" t="s">
        <v>342</v>
      </c>
      <c r="F686" s="8" t="s">
        <v>266</v>
      </c>
      <c r="G686" s="18">
        <v>1738.4</v>
      </c>
      <c r="H686" s="18"/>
      <c r="I686" s="18"/>
      <c r="J686" s="18"/>
      <c r="K686" s="18"/>
      <c r="L686" s="63">
        <f t="shared" si="18"/>
        <v>1738.4</v>
      </c>
    </row>
    <row r="687" spans="1:14" ht="19.5" customHeight="1">
      <c r="A687" s="37" t="s">
        <v>784</v>
      </c>
      <c r="B687" s="64">
        <v>809</v>
      </c>
      <c r="C687" s="27" t="s">
        <v>746</v>
      </c>
      <c r="D687" s="27" t="s">
        <v>201</v>
      </c>
      <c r="E687" s="8" t="s">
        <v>342</v>
      </c>
      <c r="F687" s="8" t="s">
        <v>392</v>
      </c>
      <c r="G687" s="18">
        <v>2206.6</v>
      </c>
      <c r="H687" s="18"/>
      <c r="I687" s="18"/>
      <c r="J687" s="18"/>
      <c r="K687" s="18"/>
      <c r="L687" s="63">
        <f t="shared" si="18"/>
        <v>2206.6</v>
      </c>
      <c r="N687" s="20"/>
    </row>
    <row r="688" spans="1:12" ht="18" customHeight="1">
      <c r="A688" s="39" t="s">
        <v>287</v>
      </c>
      <c r="B688" s="64">
        <v>809</v>
      </c>
      <c r="C688" s="27" t="s">
        <v>201</v>
      </c>
      <c r="D688" s="27"/>
      <c r="E688" s="27"/>
      <c r="F688" s="27"/>
      <c r="G688" s="18">
        <f>SUM(G689,G708,)</f>
        <v>303893.00000000006</v>
      </c>
      <c r="H688" s="18"/>
      <c r="I688" s="18">
        <f>SUM(I689,I708,)</f>
        <v>260</v>
      </c>
      <c r="J688" s="18">
        <f>SUM(J689,J708,)</f>
        <v>0</v>
      </c>
      <c r="K688" s="18"/>
      <c r="L688" s="63">
        <f t="shared" si="18"/>
        <v>304153.00000000006</v>
      </c>
    </row>
    <row r="689" spans="1:12" ht="19.5" customHeight="1">
      <c r="A689" s="40" t="s">
        <v>477</v>
      </c>
      <c r="B689" s="64">
        <v>809</v>
      </c>
      <c r="C689" s="27" t="s">
        <v>201</v>
      </c>
      <c r="D689" s="27" t="s">
        <v>205</v>
      </c>
      <c r="E689" s="27"/>
      <c r="F689" s="27"/>
      <c r="G689" s="18">
        <f>SUM(G690,G696,G702)</f>
        <v>298541.60000000003</v>
      </c>
      <c r="H689" s="18"/>
      <c r="I689" s="18">
        <f>SUM(I690,I696,I702)</f>
        <v>260</v>
      </c>
      <c r="J689" s="18">
        <f>SUM(J690,J696,J702)</f>
        <v>0</v>
      </c>
      <c r="K689" s="18"/>
      <c r="L689" s="63">
        <f t="shared" si="18"/>
        <v>298801.60000000003</v>
      </c>
    </row>
    <row r="690" spans="1:12" ht="19.5" customHeight="1">
      <c r="A690" s="39" t="s">
        <v>707</v>
      </c>
      <c r="B690" s="64">
        <v>809</v>
      </c>
      <c r="C690" s="27" t="s">
        <v>201</v>
      </c>
      <c r="D690" s="27" t="s">
        <v>205</v>
      </c>
      <c r="E690" s="27" t="s">
        <v>350</v>
      </c>
      <c r="F690" s="27"/>
      <c r="G690" s="18">
        <f>SUM(G691)</f>
        <v>175439.7</v>
      </c>
      <c r="H690" s="18"/>
      <c r="I690" s="18"/>
      <c r="J690" s="18">
        <f>SUM(J691)</f>
        <v>0</v>
      </c>
      <c r="K690" s="18"/>
      <c r="L690" s="63">
        <f t="shared" si="18"/>
        <v>175439.7</v>
      </c>
    </row>
    <row r="691" spans="1:12" ht="23.25" customHeight="1">
      <c r="A691" s="38" t="s">
        <v>401</v>
      </c>
      <c r="B691" s="64">
        <v>809</v>
      </c>
      <c r="C691" s="27" t="s">
        <v>201</v>
      </c>
      <c r="D691" s="27" t="s">
        <v>205</v>
      </c>
      <c r="E691" s="27" t="s">
        <v>351</v>
      </c>
      <c r="F691" s="27"/>
      <c r="G691" s="18">
        <f>G693</f>
        <v>175439.7</v>
      </c>
      <c r="H691" s="18"/>
      <c r="I691" s="18"/>
      <c r="J691" s="18">
        <f>J693</f>
        <v>0</v>
      </c>
      <c r="K691" s="18"/>
      <c r="L691" s="63">
        <f t="shared" si="18"/>
        <v>175439.7</v>
      </c>
    </row>
    <row r="692" spans="1:12" ht="20.25" customHeight="1" hidden="1">
      <c r="A692" s="38" t="s">
        <v>400</v>
      </c>
      <c r="B692" s="64">
        <v>809</v>
      </c>
      <c r="C692" s="27" t="s">
        <v>201</v>
      </c>
      <c r="D692" s="27" t="s">
        <v>205</v>
      </c>
      <c r="E692" s="27" t="s">
        <v>398</v>
      </c>
      <c r="F692" s="27"/>
      <c r="G692" s="18"/>
      <c r="H692" s="18"/>
      <c r="I692" s="18"/>
      <c r="J692" s="18"/>
      <c r="K692" s="18"/>
      <c r="L692" s="63">
        <f t="shared" si="18"/>
        <v>0</v>
      </c>
    </row>
    <row r="693" spans="1:12" ht="21" customHeight="1">
      <c r="A693" s="37" t="s">
        <v>607</v>
      </c>
      <c r="B693" s="64">
        <v>809</v>
      </c>
      <c r="C693" s="27" t="s">
        <v>201</v>
      </c>
      <c r="D693" s="27" t="s">
        <v>205</v>
      </c>
      <c r="E693" s="27" t="s">
        <v>351</v>
      </c>
      <c r="F693" s="27" t="s">
        <v>831</v>
      </c>
      <c r="G693" s="18">
        <v>175439.7</v>
      </c>
      <c r="H693" s="28"/>
      <c r="I693" s="28"/>
      <c r="J693" s="18"/>
      <c r="K693" s="28"/>
      <c r="L693" s="63">
        <f t="shared" si="18"/>
        <v>175439.7</v>
      </c>
    </row>
    <row r="694" spans="1:12" ht="18.75" customHeight="1" hidden="1">
      <c r="A694" s="38" t="s">
        <v>402</v>
      </c>
      <c r="B694" s="64">
        <v>809</v>
      </c>
      <c r="C694" s="27" t="s">
        <v>201</v>
      </c>
      <c r="D694" s="27" t="s">
        <v>205</v>
      </c>
      <c r="E694" s="27" t="s">
        <v>399</v>
      </c>
      <c r="F694" s="27"/>
      <c r="G694" s="18">
        <f>SUM(G695)</f>
        <v>0</v>
      </c>
      <c r="H694" s="18"/>
      <c r="I694" s="18"/>
      <c r="J694" s="18">
        <f>SUM(J695)</f>
        <v>0</v>
      </c>
      <c r="K694" s="18"/>
      <c r="L694" s="63">
        <f t="shared" si="18"/>
        <v>0</v>
      </c>
    </row>
    <row r="695" spans="1:12" ht="20.25" customHeight="1" hidden="1">
      <c r="A695" s="37" t="s">
        <v>607</v>
      </c>
      <c r="B695" s="64">
        <v>809</v>
      </c>
      <c r="C695" s="27" t="s">
        <v>201</v>
      </c>
      <c r="D695" s="27" t="s">
        <v>205</v>
      </c>
      <c r="E695" s="27" t="s">
        <v>399</v>
      </c>
      <c r="F695" s="27" t="s">
        <v>831</v>
      </c>
      <c r="G695" s="18"/>
      <c r="H695" s="18"/>
      <c r="I695" s="18"/>
      <c r="J695" s="18"/>
      <c r="K695" s="18"/>
      <c r="L695" s="63">
        <f t="shared" si="18"/>
        <v>0</v>
      </c>
    </row>
    <row r="696" spans="1:17" s="76" customFormat="1" ht="20.25" customHeight="1">
      <c r="A696" s="37" t="s">
        <v>216</v>
      </c>
      <c r="B696" s="64">
        <v>809</v>
      </c>
      <c r="C696" s="27" t="s">
        <v>201</v>
      </c>
      <c r="D696" s="27" t="s">
        <v>205</v>
      </c>
      <c r="E696" s="27" t="s">
        <v>183</v>
      </c>
      <c r="F696" s="27"/>
      <c r="G696" s="18">
        <f>SUM(G697)</f>
        <v>100000</v>
      </c>
      <c r="H696" s="18"/>
      <c r="I696" s="18"/>
      <c r="J696" s="18">
        <f>SUM(J697)</f>
        <v>0</v>
      </c>
      <c r="K696" s="18"/>
      <c r="L696" s="63">
        <f t="shared" si="18"/>
        <v>100000</v>
      </c>
      <c r="M696" s="90"/>
      <c r="N696" s="56"/>
      <c r="O696" s="56"/>
      <c r="P696" s="56"/>
      <c r="Q696" s="56"/>
    </row>
    <row r="697" spans="1:17" s="77" customFormat="1" ht="38.25" customHeight="1">
      <c r="A697" s="70" t="s">
        <v>577</v>
      </c>
      <c r="B697" s="64">
        <v>809</v>
      </c>
      <c r="C697" s="27" t="s">
        <v>201</v>
      </c>
      <c r="D697" s="27" t="s">
        <v>205</v>
      </c>
      <c r="E697" s="27" t="s">
        <v>515</v>
      </c>
      <c r="F697" s="27"/>
      <c r="G697" s="18">
        <f>SUM(G698)</f>
        <v>100000</v>
      </c>
      <c r="H697" s="18"/>
      <c r="I697" s="18"/>
      <c r="J697" s="18">
        <f>SUM(J698)</f>
        <v>0</v>
      </c>
      <c r="K697" s="18"/>
      <c r="L697" s="63">
        <f t="shared" si="18"/>
        <v>100000</v>
      </c>
      <c r="M697" s="90"/>
      <c r="N697" s="56"/>
      <c r="O697" s="56"/>
      <c r="P697" s="56"/>
      <c r="Q697" s="56"/>
    </row>
    <row r="698" spans="1:12" ht="18.75" customHeight="1">
      <c r="A698" s="37" t="s">
        <v>245</v>
      </c>
      <c r="B698" s="64">
        <v>809</v>
      </c>
      <c r="C698" s="27" t="s">
        <v>201</v>
      </c>
      <c r="D698" s="27" t="s">
        <v>205</v>
      </c>
      <c r="E698" s="27" t="s">
        <v>403</v>
      </c>
      <c r="F698" s="27"/>
      <c r="G698" s="18">
        <f>SUM(G699)</f>
        <v>100000</v>
      </c>
      <c r="H698" s="18"/>
      <c r="I698" s="18"/>
      <c r="J698" s="18">
        <f>SUM(J699)</f>
        <v>0</v>
      </c>
      <c r="K698" s="18"/>
      <c r="L698" s="63">
        <f t="shared" si="18"/>
        <v>100000</v>
      </c>
    </row>
    <row r="699" spans="1:12" ht="18.75" customHeight="1">
      <c r="A699" s="40" t="s">
        <v>706</v>
      </c>
      <c r="B699" s="64">
        <v>809</v>
      </c>
      <c r="C699" s="27" t="s">
        <v>201</v>
      </c>
      <c r="D699" s="27" t="s">
        <v>205</v>
      </c>
      <c r="E699" s="27" t="s">
        <v>403</v>
      </c>
      <c r="F699" s="27" t="s">
        <v>478</v>
      </c>
      <c r="G699" s="18">
        <v>100000</v>
      </c>
      <c r="H699" s="18"/>
      <c r="I699" s="18"/>
      <c r="J699" s="18"/>
      <c r="K699" s="18"/>
      <c r="L699" s="63">
        <f t="shared" si="18"/>
        <v>100000</v>
      </c>
    </row>
    <row r="700" spans="1:12" ht="34.5" customHeight="1" hidden="1">
      <c r="A700" s="37" t="s">
        <v>335</v>
      </c>
      <c r="B700" s="64">
        <v>809</v>
      </c>
      <c r="C700" s="27" t="s">
        <v>201</v>
      </c>
      <c r="D700" s="27" t="s">
        <v>205</v>
      </c>
      <c r="E700" s="27" t="s">
        <v>334</v>
      </c>
      <c r="F700" s="27"/>
      <c r="G700" s="18"/>
      <c r="H700" s="18"/>
      <c r="I700" s="18"/>
      <c r="J700" s="18"/>
      <c r="K700" s="18"/>
      <c r="L700" s="63">
        <f t="shared" si="18"/>
        <v>0</v>
      </c>
    </row>
    <row r="701" spans="1:12" ht="20.25" customHeight="1" hidden="1">
      <c r="A701" s="38" t="s">
        <v>313</v>
      </c>
      <c r="B701" s="64">
        <v>809</v>
      </c>
      <c r="C701" s="27" t="s">
        <v>201</v>
      </c>
      <c r="D701" s="27" t="s">
        <v>205</v>
      </c>
      <c r="E701" s="27" t="s">
        <v>334</v>
      </c>
      <c r="F701" s="27" t="s">
        <v>831</v>
      </c>
      <c r="G701" s="18"/>
      <c r="H701" s="18"/>
      <c r="I701" s="18"/>
      <c r="J701" s="18"/>
      <c r="K701" s="18"/>
      <c r="L701" s="63">
        <f t="shared" si="18"/>
        <v>0</v>
      </c>
    </row>
    <row r="702" spans="1:12" ht="20.25" customHeight="1">
      <c r="A702" s="34" t="s">
        <v>633</v>
      </c>
      <c r="B702" s="64">
        <v>809</v>
      </c>
      <c r="C702" s="27" t="s">
        <v>201</v>
      </c>
      <c r="D702" s="27" t="s">
        <v>205</v>
      </c>
      <c r="E702" s="27" t="s">
        <v>602</v>
      </c>
      <c r="F702" s="27"/>
      <c r="G702" s="18">
        <f>SUM(G703,G705)</f>
        <v>23101.9</v>
      </c>
      <c r="H702" s="18"/>
      <c r="I702" s="18">
        <f>SUM(I703,I705)</f>
        <v>260</v>
      </c>
      <c r="J702" s="18">
        <f>SUM(J703,J705)</f>
        <v>0</v>
      </c>
      <c r="K702" s="18"/>
      <c r="L702" s="63">
        <f t="shared" si="18"/>
        <v>23361.9</v>
      </c>
    </row>
    <row r="703" spans="1:12" ht="18.75" customHeight="1">
      <c r="A703" s="39" t="s">
        <v>72</v>
      </c>
      <c r="B703" s="19">
        <v>809</v>
      </c>
      <c r="C703" s="8" t="s">
        <v>201</v>
      </c>
      <c r="D703" s="8" t="s">
        <v>205</v>
      </c>
      <c r="E703" s="8" t="s">
        <v>603</v>
      </c>
      <c r="F703" s="8"/>
      <c r="G703" s="18">
        <f>SUM(G704)</f>
        <v>641.7</v>
      </c>
      <c r="H703" s="18"/>
      <c r="I703" s="18">
        <f>SUM(I704)</f>
        <v>260</v>
      </c>
      <c r="J703" s="18">
        <f>SUM(J704)</f>
        <v>0</v>
      </c>
      <c r="K703" s="18"/>
      <c r="L703" s="63">
        <f t="shared" si="18"/>
        <v>901.7</v>
      </c>
    </row>
    <row r="704" spans="1:12" ht="18.75" customHeight="1">
      <c r="A704" s="40" t="s">
        <v>706</v>
      </c>
      <c r="B704" s="19">
        <v>809</v>
      </c>
      <c r="C704" s="8" t="s">
        <v>201</v>
      </c>
      <c r="D704" s="8" t="s">
        <v>205</v>
      </c>
      <c r="E704" s="8" t="s">
        <v>603</v>
      </c>
      <c r="F704" s="8" t="s">
        <v>478</v>
      </c>
      <c r="G704" s="18">
        <v>641.7</v>
      </c>
      <c r="H704" s="11"/>
      <c r="I704" s="11">
        <f>220+40</f>
        <v>260</v>
      </c>
      <c r="J704" s="18"/>
      <c r="K704" s="11"/>
      <c r="L704" s="63">
        <f t="shared" si="18"/>
        <v>901.7</v>
      </c>
    </row>
    <row r="705" spans="1:12" ht="18.75" customHeight="1">
      <c r="A705" s="39" t="s">
        <v>81</v>
      </c>
      <c r="B705" s="19">
        <v>809</v>
      </c>
      <c r="C705" s="8" t="s">
        <v>201</v>
      </c>
      <c r="D705" s="8" t="s">
        <v>205</v>
      </c>
      <c r="E705" s="8" t="s">
        <v>342</v>
      </c>
      <c r="F705" s="8"/>
      <c r="G705" s="18">
        <f>SUM(G706:G707)</f>
        <v>22460.2</v>
      </c>
      <c r="H705" s="18"/>
      <c r="I705" s="18"/>
      <c r="J705" s="18">
        <f>SUM(J706:J707)</f>
        <v>0</v>
      </c>
      <c r="K705" s="18"/>
      <c r="L705" s="63">
        <f t="shared" si="18"/>
        <v>22460.2</v>
      </c>
    </row>
    <row r="706" spans="1:12" ht="18" customHeight="1">
      <c r="A706" s="40" t="s">
        <v>824</v>
      </c>
      <c r="B706" s="19">
        <v>809</v>
      </c>
      <c r="C706" s="8" t="s">
        <v>201</v>
      </c>
      <c r="D706" s="8" t="s">
        <v>205</v>
      </c>
      <c r="E706" s="8" t="s">
        <v>342</v>
      </c>
      <c r="F706" s="8" t="s">
        <v>470</v>
      </c>
      <c r="G706" s="18">
        <v>19100</v>
      </c>
      <c r="H706" s="18"/>
      <c r="I706" s="18"/>
      <c r="J706" s="18"/>
      <c r="K706" s="18"/>
      <c r="L706" s="63">
        <f t="shared" si="18"/>
        <v>19100</v>
      </c>
    </row>
    <row r="707" spans="1:12" ht="18.75" customHeight="1">
      <c r="A707" s="40" t="s">
        <v>706</v>
      </c>
      <c r="B707" s="19">
        <v>809</v>
      </c>
      <c r="C707" s="8" t="s">
        <v>201</v>
      </c>
      <c r="D707" s="8" t="s">
        <v>205</v>
      </c>
      <c r="E707" s="8" t="s">
        <v>342</v>
      </c>
      <c r="F707" s="8" t="s">
        <v>478</v>
      </c>
      <c r="G707" s="18">
        <v>3360.2</v>
      </c>
      <c r="H707" s="11"/>
      <c r="I707" s="11"/>
      <c r="J707" s="18"/>
      <c r="K707" s="11"/>
      <c r="L707" s="63">
        <f t="shared" si="18"/>
        <v>3360.2</v>
      </c>
    </row>
    <row r="708" spans="1:12" ht="18" customHeight="1">
      <c r="A708" s="40" t="s">
        <v>479</v>
      </c>
      <c r="B708" s="19">
        <v>809</v>
      </c>
      <c r="C708" s="8" t="s">
        <v>201</v>
      </c>
      <c r="D708" s="8" t="s">
        <v>714</v>
      </c>
      <c r="E708" s="8"/>
      <c r="F708" s="8"/>
      <c r="G708" s="18">
        <f>SUM(G709,G712)</f>
        <v>5351.4</v>
      </c>
      <c r="H708" s="18"/>
      <c r="I708" s="18"/>
      <c r="J708" s="18">
        <f>SUM(J709,J712)</f>
        <v>0</v>
      </c>
      <c r="K708" s="18"/>
      <c r="L708" s="63">
        <f t="shared" si="18"/>
        <v>5351.4</v>
      </c>
    </row>
    <row r="709" spans="1:12" ht="18" customHeight="1">
      <c r="A709" s="39" t="s">
        <v>214</v>
      </c>
      <c r="B709" s="19">
        <v>809</v>
      </c>
      <c r="C709" s="8" t="s">
        <v>201</v>
      </c>
      <c r="D709" s="8" t="s">
        <v>714</v>
      </c>
      <c r="E709" s="8" t="s">
        <v>178</v>
      </c>
      <c r="F709" s="8"/>
      <c r="G709" s="18">
        <f>SUM(G710)</f>
        <v>2643.4</v>
      </c>
      <c r="H709" s="18"/>
      <c r="I709" s="18"/>
      <c r="J709" s="18">
        <f>SUM(J710)</f>
        <v>0</v>
      </c>
      <c r="K709" s="18"/>
      <c r="L709" s="63">
        <f t="shared" si="18"/>
        <v>2643.4</v>
      </c>
    </row>
    <row r="710" spans="1:12" ht="18" customHeight="1">
      <c r="A710" s="38" t="s">
        <v>182</v>
      </c>
      <c r="B710" s="19">
        <v>809</v>
      </c>
      <c r="C710" s="8" t="s">
        <v>201</v>
      </c>
      <c r="D710" s="8" t="s">
        <v>714</v>
      </c>
      <c r="E710" s="8" t="s">
        <v>180</v>
      </c>
      <c r="F710" s="8"/>
      <c r="G710" s="18">
        <f>SUM(G711)</f>
        <v>2643.4</v>
      </c>
      <c r="H710" s="18"/>
      <c r="I710" s="18"/>
      <c r="J710" s="18">
        <f>SUM(J711)</f>
        <v>0</v>
      </c>
      <c r="K710" s="18"/>
      <c r="L710" s="63">
        <f t="shared" si="18"/>
        <v>2643.4</v>
      </c>
    </row>
    <row r="711" spans="1:12" ht="17.25" customHeight="1">
      <c r="A711" s="37" t="s">
        <v>607</v>
      </c>
      <c r="B711" s="19">
        <v>809</v>
      </c>
      <c r="C711" s="8" t="s">
        <v>201</v>
      </c>
      <c r="D711" s="8" t="s">
        <v>714</v>
      </c>
      <c r="E711" s="8" t="s">
        <v>180</v>
      </c>
      <c r="F711" s="8" t="s">
        <v>392</v>
      </c>
      <c r="G711" s="18">
        <f>2603.4+40</f>
        <v>2643.4</v>
      </c>
      <c r="H711" s="11"/>
      <c r="I711" s="11"/>
      <c r="J711" s="18"/>
      <c r="K711" s="11"/>
      <c r="L711" s="63">
        <f t="shared" si="18"/>
        <v>2643.4</v>
      </c>
    </row>
    <row r="712" spans="1:12" ht="37.5" customHeight="1">
      <c r="A712" s="38" t="s">
        <v>131</v>
      </c>
      <c r="B712" s="19">
        <v>809</v>
      </c>
      <c r="C712" s="8" t="s">
        <v>201</v>
      </c>
      <c r="D712" s="8" t="s">
        <v>714</v>
      </c>
      <c r="E712" s="8" t="s">
        <v>799</v>
      </c>
      <c r="F712" s="8"/>
      <c r="G712" s="18">
        <f>SUM(G713,G715)</f>
        <v>2708</v>
      </c>
      <c r="H712" s="18"/>
      <c r="I712" s="18"/>
      <c r="J712" s="18">
        <f>SUM(J713,J715)</f>
        <v>0</v>
      </c>
      <c r="K712" s="18"/>
      <c r="L712" s="63">
        <f t="shared" si="18"/>
        <v>2708</v>
      </c>
    </row>
    <row r="713" spans="1:12" ht="18" customHeight="1" hidden="1">
      <c r="A713" s="39" t="s">
        <v>721</v>
      </c>
      <c r="B713" s="19">
        <v>809</v>
      </c>
      <c r="C713" s="8" t="s">
        <v>201</v>
      </c>
      <c r="D713" s="8" t="s">
        <v>714</v>
      </c>
      <c r="E713" s="8" t="s">
        <v>725</v>
      </c>
      <c r="F713" s="8"/>
      <c r="G713" s="18">
        <f>SUM(G714)</f>
        <v>0</v>
      </c>
      <c r="H713" s="18"/>
      <c r="I713" s="18"/>
      <c r="J713" s="18">
        <f>SUM(J714)</f>
        <v>0</v>
      </c>
      <c r="K713" s="18"/>
      <c r="L713" s="63">
        <f t="shared" si="18"/>
        <v>0</v>
      </c>
    </row>
    <row r="714" spans="1:12" ht="18.75" customHeight="1" hidden="1">
      <c r="A714" s="38" t="s">
        <v>150</v>
      </c>
      <c r="B714" s="19">
        <v>809</v>
      </c>
      <c r="C714" s="8" t="s">
        <v>201</v>
      </c>
      <c r="D714" s="8" t="s">
        <v>714</v>
      </c>
      <c r="E714" s="8" t="s">
        <v>725</v>
      </c>
      <c r="F714" s="8" t="s">
        <v>831</v>
      </c>
      <c r="G714" s="18"/>
      <c r="H714" s="11"/>
      <c r="I714" s="11"/>
      <c r="J714" s="18"/>
      <c r="K714" s="11"/>
      <c r="L714" s="63">
        <f t="shared" si="18"/>
        <v>0</v>
      </c>
    </row>
    <row r="715" spans="1:12" ht="19.5" customHeight="1">
      <c r="A715" s="39" t="s">
        <v>641</v>
      </c>
      <c r="B715" s="19">
        <v>809</v>
      </c>
      <c r="C715" s="8" t="s">
        <v>201</v>
      </c>
      <c r="D715" s="8" t="s">
        <v>714</v>
      </c>
      <c r="E715" s="8" t="s">
        <v>800</v>
      </c>
      <c r="F715" s="8"/>
      <c r="G715" s="18">
        <f>SUM(G716)</f>
        <v>2708</v>
      </c>
      <c r="H715" s="18"/>
      <c r="I715" s="18"/>
      <c r="J715" s="18">
        <f>SUM(J716)</f>
        <v>0</v>
      </c>
      <c r="K715" s="18"/>
      <c r="L715" s="63">
        <f t="shared" si="18"/>
        <v>2708</v>
      </c>
    </row>
    <row r="716" spans="1:12" ht="18" customHeight="1">
      <c r="A716" s="38" t="s">
        <v>150</v>
      </c>
      <c r="B716" s="19">
        <v>809</v>
      </c>
      <c r="C716" s="8" t="s">
        <v>201</v>
      </c>
      <c r="D716" s="8" t="s">
        <v>714</v>
      </c>
      <c r="E716" s="8" t="s">
        <v>800</v>
      </c>
      <c r="F716" s="8" t="s">
        <v>831</v>
      </c>
      <c r="G716" s="18">
        <v>2708</v>
      </c>
      <c r="H716" s="11"/>
      <c r="I716" s="11"/>
      <c r="J716" s="18"/>
      <c r="K716" s="11"/>
      <c r="L716" s="63">
        <f t="shared" si="18"/>
        <v>2708</v>
      </c>
    </row>
    <row r="717" spans="1:12" ht="18" customHeight="1">
      <c r="A717" s="41" t="s">
        <v>549</v>
      </c>
      <c r="B717" s="19">
        <v>810</v>
      </c>
      <c r="C717" s="8"/>
      <c r="D717" s="8"/>
      <c r="E717" s="8"/>
      <c r="F717" s="8"/>
      <c r="G717" s="11">
        <f>SUM(G731,G743,)</f>
        <v>589259.7</v>
      </c>
      <c r="H717" s="30"/>
      <c r="I717" s="11">
        <f>SUM(I731,I743,I718)</f>
        <v>737.7</v>
      </c>
      <c r="J717" s="11">
        <f>SUM(J731,J743,J718)</f>
        <v>177834.00000000003</v>
      </c>
      <c r="K717" s="30"/>
      <c r="L717" s="63">
        <f t="shared" si="18"/>
        <v>767831.3999999999</v>
      </c>
    </row>
    <row r="718" spans="1:12" ht="18" customHeight="1">
      <c r="A718" s="41" t="s">
        <v>673</v>
      </c>
      <c r="B718" s="19">
        <v>810</v>
      </c>
      <c r="C718" s="8" t="s">
        <v>103</v>
      </c>
      <c r="D718" s="8"/>
      <c r="E718" s="8"/>
      <c r="F718" s="8"/>
      <c r="G718" s="11"/>
      <c r="H718" s="30"/>
      <c r="I718" s="11">
        <f aca="true" t="shared" si="19" ref="I718:J721">I719</f>
        <v>737.7</v>
      </c>
      <c r="J718" s="11">
        <f t="shared" si="19"/>
        <v>2872.7</v>
      </c>
      <c r="K718" s="30"/>
      <c r="L718" s="63">
        <f t="shared" si="18"/>
        <v>3610.3999999999996</v>
      </c>
    </row>
    <row r="719" spans="1:12" ht="18" customHeight="1">
      <c r="A719" s="37" t="s">
        <v>48</v>
      </c>
      <c r="B719" s="19">
        <v>810</v>
      </c>
      <c r="C719" s="8" t="s">
        <v>103</v>
      </c>
      <c r="D719" s="8" t="s">
        <v>100</v>
      </c>
      <c r="E719" s="8"/>
      <c r="F719" s="8"/>
      <c r="G719" s="11"/>
      <c r="H719" s="30"/>
      <c r="I719" s="11">
        <f t="shared" si="19"/>
        <v>737.7</v>
      </c>
      <c r="J719" s="11">
        <f>J720+J728</f>
        <v>2872.7</v>
      </c>
      <c r="K719" s="30"/>
      <c r="L719" s="63">
        <f t="shared" si="18"/>
        <v>3610.3999999999996</v>
      </c>
    </row>
    <row r="720" spans="1:12" ht="18" customHeight="1">
      <c r="A720" s="37" t="s">
        <v>50</v>
      </c>
      <c r="B720" s="19">
        <v>810</v>
      </c>
      <c r="C720" s="8" t="s">
        <v>103</v>
      </c>
      <c r="D720" s="8" t="s">
        <v>100</v>
      </c>
      <c r="E720" s="8" t="s">
        <v>49</v>
      </c>
      <c r="F720" s="8"/>
      <c r="G720" s="11"/>
      <c r="H720" s="30"/>
      <c r="I720" s="11">
        <f t="shared" si="19"/>
        <v>737.7</v>
      </c>
      <c r="J720" s="11">
        <f>J721+J726</f>
        <v>2729.1</v>
      </c>
      <c r="K720" s="30"/>
      <c r="L720" s="63">
        <f t="shared" si="18"/>
        <v>3466.8</v>
      </c>
    </row>
    <row r="721" spans="1:12" ht="18" customHeight="1">
      <c r="A721" s="37" t="s">
        <v>52</v>
      </c>
      <c r="B721" s="19">
        <v>810</v>
      </c>
      <c r="C721" s="8" t="s">
        <v>103</v>
      </c>
      <c r="D721" s="8" t="s">
        <v>100</v>
      </c>
      <c r="E721" s="8" t="s">
        <v>51</v>
      </c>
      <c r="F721" s="8"/>
      <c r="G721" s="11"/>
      <c r="H721" s="30"/>
      <c r="I721" s="11">
        <f t="shared" si="19"/>
        <v>737.7</v>
      </c>
      <c r="J721" s="11">
        <f t="shared" si="19"/>
        <v>0</v>
      </c>
      <c r="K721" s="30"/>
      <c r="L721" s="63">
        <f t="shared" si="18"/>
        <v>737.7</v>
      </c>
    </row>
    <row r="722" spans="1:12" ht="18" customHeight="1">
      <c r="A722" s="38" t="s">
        <v>150</v>
      </c>
      <c r="B722" s="19">
        <v>810</v>
      </c>
      <c r="C722" s="8" t="s">
        <v>103</v>
      </c>
      <c r="D722" s="8" t="s">
        <v>100</v>
      </c>
      <c r="E722" s="8" t="s">
        <v>51</v>
      </c>
      <c r="F722" s="8" t="s">
        <v>831</v>
      </c>
      <c r="G722" s="11"/>
      <c r="H722" s="30"/>
      <c r="I722" s="11">
        <v>737.7</v>
      </c>
      <c r="J722" s="11"/>
      <c r="K722" s="30"/>
      <c r="L722" s="63">
        <f t="shared" si="18"/>
        <v>737.7</v>
      </c>
    </row>
    <row r="723" spans="1:12" ht="16.5" customHeight="1" hidden="1">
      <c r="A723" s="36" t="s">
        <v>482</v>
      </c>
      <c r="B723" s="19">
        <v>810</v>
      </c>
      <c r="C723" s="8" t="s">
        <v>103</v>
      </c>
      <c r="D723" s="8" t="s">
        <v>205</v>
      </c>
      <c r="E723" s="8" t="s">
        <v>483</v>
      </c>
      <c r="F723" s="8" t="s">
        <v>470</v>
      </c>
      <c r="G723" s="18"/>
      <c r="H723" s="11"/>
      <c r="I723" s="11"/>
      <c r="J723" s="18"/>
      <c r="K723" s="11"/>
      <c r="L723" s="63">
        <f t="shared" si="18"/>
        <v>0</v>
      </c>
    </row>
    <row r="724" spans="1:12" ht="69.75" customHeight="1" hidden="1">
      <c r="A724" s="34" t="s">
        <v>380</v>
      </c>
      <c r="B724" s="19">
        <v>810</v>
      </c>
      <c r="C724" s="8" t="s">
        <v>103</v>
      </c>
      <c r="D724" s="8" t="s">
        <v>205</v>
      </c>
      <c r="E724" s="8" t="s">
        <v>194</v>
      </c>
      <c r="F724" s="8" t="s">
        <v>470</v>
      </c>
      <c r="G724" s="18"/>
      <c r="H724" s="11"/>
      <c r="I724" s="11"/>
      <c r="J724" s="18"/>
      <c r="K724" s="11"/>
      <c r="L724" s="63">
        <f t="shared" si="18"/>
        <v>0</v>
      </c>
    </row>
    <row r="725" spans="1:12" ht="89.25" customHeight="1" hidden="1">
      <c r="A725" s="34" t="s">
        <v>418</v>
      </c>
      <c r="B725" s="19">
        <v>810</v>
      </c>
      <c r="C725" s="8" t="s">
        <v>103</v>
      </c>
      <c r="D725" s="8" t="s">
        <v>205</v>
      </c>
      <c r="E725" s="8" t="s">
        <v>387</v>
      </c>
      <c r="F725" s="8" t="s">
        <v>470</v>
      </c>
      <c r="G725" s="18"/>
      <c r="H725" s="11"/>
      <c r="I725" s="11"/>
      <c r="J725" s="18"/>
      <c r="K725" s="11"/>
      <c r="L725" s="63">
        <f aca="true" t="shared" si="20" ref="L725:L788">G725+H725+I725+J725+K725</f>
        <v>0</v>
      </c>
    </row>
    <row r="726" spans="1:12" ht="36" customHeight="1">
      <c r="A726" s="38" t="s">
        <v>33</v>
      </c>
      <c r="B726" s="19">
        <v>810</v>
      </c>
      <c r="C726" s="8" t="s">
        <v>103</v>
      </c>
      <c r="D726" s="8" t="s">
        <v>100</v>
      </c>
      <c r="E726" s="8" t="s">
        <v>32</v>
      </c>
      <c r="F726" s="8"/>
      <c r="G726" s="18"/>
      <c r="H726" s="11"/>
      <c r="I726" s="11"/>
      <c r="J726" s="18">
        <f>SUM(J727)</f>
        <v>2729.1</v>
      </c>
      <c r="K726" s="11"/>
      <c r="L726" s="63">
        <f t="shared" si="20"/>
        <v>2729.1</v>
      </c>
    </row>
    <row r="727" spans="1:12" ht="19.5" customHeight="1">
      <c r="A727" s="38" t="s">
        <v>150</v>
      </c>
      <c r="B727" s="19">
        <v>810</v>
      </c>
      <c r="C727" s="8" t="s">
        <v>103</v>
      </c>
      <c r="D727" s="8" t="s">
        <v>100</v>
      </c>
      <c r="E727" s="8" t="s">
        <v>32</v>
      </c>
      <c r="F727" s="8" t="s">
        <v>831</v>
      </c>
      <c r="G727" s="18"/>
      <c r="H727" s="11"/>
      <c r="I727" s="11"/>
      <c r="J727" s="18">
        <f>2729.1</f>
        <v>2729.1</v>
      </c>
      <c r="K727" s="11"/>
      <c r="L727" s="63">
        <f t="shared" si="20"/>
        <v>2729.1</v>
      </c>
    </row>
    <row r="728" spans="1:12" ht="19.5" customHeight="1">
      <c r="A728" s="38" t="s">
        <v>523</v>
      </c>
      <c r="B728" s="19">
        <v>810</v>
      </c>
      <c r="C728" s="8" t="s">
        <v>103</v>
      </c>
      <c r="D728" s="8" t="s">
        <v>100</v>
      </c>
      <c r="E728" s="8" t="s">
        <v>631</v>
      </c>
      <c r="F728" s="8"/>
      <c r="G728" s="18"/>
      <c r="H728" s="11"/>
      <c r="I728" s="11"/>
      <c r="J728" s="18">
        <f>SUM(J729)</f>
        <v>143.6</v>
      </c>
      <c r="K728" s="11"/>
      <c r="L728" s="63">
        <f t="shared" si="20"/>
        <v>143.6</v>
      </c>
    </row>
    <row r="729" spans="1:12" ht="36" customHeight="1">
      <c r="A729" s="38" t="s">
        <v>35</v>
      </c>
      <c r="B729" s="19">
        <v>810</v>
      </c>
      <c r="C729" s="8" t="s">
        <v>103</v>
      </c>
      <c r="D729" s="8" t="s">
        <v>100</v>
      </c>
      <c r="E729" s="8" t="s">
        <v>39</v>
      </c>
      <c r="F729" s="8"/>
      <c r="G729" s="18"/>
      <c r="H729" s="11"/>
      <c r="I729" s="11"/>
      <c r="J729" s="18">
        <f>SUM(J730)</f>
        <v>143.6</v>
      </c>
      <c r="K729" s="11"/>
      <c r="L729" s="63">
        <f t="shared" si="20"/>
        <v>143.6</v>
      </c>
    </row>
    <row r="730" spans="1:12" ht="18.75" customHeight="1">
      <c r="A730" s="38" t="s">
        <v>150</v>
      </c>
      <c r="B730" s="19">
        <v>810</v>
      </c>
      <c r="C730" s="8" t="s">
        <v>103</v>
      </c>
      <c r="D730" s="8" t="s">
        <v>100</v>
      </c>
      <c r="E730" s="8" t="s">
        <v>39</v>
      </c>
      <c r="F730" s="8" t="s">
        <v>831</v>
      </c>
      <c r="G730" s="18"/>
      <c r="H730" s="11"/>
      <c r="I730" s="11"/>
      <c r="J730" s="18">
        <v>143.6</v>
      </c>
      <c r="K730" s="11"/>
      <c r="L730" s="63">
        <f t="shared" si="20"/>
        <v>143.6</v>
      </c>
    </row>
    <row r="731" spans="1:13" ht="17.25" customHeight="1">
      <c r="A731" s="34" t="s">
        <v>667</v>
      </c>
      <c r="B731" s="19">
        <v>810</v>
      </c>
      <c r="C731" s="8" t="s">
        <v>746</v>
      </c>
      <c r="D731" s="8"/>
      <c r="E731" s="8"/>
      <c r="F731" s="8"/>
      <c r="G731" s="18">
        <f>SUM(G732)</f>
        <v>27149.1</v>
      </c>
      <c r="H731" s="18"/>
      <c r="I731" s="18">
        <f>SUM(I732)</f>
        <v>0</v>
      </c>
      <c r="J731" s="18">
        <f>SUM(J732)</f>
        <v>18257.5</v>
      </c>
      <c r="K731" s="18"/>
      <c r="L731" s="63">
        <f t="shared" si="20"/>
        <v>45406.6</v>
      </c>
      <c r="M731" s="20"/>
    </row>
    <row r="732" spans="1:12" ht="18.75" customHeight="1">
      <c r="A732" s="39" t="s">
        <v>433</v>
      </c>
      <c r="B732" s="19">
        <v>810</v>
      </c>
      <c r="C732" s="8" t="s">
        <v>746</v>
      </c>
      <c r="D732" s="8" t="s">
        <v>746</v>
      </c>
      <c r="E732" s="8"/>
      <c r="F732" s="8"/>
      <c r="G732" s="18">
        <f>SUM(G733,G739)</f>
        <v>27149.1</v>
      </c>
      <c r="H732" s="18"/>
      <c r="I732" s="18">
        <f>SUM(I733,I739)</f>
        <v>0</v>
      </c>
      <c r="J732" s="18">
        <f>SUM(J733,J739)</f>
        <v>18257.5</v>
      </c>
      <c r="K732" s="18"/>
      <c r="L732" s="63">
        <f t="shared" si="20"/>
        <v>45406.6</v>
      </c>
    </row>
    <row r="733" spans="1:12" ht="21" customHeight="1">
      <c r="A733" s="38" t="s">
        <v>404</v>
      </c>
      <c r="B733" s="19">
        <v>810</v>
      </c>
      <c r="C733" s="8" t="s">
        <v>746</v>
      </c>
      <c r="D733" s="8" t="s">
        <v>746</v>
      </c>
      <c r="E733" s="8" t="s">
        <v>719</v>
      </c>
      <c r="F733" s="8"/>
      <c r="G733" s="18">
        <f>SUM(G734)</f>
        <v>26674.8</v>
      </c>
      <c r="H733" s="18"/>
      <c r="I733" s="18"/>
      <c r="J733" s="18">
        <f>SUM(J734)</f>
        <v>6740</v>
      </c>
      <c r="K733" s="18"/>
      <c r="L733" s="63">
        <f t="shared" si="20"/>
        <v>33414.8</v>
      </c>
    </row>
    <row r="734" spans="1:12" ht="18.75" customHeight="1">
      <c r="A734" s="34" t="s">
        <v>559</v>
      </c>
      <c r="B734" s="19">
        <v>810</v>
      </c>
      <c r="C734" s="8" t="s">
        <v>746</v>
      </c>
      <c r="D734" s="8" t="s">
        <v>746</v>
      </c>
      <c r="E734" s="8" t="s">
        <v>759</v>
      </c>
      <c r="F734" s="8"/>
      <c r="G734" s="18">
        <f>SUM(G735:G737)</f>
        <v>26674.8</v>
      </c>
      <c r="H734" s="18"/>
      <c r="I734" s="18"/>
      <c r="J734" s="18">
        <f>SUM(J735:J738)</f>
        <v>6740</v>
      </c>
      <c r="K734" s="18"/>
      <c r="L734" s="63">
        <f t="shared" si="20"/>
        <v>33414.8</v>
      </c>
    </row>
    <row r="735" spans="1:12" ht="17.25" customHeight="1">
      <c r="A735" s="34" t="s">
        <v>558</v>
      </c>
      <c r="B735" s="19">
        <v>810</v>
      </c>
      <c r="C735" s="8" t="s">
        <v>746</v>
      </c>
      <c r="D735" s="8" t="s">
        <v>746</v>
      </c>
      <c r="E735" s="8" t="s">
        <v>759</v>
      </c>
      <c r="F735" s="8" t="s">
        <v>470</v>
      </c>
      <c r="G735" s="18">
        <v>25000</v>
      </c>
      <c r="H735" s="11"/>
      <c r="I735" s="11"/>
      <c r="J735" s="18"/>
      <c r="K735" s="11"/>
      <c r="L735" s="63">
        <f t="shared" si="20"/>
        <v>25000</v>
      </c>
    </row>
    <row r="736" spans="1:12" ht="21" customHeight="1" hidden="1">
      <c r="A736" s="36" t="s">
        <v>390</v>
      </c>
      <c r="B736" s="19">
        <v>810</v>
      </c>
      <c r="C736" s="8" t="s">
        <v>746</v>
      </c>
      <c r="D736" s="8" t="s">
        <v>746</v>
      </c>
      <c r="E736" s="8" t="s">
        <v>759</v>
      </c>
      <c r="F736" s="8" t="s">
        <v>389</v>
      </c>
      <c r="G736" s="18"/>
      <c r="H736" s="11"/>
      <c r="I736" s="11"/>
      <c r="J736" s="18"/>
      <c r="K736" s="11"/>
      <c r="L736" s="63">
        <f t="shared" si="20"/>
        <v>0</v>
      </c>
    </row>
    <row r="737" spans="1:12" ht="21" customHeight="1">
      <c r="A737" s="39" t="s">
        <v>808</v>
      </c>
      <c r="B737" s="19">
        <v>810</v>
      </c>
      <c r="C737" s="8" t="s">
        <v>746</v>
      </c>
      <c r="D737" s="8" t="s">
        <v>746</v>
      </c>
      <c r="E737" s="8" t="s">
        <v>759</v>
      </c>
      <c r="F737" s="8" t="s">
        <v>807</v>
      </c>
      <c r="G737" s="18">
        <v>1674.8</v>
      </c>
      <c r="H737" s="11"/>
      <c r="I737" s="11"/>
      <c r="J737" s="18"/>
      <c r="K737" s="11"/>
      <c r="L737" s="63">
        <f t="shared" si="20"/>
        <v>1674.8</v>
      </c>
    </row>
    <row r="738" spans="1:12" ht="21" customHeight="1">
      <c r="A738" s="36" t="s">
        <v>306</v>
      </c>
      <c r="B738" s="19">
        <v>810</v>
      </c>
      <c r="C738" s="8" t="s">
        <v>746</v>
      </c>
      <c r="D738" s="8" t="s">
        <v>746</v>
      </c>
      <c r="E738" s="8" t="s">
        <v>759</v>
      </c>
      <c r="F738" s="8" t="s">
        <v>389</v>
      </c>
      <c r="G738" s="18"/>
      <c r="H738" s="11"/>
      <c r="I738" s="11"/>
      <c r="J738" s="18">
        <v>6740</v>
      </c>
      <c r="K738" s="11"/>
      <c r="L738" s="63">
        <f t="shared" si="20"/>
        <v>6740</v>
      </c>
    </row>
    <row r="739" spans="1:12" ht="18.75" customHeight="1">
      <c r="A739" s="37" t="s">
        <v>216</v>
      </c>
      <c r="B739" s="19">
        <v>810</v>
      </c>
      <c r="C739" s="8" t="s">
        <v>746</v>
      </c>
      <c r="D739" s="8" t="s">
        <v>746</v>
      </c>
      <c r="E739" s="8" t="s">
        <v>183</v>
      </c>
      <c r="F739" s="8"/>
      <c r="G739" s="18">
        <f>SUM(G740)</f>
        <v>474.3</v>
      </c>
      <c r="H739" s="18"/>
      <c r="I739" s="18">
        <f aca="true" t="shared" si="21" ref="I739:J741">SUM(I740)</f>
        <v>0</v>
      </c>
      <c r="J739" s="18">
        <f t="shared" si="21"/>
        <v>11517.5</v>
      </c>
      <c r="K739" s="18"/>
      <c r="L739" s="63">
        <f t="shared" si="20"/>
        <v>11991.8</v>
      </c>
    </row>
    <row r="740" spans="1:12" ht="51.75" customHeight="1">
      <c r="A740" s="97" t="s">
        <v>186</v>
      </c>
      <c r="B740" s="94">
        <v>810</v>
      </c>
      <c r="C740" s="95" t="s">
        <v>746</v>
      </c>
      <c r="D740" s="95" t="s">
        <v>746</v>
      </c>
      <c r="E740" s="95" t="s">
        <v>185</v>
      </c>
      <c r="F740" s="95"/>
      <c r="G740" s="78">
        <f>SUM(G741)</f>
        <v>474.3</v>
      </c>
      <c r="H740" s="78"/>
      <c r="I740" s="78">
        <f t="shared" si="21"/>
        <v>0</v>
      </c>
      <c r="J740" s="78">
        <f t="shared" si="21"/>
        <v>11517.5</v>
      </c>
      <c r="K740" s="78"/>
      <c r="L740" s="133">
        <f t="shared" si="20"/>
        <v>11991.8</v>
      </c>
    </row>
    <row r="741" spans="1:32" s="76" customFormat="1" ht="85.5" customHeight="1">
      <c r="A741" s="91" t="s">
        <v>454</v>
      </c>
      <c r="B741" s="96">
        <v>810</v>
      </c>
      <c r="C741" s="6" t="s">
        <v>746</v>
      </c>
      <c r="D741" s="6" t="s">
        <v>746</v>
      </c>
      <c r="E741" s="6" t="s">
        <v>252</v>
      </c>
      <c r="F741" s="6"/>
      <c r="G741" s="79">
        <f>SUM(G742)</f>
        <v>474.3</v>
      </c>
      <c r="H741" s="79"/>
      <c r="I741" s="79">
        <f t="shared" si="21"/>
        <v>0</v>
      </c>
      <c r="J741" s="79">
        <f t="shared" si="21"/>
        <v>11517.5</v>
      </c>
      <c r="K741" s="79"/>
      <c r="L741" s="112">
        <f t="shared" si="20"/>
        <v>11991.8</v>
      </c>
      <c r="M741" s="90"/>
      <c r="N741" s="56"/>
      <c r="O741" s="56"/>
      <c r="P741" s="56"/>
      <c r="Q741" s="56"/>
      <c r="R741" s="56"/>
      <c r="S741" s="56"/>
      <c r="T741" s="56"/>
      <c r="U741" s="56"/>
      <c r="V741" s="56"/>
      <c r="W741" s="56"/>
      <c r="X741" s="56"/>
      <c r="Y741" s="56"/>
      <c r="Z741" s="56"/>
      <c r="AA741" s="56"/>
      <c r="AB741" s="56"/>
      <c r="AC741" s="56"/>
      <c r="AD741" s="56"/>
      <c r="AE741" s="56"/>
      <c r="AF741" s="56"/>
    </row>
    <row r="742" spans="1:32" s="77" customFormat="1" ht="18" customHeight="1">
      <c r="A742" s="36" t="s">
        <v>306</v>
      </c>
      <c r="B742" s="19">
        <v>810</v>
      </c>
      <c r="C742" s="8" t="s">
        <v>746</v>
      </c>
      <c r="D742" s="8" t="s">
        <v>746</v>
      </c>
      <c r="E742" s="8" t="s">
        <v>252</v>
      </c>
      <c r="F742" s="8" t="s">
        <v>389</v>
      </c>
      <c r="G742" s="18">
        <v>474.3</v>
      </c>
      <c r="H742" s="11"/>
      <c r="I742" s="11"/>
      <c r="J742" s="18">
        <f>13770-2252.5</f>
        <v>11517.5</v>
      </c>
      <c r="K742" s="11"/>
      <c r="L742" s="63">
        <f t="shared" si="20"/>
        <v>11991.8</v>
      </c>
      <c r="M742" s="90"/>
      <c r="N742" s="56"/>
      <c r="O742" s="56"/>
      <c r="P742" s="56"/>
      <c r="Q742" s="56"/>
      <c r="R742" s="56"/>
      <c r="S742" s="56"/>
      <c r="T742" s="56"/>
      <c r="U742" s="56"/>
      <c r="V742" s="56"/>
      <c r="W742" s="56"/>
      <c r="X742" s="56"/>
      <c r="Y742" s="56"/>
      <c r="Z742" s="56"/>
      <c r="AA742" s="56"/>
      <c r="AB742" s="56"/>
      <c r="AC742" s="56"/>
      <c r="AD742" s="56"/>
      <c r="AE742" s="56"/>
      <c r="AF742" s="56"/>
    </row>
    <row r="743" spans="1:12" ht="19.5" customHeight="1">
      <c r="A743" s="34" t="s">
        <v>668</v>
      </c>
      <c r="B743" s="19">
        <v>810</v>
      </c>
      <c r="C743" s="8" t="s">
        <v>714</v>
      </c>
      <c r="D743" s="8"/>
      <c r="E743" s="8"/>
      <c r="F743" s="8"/>
      <c r="G743" s="18">
        <f>SUM(G744,G767,G800)</f>
        <v>562110.6</v>
      </c>
      <c r="H743" s="18"/>
      <c r="I743" s="18"/>
      <c r="J743" s="18">
        <f>SUM(J744,J767,J800)</f>
        <v>156703.80000000002</v>
      </c>
      <c r="K743" s="18"/>
      <c r="L743" s="63">
        <f t="shared" si="20"/>
        <v>718814.4</v>
      </c>
    </row>
    <row r="744" spans="1:15" s="76" customFormat="1" ht="17.25" customHeight="1">
      <c r="A744" s="34" t="s">
        <v>352</v>
      </c>
      <c r="B744" s="19">
        <v>810</v>
      </c>
      <c r="C744" s="8" t="s">
        <v>714</v>
      </c>
      <c r="D744" s="8" t="s">
        <v>101</v>
      </c>
      <c r="E744" s="8"/>
      <c r="F744" s="8"/>
      <c r="G744" s="18">
        <f>SUM(G745,G758)</f>
        <v>77614</v>
      </c>
      <c r="H744" s="18"/>
      <c r="I744" s="18"/>
      <c r="J744" s="18">
        <f>SUM(J745,J758,J764)</f>
        <v>0.10000000000002274</v>
      </c>
      <c r="K744" s="18"/>
      <c r="L744" s="63">
        <f t="shared" si="20"/>
        <v>77614.1</v>
      </c>
      <c r="M744" s="90"/>
      <c r="N744" s="56"/>
      <c r="O744" s="56"/>
    </row>
    <row r="745" spans="1:15" s="77" customFormat="1" ht="18.75" customHeight="1" hidden="1">
      <c r="A745" s="34" t="s">
        <v>354</v>
      </c>
      <c r="B745" s="19">
        <v>810</v>
      </c>
      <c r="C745" s="8" t="s">
        <v>714</v>
      </c>
      <c r="D745" s="8" t="s">
        <v>101</v>
      </c>
      <c r="E745" s="8" t="s">
        <v>353</v>
      </c>
      <c r="F745" s="8"/>
      <c r="G745" s="18">
        <f>SUM(G746)</f>
        <v>0</v>
      </c>
      <c r="H745" s="18"/>
      <c r="I745" s="18"/>
      <c r="J745" s="18">
        <f>SUM(J746)</f>
        <v>0</v>
      </c>
      <c r="K745" s="18"/>
      <c r="L745" s="63">
        <f t="shared" si="20"/>
        <v>0</v>
      </c>
      <c r="M745" s="90"/>
      <c r="N745" s="56"/>
      <c r="O745" s="56"/>
    </row>
    <row r="746" spans="1:15" ht="18.75" customHeight="1" hidden="1">
      <c r="A746" s="39" t="s">
        <v>641</v>
      </c>
      <c r="B746" s="19">
        <v>810</v>
      </c>
      <c r="C746" s="8" t="s">
        <v>714</v>
      </c>
      <c r="D746" s="8" t="s">
        <v>101</v>
      </c>
      <c r="E746" s="8" t="s">
        <v>355</v>
      </c>
      <c r="F746" s="8"/>
      <c r="G746" s="18">
        <f>SUM(G747)</f>
        <v>0</v>
      </c>
      <c r="H746" s="18"/>
      <c r="I746" s="18"/>
      <c r="J746" s="18">
        <f>SUM(J747)</f>
        <v>0</v>
      </c>
      <c r="K746" s="18"/>
      <c r="L746" s="63">
        <f t="shared" si="20"/>
        <v>0</v>
      </c>
      <c r="M746" s="90"/>
      <c r="N746" s="56"/>
      <c r="O746" s="56"/>
    </row>
    <row r="747" spans="1:15" ht="20.25" customHeight="1" hidden="1">
      <c r="A747" s="38" t="s">
        <v>150</v>
      </c>
      <c r="B747" s="19">
        <v>810</v>
      </c>
      <c r="C747" s="8" t="s">
        <v>714</v>
      </c>
      <c r="D747" s="8" t="s">
        <v>101</v>
      </c>
      <c r="E747" s="8" t="s">
        <v>355</v>
      </c>
      <c r="F747" s="8" t="s">
        <v>831</v>
      </c>
      <c r="G747" s="18"/>
      <c r="H747" s="11"/>
      <c r="I747" s="11"/>
      <c r="J747" s="18"/>
      <c r="K747" s="11"/>
      <c r="L747" s="63">
        <f t="shared" si="20"/>
        <v>0</v>
      </c>
      <c r="M747" s="90"/>
      <c r="N747" s="56"/>
      <c r="O747" s="56"/>
    </row>
    <row r="748" spans="1:15" ht="51" customHeight="1" hidden="1">
      <c r="A748" s="34" t="s">
        <v>803</v>
      </c>
      <c r="B748" s="19">
        <v>810</v>
      </c>
      <c r="C748" s="8" t="s">
        <v>714</v>
      </c>
      <c r="D748" s="8" t="s">
        <v>101</v>
      </c>
      <c r="E748" s="8" t="s">
        <v>386</v>
      </c>
      <c r="F748" s="8" t="s">
        <v>831</v>
      </c>
      <c r="G748" s="18"/>
      <c r="H748" s="11"/>
      <c r="I748" s="11"/>
      <c r="J748" s="18"/>
      <c r="K748" s="11"/>
      <c r="L748" s="63">
        <f t="shared" si="20"/>
        <v>0</v>
      </c>
      <c r="M748" s="90"/>
      <c r="N748" s="56"/>
      <c r="O748" s="56"/>
    </row>
    <row r="749" spans="1:15" ht="39.75" customHeight="1" hidden="1">
      <c r="A749" s="34" t="s">
        <v>762</v>
      </c>
      <c r="B749" s="64">
        <v>810</v>
      </c>
      <c r="C749" s="27" t="s">
        <v>714</v>
      </c>
      <c r="D749" s="27" t="s">
        <v>102</v>
      </c>
      <c r="E749" s="27" t="s">
        <v>816</v>
      </c>
      <c r="F749" s="27" t="s">
        <v>215</v>
      </c>
      <c r="G749" s="18"/>
      <c r="H749" s="28"/>
      <c r="I749" s="28"/>
      <c r="J749" s="18"/>
      <c r="K749" s="28"/>
      <c r="L749" s="63">
        <f t="shared" si="20"/>
        <v>0</v>
      </c>
      <c r="M749" s="90"/>
      <c r="N749" s="56"/>
      <c r="O749" s="56"/>
    </row>
    <row r="750" spans="1:15" ht="69" customHeight="1" hidden="1">
      <c r="A750" s="34" t="s">
        <v>835</v>
      </c>
      <c r="B750" s="19">
        <v>810</v>
      </c>
      <c r="C750" s="8" t="s">
        <v>714</v>
      </c>
      <c r="D750" s="8" t="s">
        <v>102</v>
      </c>
      <c r="E750" s="8" t="s">
        <v>194</v>
      </c>
      <c r="F750" s="8" t="s">
        <v>215</v>
      </c>
      <c r="G750" s="18"/>
      <c r="H750" s="11"/>
      <c r="I750" s="11"/>
      <c r="J750" s="18"/>
      <c r="K750" s="11"/>
      <c r="L750" s="63">
        <f t="shared" si="20"/>
        <v>0</v>
      </c>
      <c r="M750" s="90"/>
      <c r="N750" s="56"/>
      <c r="O750" s="56"/>
    </row>
    <row r="751" spans="1:15" ht="51.75" customHeight="1" hidden="1">
      <c r="A751" s="34" t="s">
        <v>815</v>
      </c>
      <c r="B751" s="19">
        <v>810</v>
      </c>
      <c r="C751" s="8" t="s">
        <v>714</v>
      </c>
      <c r="D751" s="8" t="s">
        <v>102</v>
      </c>
      <c r="E751" s="8" t="s">
        <v>817</v>
      </c>
      <c r="F751" s="8" t="s">
        <v>215</v>
      </c>
      <c r="G751" s="18"/>
      <c r="H751" s="11"/>
      <c r="I751" s="11"/>
      <c r="J751" s="18"/>
      <c r="K751" s="11"/>
      <c r="L751" s="63">
        <f t="shared" si="20"/>
        <v>0</v>
      </c>
      <c r="M751" s="90"/>
      <c r="N751" s="56"/>
      <c r="O751" s="56"/>
    </row>
    <row r="752" spans="1:15" ht="53.25" customHeight="1" hidden="1">
      <c r="A752" s="34" t="s">
        <v>405</v>
      </c>
      <c r="B752" s="19">
        <v>810</v>
      </c>
      <c r="C752" s="8" t="s">
        <v>714</v>
      </c>
      <c r="D752" s="8" t="s">
        <v>102</v>
      </c>
      <c r="E752" s="8" t="s">
        <v>817</v>
      </c>
      <c r="F752" s="8" t="s">
        <v>215</v>
      </c>
      <c r="G752" s="18"/>
      <c r="H752" s="11"/>
      <c r="I752" s="11"/>
      <c r="J752" s="18"/>
      <c r="K752" s="11"/>
      <c r="L752" s="63">
        <f t="shared" si="20"/>
        <v>0</v>
      </c>
      <c r="M752" s="90"/>
      <c r="N752" s="56"/>
      <c r="O752" s="56"/>
    </row>
    <row r="753" spans="1:15" ht="67.5" customHeight="1" hidden="1">
      <c r="A753" s="34" t="s">
        <v>134</v>
      </c>
      <c r="B753" s="19">
        <v>810</v>
      </c>
      <c r="C753" s="8" t="s">
        <v>714</v>
      </c>
      <c r="D753" s="8" t="s">
        <v>102</v>
      </c>
      <c r="E753" s="8" t="s">
        <v>817</v>
      </c>
      <c r="F753" s="8" t="s">
        <v>215</v>
      </c>
      <c r="G753" s="18"/>
      <c r="H753" s="11"/>
      <c r="I753" s="11"/>
      <c r="J753" s="18"/>
      <c r="K753" s="11"/>
      <c r="L753" s="63">
        <f t="shared" si="20"/>
        <v>0</v>
      </c>
      <c r="M753" s="90"/>
      <c r="N753" s="56"/>
      <c r="O753" s="56"/>
    </row>
    <row r="754" spans="1:15" ht="33" customHeight="1" hidden="1">
      <c r="A754" s="34" t="s">
        <v>406</v>
      </c>
      <c r="B754" s="19">
        <v>810</v>
      </c>
      <c r="C754" s="8" t="s">
        <v>714</v>
      </c>
      <c r="D754" s="8" t="s">
        <v>102</v>
      </c>
      <c r="E754" s="8" t="s">
        <v>817</v>
      </c>
      <c r="F754" s="8" t="s">
        <v>215</v>
      </c>
      <c r="G754" s="18"/>
      <c r="H754" s="11"/>
      <c r="I754" s="11"/>
      <c r="J754" s="18"/>
      <c r="K754" s="11"/>
      <c r="L754" s="63">
        <f t="shared" si="20"/>
        <v>0</v>
      </c>
      <c r="M754" s="90"/>
      <c r="N754" s="56"/>
      <c r="O754" s="56"/>
    </row>
    <row r="755" spans="1:15" ht="40.5" customHeight="1" hidden="1">
      <c r="A755" s="34" t="s">
        <v>761</v>
      </c>
      <c r="B755" s="19">
        <v>810</v>
      </c>
      <c r="C755" s="8" t="s">
        <v>714</v>
      </c>
      <c r="D755" s="8" t="s">
        <v>102</v>
      </c>
      <c r="E755" s="8" t="s">
        <v>273</v>
      </c>
      <c r="F755" s="8" t="s">
        <v>215</v>
      </c>
      <c r="G755" s="18"/>
      <c r="H755" s="11"/>
      <c r="I755" s="11"/>
      <c r="J755" s="18"/>
      <c r="K755" s="11"/>
      <c r="L755" s="63">
        <f t="shared" si="20"/>
        <v>0</v>
      </c>
      <c r="M755" s="90"/>
      <c r="N755" s="56"/>
      <c r="O755" s="56"/>
    </row>
    <row r="756" spans="1:15" ht="54" customHeight="1" hidden="1">
      <c r="A756" s="34" t="s">
        <v>804</v>
      </c>
      <c r="B756" s="19">
        <v>810</v>
      </c>
      <c r="C756" s="8" t="s">
        <v>714</v>
      </c>
      <c r="D756" s="8" t="s">
        <v>102</v>
      </c>
      <c r="E756" s="8" t="s">
        <v>702</v>
      </c>
      <c r="F756" s="8" t="s">
        <v>215</v>
      </c>
      <c r="G756" s="18"/>
      <c r="H756" s="11"/>
      <c r="I756" s="11"/>
      <c r="J756" s="18"/>
      <c r="K756" s="11"/>
      <c r="L756" s="63">
        <f t="shared" si="20"/>
        <v>0</v>
      </c>
      <c r="M756" s="90"/>
      <c r="N756" s="56"/>
      <c r="O756" s="56"/>
    </row>
    <row r="757" spans="1:15" ht="33" customHeight="1" hidden="1">
      <c r="A757" s="34" t="s">
        <v>703</v>
      </c>
      <c r="B757" s="19">
        <v>810</v>
      </c>
      <c r="C757" s="8" t="s">
        <v>714</v>
      </c>
      <c r="D757" s="8" t="s">
        <v>102</v>
      </c>
      <c r="E757" s="8" t="s">
        <v>818</v>
      </c>
      <c r="F757" s="8" t="s">
        <v>215</v>
      </c>
      <c r="G757" s="18"/>
      <c r="H757" s="11"/>
      <c r="I757" s="11"/>
      <c r="J757" s="18"/>
      <c r="K757" s="11"/>
      <c r="L757" s="63">
        <f t="shared" si="20"/>
        <v>0</v>
      </c>
      <c r="M757" s="90"/>
      <c r="N757" s="56"/>
      <c r="O757" s="56"/>
    </row>
    <row r="758" spans="1:15" ht="19.5" customHeight="1">
      <c r="A758" s="37" t="s">
        <v>216</v>
      </c>
      <c r="B758" s="19">
        <v>810</v>
      </c>
      <c r="C758" s="8" t="s">
        <v>714</v>
      </c>
      <c r="D758" s="8" t="s">
        <v>101</v>
      </c>
      <c r="E758" s="8" t="s">
        <v>183</v>
      </c>
      <c r="F758" s="8"/>
      <c r="G758" s="18">
        <f>SUM(G761)</f>
        <v>77614</v>
      </c>
      <c r="H758" s="18"/>
      <c r="I758" s="18"/>
      <c r="J758" s="18">
        <f>SUM(J761)</f>
        <v>-399.9</v>
      </c>
      <c r="K758" s="18"/>
      <c r="L758" s="63">
        <f t="shared" si="20"/>
        <v>77214.1</v>
      </c>
      <c r="M758" s="90"/>
      <c r="N758" s="56"/>
      <c r="O758" s="56"/>
    </row>
    <row r="759" spans="1:12" ht="35.25" customHeight="1" hidden="1">
      <c r="A759" s="37" t="s">
        <v>411</v>
      </c>
      <c r="B759" s="19">
        <v>810</v>
      </c>
      <c r="C759" s="8" t="s">
        <v>714</v>
      </c>
      <c r="D759" s="8" t="s">
        <v>101</v>
      </c>
      <c r="E759" s="8" t="s">
        <v>332</v>
      </c>
      <c r="F759" s="8"/>
      <c r="G759" s="18"/>
      <c r="H759" s="18"/>
      <c r="I759" s="18"/>
      <c r="J759" s="18"/>
      <c r="K759" s="18"/>
      <c r="L759" s="63">
        <f t="shared" si="20"/>
        <v>0</v>
      </c>
    </row>
    <row r="760" spans="1:12" ht="19.5" customHeight="1" hidden="1">
      <c r="A760" s="38" t="s">
        <v>150</v>
      </c>
      <c r="B760" s="19">
        <v>810</v>
      </c>
      <c r="C760" s="8" t="s">
        <v>714</v>
      </c>
      <c r="D760" s="8" t="s">
        <v>101</v>
      </c>
      <c r="E760" s="8" t="s">
        <v>332</v>
      </c>
      <c r="F760" s="8" t="s">
        <v>831</v>
      </c>
      <c r="G760" s="18"/>
      <c r="H760" s="18"/>
      <c r="I760" s="18"/>
      <c r="J760" s="18"/>
      <c r="K760" s="18"/>
      <c r="L760" s="63">
        <f t="shared" si="20"/>
        <v>0</v>
      </c>
    </row>
    <row r="761" spans="1:12" ht="54.75" customHeight="1">
      <c r="A761" s="37" t="s">
        <v>186</v>
      </c>
      <c r="B761" s="19">
        <v>810</v>
      </c>
      <c r="C761" s="8" t="s">
        <v>714</v>
      </c>
      <c r="D761" s="8" t="s">
        <v>101</v>
      </c>
      <c r="E761" s="8" t="s">
        <v>185</v>
      </c>
      <c r="F761" s="8"/>
      <c r="G761" s="18">
        <f>SUM(G762)</f>
        <v>77614</v>
      </c>
      <c r="H761" s="18"/>
      <c r="I761" s="18"/>
      <c r="J761" s="18">
        <f>SUM(J762)</f>
        <v>-399.9</v>
      </c>
      <c r="K761" s="18"/>
      <c r="L761" s="63">
        <f t="shared" si="20"/>
        <v>77214.1</v>
      </c>
    </row>
    <row r="762" spans="1:12" ht="85.5" customHeight="1">
      <c r="A762" s="40" t="s">
        <v>455</v>
      </c>
      <c r="B762" s="19">
        <v>810</v>
      </c>
      <c r="C762" s="8" t="s">
        <v>714</v>
      </c>
      <c r="D762" s="8" t="s">
        <v>101</v>
      </c>
      <c r="E762" s="8" t="s">
        <v>252</v>
      </c>
      <c r="F762" s="8"/>
      <c r="G762" s="18">
        <f>SUM(G763)</f>
        <v>77614</v>
      </c>
      <c r="H762" s="18"/>
      <c r="I762" s="18"/>
      <c r="J762" s="18">
        <f>SUM(J763)</f>
        <v>-399.9</v>
      </c>
      <c r="K762" s="18"/>
      <c r="L762" s="63">
        <f t="shared" si="20"/>
        <v>77214.1</v>
      </c>
    </row>
    <row r="763" spans="1:12" ht="18" customHeight="1">
      <c r="A763" s="38" t="s">
        <v>150</v>
      </c>
      <c r="B763" s="19">
        <v>810</v>
      </c>
      <c r="C763" s="8" t="s">
        <v>714</v>
      </c>
      <c r="D763" s="8" t="s">
        <v>101</v>
      </c>
      <c r="E763" s="8" t="s">
        <v>252</v>
      </c>
      <c r="F763" s="8" t="s">
        <v>831</v>
      </c>
      <c r="G763" s="18">
        <v>77614</v>
      </c>
      <c r="H763" s="11"/>
      <c r="I763" s="11"/>
      <c r="J763" s="18">
        <f>0.1-400</f>
        <v>-399.9</v>
      </c>
      <c r="K763" s="11"/>
      <c r="L763" s="63">
        <f t="shared" si="20"/>
        <v>77214.1</v>
      </c>
    </row>
    <row r="764" spans="1:15" s="76" customFormat="1" ht="21" customHeight="1">
      <c r="A764" s="38" t="s">
        <v>340</v>
      </c>
      <c r="B764" s="19">
        <v>810</v>
      </c>
      <c r="C764" s="8" t="s">
        <v>714</v>
      </c>
      <c r="D764" s="8" t="s">
        <v>101</v>
      </c>
      <c r="E764" s="8" t="s">
        <v>339</v>
      </c>
      <c r="F764" s="8"/>
      <c r="G764" s="18"/>
      <c r="H764" s="11"/>
      <c r="I764" s="11"/>
      <c r="J764" s="18">
        <f>J765</f>
        <v>400</v>
      </c>
      <c r="K764" s="11"/>
      <c r="L764" s="63">
        <f t="shared" si="20"/>
        <v>400</v>
      </c>
      <c r="M764" s="90"/>
      <c r="N764" s="56"/>
      <c r="O764" s="56"/>
    </row>
    <row r="765" spans="1:15" s="77" customFormat="1" ht="102.75" customHeight="1">
      <c r="A765" s="38" t="s">
        <v>422</v>
      </c>
      <c r="B765" s="19">
        <v>810</v>
      </c>
      <c r="C765" s="8" t="s">
        <v>714</v>
      </c>
      <c r="D765" s="8" t="s">
        <v>101</v>
      </c>
      <c r="E765" s="8" t="s">
        <v>331</v>
      </c>
      <c r="F765" s="8"/>
      <c r="G765" s="18"/>
      <c r="H765" s="11"/>
      <c r="I765" s="11"/>
      <c r="J765" s="18">
        <f>J766</f>
        <v>400</v>
      </c>
      <c r="K765" s="11"/>
      <c r="L765" s="63">
        <f t="shared" si="20"/>
        <v>400</v>
      </c>
      <c r="M765" s="90"/>
      <c r="N765" s="56"/>
      <c r="O765" s="56"/>
    </row>
    <row r="766" spans="1:12" ht="21" customHeight="1">
      <c r="A766" s="38" t="s">
        <v>150</v>
      </c>
      <c r="B766" s="19">
        <v>810</v>
      </c>
      <c r="C766" s="8" t="s">
        <v>714</v>
      </c>
      <c r="D766" s="8" t="s">
        <v>101</v>
      </c>
      <c r="E766" s="8" t="s">
        <v>331</v>
      </c>
      <c r="F766" s="8" t="s">
        <v>831</v>
      </c>
      <c r="G766" s="18"/>
      <c r="H766" s="11"/>
      <c r="I766" s="11"/>
      <c r="J766" s="18">
        <v>400</v>
      </c>
      <c r="K766" s="11"/>
      <c r="L766" s="63">
        <f t="shared" si="20"/>
        <v>400</v>
      </c>
    </row>
    <row r="767" spans="1:12" ht="20.25" customHeight="1">
      <c r="A767" s="34" t="s">
        <v>623</v>
      </c>
      <c r="B767" s="19">
        <v>810</v>
      </c>
      <c r="C767" s="8" t="s">
        <v>714</v>
      </c>
      <c r="D767" s="8" t="s">
        <v>102</v>
      </c>
      <c r="E767" s="8"/>
      <c r="F767" s="8"/>
      <c r="G767" s="18">
        <f>SUM(G768,G780,G792)</f>
        <v>440820.2</v>
      </c>
      <c r="H767" s="18"/>
      <c r="I767" s="18"/>
      <c r="J767" s="18">
        <f>SUM(J768,J780,J792)</f>
        <v>154510</v>
      </c>
      <c r="K767" s="18"/>
      <c r="L767" s="63">
        <f t="shared" si="20"/>
        <v>595330.2</v>
      </c>
    </row>
    <row r="768" spans="1:12" ht="18" customHeight="1">
      <c r="A768" s="34" t="s">
        <v>254</v>
      </c>
      <c r="B768" s="19">
        <v>810</v>
      </c>
      <c r="C768" s="8" t="s">
        <v>714</v>
      </c>
      <c r="D768" s="8" t="s">
        <v>102</v>
      </c>
      <c r="E768" s="8" t="s">
        <v>628</v>
      </c>
      <c r="F768" s="8"/>
      <c r="G768" s="18">
        <f>SUM(G769,G775,G778,G771)</f>
        <v>38876.8</v>
      </c>
      <c r="H768" s="18"/>
      <c r="I768" s="18"/>
      <c r="J768" s="18">
        <f>SUM(J769,J776,J778,J771,J773)</f>
        <v>154510</v>
      </c>
      <c r="K768" s="18"/>
      <c r="L768" s="63">
        <f t="shared" si="20"/>
        <v>193386.8</v>
      </c>
    </row>
    <row r="769" spans="1:12" ht="71.25" customHeight="1" hidden="1">
      <c r="A769" s="70" t="s">
        <v>593</v>
      </c>
      <c r="B769" s="19">
        <v>810</v>
      </c>
      <c r="C769" s="8" t="s">
        <v>714</v>
      </c>
      <c r="D769" s="8" t="s">
        <v>102</v>
      </c>
      <c r="E769" s="8" t="s">
        <v>255</v>
      </c>
      <c r="F769" s="8"/>
      <c r="G769" s="18">
        <f>SUM(G770)</f>
        <v>0</v>
      </c>
      <c r="H769" s="18"/>
      <c r="I769" s="18"/>
      <c r="J769" s="18">
        <f>SUM(J770)</f>
        <v>0</v>
      </c>
      <c r="K769" s="18"/>
      <c r="L769" s="63">
        <f t="shared" si="20"/>
        <v>0</v>
      </c>
    </row>
    <row r="770" spans="1:12" ht="18" customHeight="1" hidden="1">
      <c r="A770" s="40" t="s">
        <v>765</v>
      </c>
      <c r="B770" s="19">
        <v>810</v>
      </c>
      <c r="C770" s="8" t="s">
        <v>253</v>
      </c>
      <c r="D770" s="8" t="s">
        <v>256</v>
      </c>
      <c r="E770" s="8" t="s">
        <v>255</v>
      </c>
      <c r="F770" s="8" t="s">
        <v>215</v>
      </c>
      <c r="G770" s="18"/>
      <c r="H770" s="18"/>
      <c r="I770" s="18"/>
      <c r="J770" s="18"/>
      <c r="K770" s="18"/>
      <c r="L770" s="63">
        <f t="shared" si="20"/>
        <v>0</v>
      </c>
    </row>
    <row r="771" spans="1:12" ht="36.75" customHeight="1" hidden="1">
      <c r="A771" s="40" t="s">
        <v>442</v>
      </c>
      <c r="B771" s="19">
        <v>810</v>
      </c>
      <c r="C771" s="8" t="s">
        <v>714</v>
      </c>
      <c r="D771" s="8" t="s">
        <v>102</v>
      </c>
      <c r="E771" s="8" t="s">
        <v>257</v>
      </c>
      <c r="F771" s="8"/>
      <c r="G771" s="18">
        <f>SUM(G772)</f>
        <v>0</v>
      </c>
      <c r="H771" s="18"/>
      <c r="I771" s="18"/>
      <c r="J771" s="18">
        <f>SUM(J772)</f>
        <v>0</v>
      </c>
      <c r="K771" s="18"/>
      <c r="L771" s="63">
        <f t="shared" si="20"/>
        <v>0</v>
      </c>
    </row>
    <row r="772" spans="1:12" ht="18.75" customHeight="1" hidden="1">
      <c r="A772" s="40" t="s">
        <v>765</v>
      </c>
      <c r="B772" s="19">
        <v>810</v>
      </c>
      <c r="C772" s="8" t="s">
        <v>714</v>
      </c>
      <c r="D772" s="8" t="s">
        <v>102</v>
      </c>
      <c r="E772" s="8" t="s">
        <v>257</v>
      </c>
      <c r="F772" s="8" t="s">
        <v>215</v>
      </c>
      <c r="G772" s="18"/>
      <c r="H772" s="18"/>
      <c r="I772" s="18"/>
      <c r="J772" s="18"/>
      <c r="K772" s="18"/>
      <c r="L772" s="63">
        <f t="shared" si="20"/>
        <v>0</v>
      </c>
    </row>
    <row r="773" spans="1:12" ht="18.75" customHeight="1">
      <c r="A773" s="40" t="s">
        <v>413</v>
      </c>
      <c r="B773" s="19">
        <v>810</v>
      </c>
      <c r="C773" s="8" t="s">
        <v>714</v>
      </c>
      <c r="D773" s="8" t="s">
        <v>102</v>
      </c>
      <c r="E773" s="8" t="s">
        <v>412</v>
      </c>
      <c r="F773" s="8"/>
      <c r="G773" s="18"/>
      <c r="H773" s="18"/>
      <c r="I773" s="18"/>
      <c r="J773" s="18">
        <f>SUM(J774)</f>
        <v>154510</v>
      </c>
      <c r="K773" s="18"/>
      <c r="L773" s="63">
        <f t="shared" si="20"/>
        <v>154510</v>
      </c>
    </row>
    <row r="774" spans="1:12" ht="18.75" customHeight="1">
      <c r="A774" s="40" t="s">
        <v>765</v>
      </c>
      <c r="B774" s="19">
        <v>810</v>
      </c>
      <c r="C774" s="8" t="s">
        <v>714</v>
      </c>
      <c r="D774" s="8" t="s">
        <v>102</v>
      </c>
      <c r="E774" s="8" t="s">
        <v>257</v>
      </c>
      <c r="F774" s="8" t="s">
        <v>215</v>
      </c>
      <c r="G774" s="18"/>
      <c r="H774" s="18"/>
      <c r="I774" s="18"/>
      <c r="J774" s="18">
        <v>154510</v>
      </c>
      <c r="K774" s="18"/>
      <c r="L774" s="63">
        <f t="shared" si="20"/>
        <v>154510</v>
      </c>
    </row>
    <row r="775" spans="1:12" ht="18.75" customHeight="1" hidden="1">
      <c r="A775" s="40" t="s">
        <v>508</v>
      </c>
      <c r="B775" s="19">
        <v>810</v>
      </c>
      <c r="C775" s="8" t="s">
        <v>714</v>
      </c>
      <c r="D775" s="8" t="s">
        <v>102</v>
      </c>
      <c r="E775" s="8" t="s">
        <v>509</v>
      </c>
      <c r="F775" s="8"/>
      <c r="G775" s="18">
        <f>SUM(G776)</f>
        <v>38876.8</v>
      </c>
      <c r="H775" s="18"/>
      <c r="I775" s="18"/>
      <c r="J775" s="18">
        <f>SUM(J776)</f>
        <v>0</v>
      </c>
      <c r="K775" s="18"/>
      <c r="L775" s="63">
        <f t="shared" si="20"/>
        <v>38876.8</v>
      </c>
    </row>
    <row r="776" spans="1:12" ht="35.25" customHeight="1">
      <c r="A776" s="40" t="s">
        <v>258</v>
      </c>
      <c r="B776" s="19">
        <v>810</v>
      </c>
      <c r="C776" s="8" t="s">
        <v>714</v>
      </c>
      <c r="D776" s="8" t="s">
        <v>102</v>
      </c>
      <c r="E776" s="8" t="s">
        <v>509</v>
      </c>
      <c r="F776" s="8"/>
      <c r="G776" s="18">
        <f>SUM(G777)</f>
        <v>38876.8</v>
      </c>
      <c r="H776" s="18"/>
      <c r="I776" s="18"/>
      <c r="J776" s="18">
        <f>SUM(J777)</f>
        <v>0</v>
      </c>
      <c r="K776" s="18"/>
      <c r="L776" s="63">
        <f t="shared" si="20"/>
        <v>38876.8</v>
      </c>
    </row>
    <row r="777" spans="1:28" s="76" customFormat="1" ht="19.5" customHeight="1">
      <c r="A777" s="40" t="s">
        <v>765</v>
      </c>
      <c r="B777" s="19">
        <v>810</v>
      </c>
      <c r="C777" s="8" t="s">
        <v>714</v>
      </c>
      <c r="D777" s="8" t="s">
        <v>102</v>
      </c>
      <c r="E777" s="8" t="s">
        <v>509</v>
      </c>
      <c r="F777" s="8" t="s">
        <v>215</v>
      </c>
      <c r="G777" s="18">
        <v>38876.8</v>
      </c>
      <c r="H777" s="18"/>
      <c r="I777" s="18"/>
      <c r="J777" s="18"/>
      <c r="K777" s="18"/>
      <c r="L777" s="63">
        <f t="shared" si="20"/>
        <v>38876.8</v>
      </c>
      <c r="M777" s="90"/>
      <c r="N777" s="56"/>
      <c r="O777" s="56"/>
      <c r="P777" s="56"/>
      <c r="Q777" s="56"/>
      <c r="R777" s="56"/>
      <c r="S777" s="56"/>
      <c r="T777" s="56"/>
      <c r="U777" s="56"/>
      <c r="V777" s="56"/>
      <c r="W777" s="56"/>
      <c r="X777" s="56"/>
      <c r="Y777" s="56"/>
      <c r="Z777" s="56"/>
      <c r="AA777" s="56"/>
      <c r="AB777" s="56"/>
    </row>
    <row r="778" spans="1:28" s="77" customFormat="1" ht="36.75" customHeight="1" hidden="1">
      <c r="A778" s="70" t="s">
        <v>259</v>
      </c>
      <c r="B778" s="19">
        <v>810</v>
      </c>
      <c r="C778" s="8" t="s">
        <v>714</v>
      </c>
      <c r="D778" s="8" t="s">
        <v>102</v>
      </c>
      <c r="E778" s="8" t="s">
        <v>260</v>
      </c>
      <c r="F778" s="8"/>
      <c r="G778" s="18">
        <f>SUM(G779)</f>
        <v>0</v>
      </c>
      <c r="H778" s="18"/>
      <c r="I778" s="18"/>
      <c r="J778" s="18">
        <f>SUM(J779)</f>
        <v>0</v>
      </c>
      <c r="K778" s="18"/>
      <c r="L778" s="63">
        <f t="shared" si="20"/>
        <v>0</v>
      </c>
      <c r="M778" s="90"/>
      <c r="N778" s="56"/>
      <c r="O778" s="56"/>
      <c r="P778" s="56"/>
      <c r="Q778" s="56"/>
      <c r="R778" s="56"/>
      <c r="S778" s="56"/>
      <c r="T778" s="56"/>
      <c r="U778" s="56"/>
      <c r="V778" s="56"/>
      <c r="W778" s="56"/>
      <c r="X778" s="56"/>
      <c r="Y778" s="56"/>
      <c r="Z778" s="56"/>
      <c r="AA778" s="56"/>
      <c r="AB778" s="56"/>
    </row>
    <row r="779" spans="1:28" ht="18" customHeight="1" hidden="1">
      <c r="A779" s="40" t="s">
        <v>765</v>
      </c>
      <c r="B779" s="19">
        <v>810</v>
      </c>
      <c r="C779" s="8" t="s">
        <v>714</v>
      </c>
      <c r="D779" s="8" t="s">
        <v>102</v>
      </c>
      <c r="E779" s="8" t="s">
        <v>260</v>
      </c>
      <c r="F779" s="8" t="s">
        <v>215</v>
      </c>
      <c r="G779" s="18"/>
      <c r="H779" s="18"/>
      <c r="I779" s="18"/>
      <c r="J779" s="18"/>
      <c r="K779" s="18"/>
      <c r="L779" s="63">
        <f t="shared" si="20"/>
        <v>0</v>
      </c>
      <c r="M779" s="90"/>
      <c r="N779" s="56"/>
      <c r="O779" s="56"/>
      <c r="P779" s="56"/>
      <c r="Q779" s="56"/>
      <c r="R779" s="56"/>
      <c r="S779" s="56"/>
      <c r="T779" s="56"/>
      <c r="U779" s="56"/>
      <c r="V779" s="56"/>
      <c r="W779" s="56"/>
      <c r="X779" s="56"/>
      <c r="Y779" s="56"/>
      <c r="Z779" s="56"/>
      <c r="AA779" s="56"/>
      <c r="AB779" s="56"/>
    </row>
    <row r="780" spans="1:28" ht="19.5" customHeight="1">
      <c r="A780" s="40" t="s">
        <v>286</v>
      </c>
      <c r="B780" s="19">
        <v>810</v>
      </c>
      <c r="C780" s="8" t="s">
        <v>714</v>
      </c>
      <c r="D780" s="8" t="s">
        <v>102</v>
      </c>
      <c r="E780" s="8" t="s">
        <v>671</v>
      </c>
      <c r="F780" s="8"/>
      <c r="G780" s="18">
        <f>SUM(G781)</f>
        <v>7301.400000000001</v>
      </c>
      <c r="H780" s="18"/>
      <c r="I780" s="18"/>
      <c r="J780" s="18">
        <f>SUM(J781)</f>
        <v>0</v>
      </c>
      <c r="K780" s="18"/>
      <c r="L780" s="63">
        <f t="shared" si="20"/>
        <v>7301.400000000001</v>
      </c>
      <c r="M780" s="90"/>
      <c r="N780" s="56"/>
      <c r="O780" s="56"/>
      <c r="P780" s="56"/>
      <c r="Q780" s="56"/>
      <c r="R780" s="56"/>
      <c r="S780" s="56"/>
      <c r="T780" s="56"/>
      <c r="U780" s="56"/>
      <c r="V780" s="56"/>
      <c r="W780" s="56"/>
      <c r="X780" s="56"/>
      <c r="Y780" s="56"/>
      <c r="Z780" s="56"/>
      <c r="AA780" s="56"/>
      <c r="AB780" s="56"/>
    </row>
    <row r="781" spans="1:12" ht="19.5" customHeight="1">
      <c r="A781" s="34" t="s">
        <v>356</v>
      </c>
      <c r="B781" s="19">
        <v>810</v>
      </c>
      <c r="C781" s="8" t="s">
        <v>714</v>
      </c>
      <c r="D781" s="8" t="s">
        <v>102</v>
      </c>
      <c r="E781" s="8" t="s">
        <v>672</v>
      </c>
      <c r="F781" s="8"/>
      <c r="G781" s="18">
        <f>SUM(G782,G786,G788,G790)</f>
        <v>7301.400000000001</v>
      </c>
      <c r="H781" s="18"/>
      <c r="I781" s="18"/>
      <c r="J781" s="18">
        <f>SUM(J782,J786,J788,J790)</f>
        <v>0</v>
      </c>
      <c r="K781" s="18"/>
      <c r="L781" s="63">
        <f t="shared" si="20"/>
        <v>7301.400000000001</v>
      </c>
    </row>
    <row r="782" spans="1:12" ht="17.25" customHeight="1">
      <c r="A782" s="34" t="s">
        <v>106</v>
      </c>
      <c r="B782" s="19">
        <v>810</v>
      </c>
      <c r="C782" s="8" t="s">
        <v>714</v>
      </c>
      <c r="D782" s="8" t="s">
        <v>102</v>
      </c>
      <c r="E782" s="8" t="s">
        <v>105</v>
      </c>
      <c r="F782" s="8"/>
      <c r="G782" s="18">
        <f>SUM(G783:G785)</f>
        <v>6306</v>
      </c>
      <c r="H782" s="18"/>
      <c r="I782" s="18"/>
      <c r="J782" s="18">
        <f>SUM(J783:J785)</f>
        <v>0</v>
      </c>
      <c r="K782" s="18"/>
      <c r="L782" s="63">
        <f t="shared" si="20"/>
        <v>6306</v>
      </c>
    </row>
    <row r="783" spans="1:12" ht="18" customHeight="1" hidden="1">
      <c r="A783" s="124" t="s">
        <v>765</v>
      </c>
      <c r="B783" s="94">
        <v>810</v>
      </c>
      <c r="C783" s="95" t="s">
        <v>714</v>
      </c>
      <c r="D783" s="95" t="s">
        <v>102</v>
      </c>
      <c r="E783" s="95" t="s">
        <v>105</v>
      </c>
      <c r="F783" s="95" t="s">
        <v>215</v>
      </c>
      <c r="G783" s="78"/>
      <c r="H783" s="26"/>
      <c r="I783" s="26"/>
      <c r="J783" s="78"/>
      <c r="K783" s="26"/>
      <c r="L783" s="63">
        <f t="shared" si="20"/>
        <v>0</v>
      </c>
    </row>
    <row r="784" spans="1:12" ht="19.5" customHeight="1" hidden="1">
      <c r="A784" s="127" t="s">
        <v>193</v>
      </c>
      <c r="B784" s="96">
        <v>810</v>
      </c>
      <c r="C784" s="6" t="s">
        <v>714</v>
      </c>
      <c r="D784" s="6" t="s">
        <v>102</v>
      </c>
      <c r="E784" s="6" t="s">
        <v>191</v>
      </c>
      <c r="F784" s="6" t="s">
        <v>199</v>
      </c>
      <c r="G784" s="79"/>
      <c r="H784" s="13"/>
      <c r="I784" s="13"/>
      <c r="J784" s="79"/>
      <c r="K784" s="13"/>
      <c r="L784" s="63">
        <f t="shared" si="20"/>
        <v>0</v>
      </c>
    </row>
    <row r="785" spans="1:12" ht="19.5" customHeight="1">
      <c r="A785" s="40" t="s">
        <v>397</v>
      </c>
      <c r="B785" s="19">
        <v>810</v>
      </c>
      <c r="C785" s="8" t="s">
        <v>714</v>
      </c>
      <c r="D785" s="8" t="s">
        <v>102</v>
      </c>
      <c r="E785" s="8" t="s">
        <v>105</v>
      </c>
      <c r="F785" s="8" t="s">
        <v>199</v>
      </c>
      <c r="G785" s="18">
        <v>6306</v>
      </c>
      <c r="H785" s="11"/>
      <c r="I785" s="11"/>
      <c r="J785" s="18"/>
      <c r="K785" s="11"/>
      <c r="L785" s="63">
        <f t="shared" si="20"/>
        <v>6306</v>
      </c>
    </row>
    <row r="786" spans="1:12" ht="33.75" customHeight="1" hidden="1">
      <c r="A786" s="40" t="s">
        <v>108</v>
      </c>
      <c r="B786" s="19">
        <v>810</v>
      </c>
      <c r="C786" s="8" t="s">
        <v>714</v>
      </c>
      <c r="D786" s="8" t="s">
        <v>102</v>
      </c>
      <c r="E786" s="8" t="s">
        <v>107</v>
      </c>
      <c r="F786" s="8"/>
      <c r="G786" s="18"/>
      <c r="H786" s="18"/>
      <c r="I786" s="18"/>
      <c r="J786" s="18"/>
      <c r="K786" s="18"/>
      <c r="L786" s="63">
        <f t="shared" si="20"/>
        <v>0</v>
      </c>
    </row>
    <row r="787" spans="1:12" ht="18.75" customHeight="1" hidden="1">
      <c r="A787" s="40" t="s">
        <v>765</v>
      </c>
      <c r="B787" s="19">
        <v>810</v>
      </c>
      <c r="C787" s="8" t="s">
        <v>714</v>
      </c>
      <c r="D787" s="8" t="s">
        <v>102</v>
      </c>
      <c r="E787" s="8" t="s">
        <v>107</v>
      </c>
      <c r="F787" s="8" t="s">
        <v>215</v>
      </c>
      <c r="G787" s="18"/>
      <c r="H787" s="11"/>
      <c r="I787" s="11"/>
      <c r="J787" s="18"/>
      <c r="K787" s="11"/>
      <c r="L787" s="63">
        <f t="shared" si="20"/>
        <v>0</v>
      </c>
    </row>
    <row r="788" spans="1:12" ht="21.75" customHeight="1">
      <c r="A788" s="40" t="s">
        <v>111</v>
      </c>
      <c r="B788" s="19">
        <v>810</v>
      </c>
      <c r="C788" s="8" t="s">
        <v>714</v>
      </c>
      <c r="D788" s="8" t="s">
        <v>102</v>
      </c>
      <c r="E788" s="8" t="s">
        <v>109</v>
      </c>
      <c r="F788" s="8"/>
      <c r="G788" s="18">
        <f>SUM(G789)</f>
        <v>593.6</v>
      </c>
      <c r="H788" s="18"/>
      <c r="I788" s="18"/>
      <c r="J788" s="18">
        <f>SUM(J789)</f>
        <v>0</v>
      </c>
      <c r="K788" s="18"/>
      <c r="L788" s="63">
        <f t="shared" si="20"/>
        <v>593.6</v>
      </c>
    </row>
    <row r="789" spans="1:12" ht="18" customHeight="1">
      <c r="A789" s="40" t="s">
        <v>765</v>
      </c>
      <c r="B789" s="19">
        <v>810</v>
      </c>
      <c r="C789" s="8" t="s">
        <v>714</v>
      </c>
      <c r="D789" s="8" t="s">
        <v>102</v>
      </c>
      <c r="E789" s="8" t="s">
        <v>109</v>
      </c>
      <c r="F789" s="8" t="s">
        <v>215</v>
      </c>
      <c r="G789" s="18">
        <v>593.6</v>
      </c>
      <c r="H789" s="18"/>
      <c r="I789" s="18"/>
      <c r="J789" s="18"/>
      <c r="K789" s="18"/>
      <c r="L789" s="63">
        <f aca="true" t="shared" si="22" ref="L789:L852">G789+H789+I789+J789+K789</f>
        <v>593.6</v>
      </c>
    </row>
    <row r="790" spans="1:12" ht="16.5">
      <c r="A790" s="40" t="s">
        <v>84</v>
      </c>
      <c r="B790" s="19">
        <v>810</v>
      </c>
      <c r="C790" s="8" t="s">
        <v>714</v>
      </c>
      <c r="D790" s="8" t="s">
        <v>102</v>
      </c>
      <c r="E790" s="8" t="s">
        <v>110</v>
      </c>
      <c r="F790" s="8"/>
      <c r="G790" s="18">
        <f>SUM(G791)</f>
        <v>401.8</v>
      </c>
      <c r="H790" s="18"/>
      <c r="I790" s="18"/>
      <c r="J790" s="18">
        <f>SUM(J791)</f>
        <v>0</v>
      </c>
      <c r="K790" s="18"/>
      <c r="L790" s="63">
        <f t="shared" si="22"/>
        <v>401.8</v>
      </c>
    </row>
    <row r="791" spans="1:12" ht="18" customHeight="1">
      <c r="A791" s="40" t="s">
        <v>765</v>
      </c>
      <c r="B791" s="19">
        <v>810</v>
      </c>
      <c r="C791" s="8" t="s">
        <v>714</v>
      </c>
      <c r="D791" s="8" t="s">
        <v>102</v>
      </c>
      <c r="E791" s="8" t="s">
        <v>110</v>
      </c>
      <c r="F791" s="8" t="s">
        <v>215</v>
      </c>
      <c r="G791" s="18">
        <v>401.8</v>
      </c>
      <c r="H791" s="11"/>
      <c r="I791" s="11"/>
      <c r="J791" s="18"/>
      <c r="K791" s="11"/>
      <c r="L791" s="63">
        <f t="shared" si="22"/>
        <v>401.8</v>
      </c>
    </row>
    <row r="792" spans="1:12" ht="18" customHeight="1">
      <c r="A792" s="37" t="s">
        <v>216</v>
      </c>
      <c r="B792" s="19">
        <v>810</v>
      </c>
      <c r="C792" s="8" t="s">
        <v>714</v>
      </c>
      <c r="D792" s="8" t="s">
        <v>102</v>
      </c>
      <c r="E792" s="8" t="s">
        <v>183</v>
      </c>
      <c r="F792" s="8"/>
      <c r="G792" s="18">
        <f>SUM(G793)</f>
        <v>394642</v>
      </c>
      <c r="H792" s="18"/>
      <c r="I792" s="18"/>
      <c r="J792" s="18">
        <f>SUM(J793)</f>
        <v>0</v>
      </c>
      <c r="K792" s="18"/>
      <c r="L792" s="63">
        <f t="shared" si="22"/>
        <v>394642</v>
      </c>
    </row>
    <row r="793" spans="1:12" ht="51.75" customHeight="1">
      <c r="A793" s="37" t="s">
        <v>186</v>
      </c>
      <c r="B793" s="19">
        <v>810</v>
      </c>
      <c r="C793" s="8" t="s">
        <v>714</v>
      </c>
      <c r="D793" s="8" t="s">
        <v>102</v>
      </c>
      <c r="E793" s="8" t="s">
        <v>185</v>
      </c>
      <c r="F793" s="8"/>
      <c r="G793" s="18">
        <f>SUM(G794,G796,G798)</f>
        <v>394642</v>
      </c>
      <c r="H793" s="18"/>
      <c r="I793" s="18"/>
      <c r="J793" s="18">
        <f>SUM(J794,J796,J798)</f>
        <v>0</v>
      </c>
      <c r="K793" s="18"/>
      <c r="L793" s="63">
        <f t="shared" si="22"/>
        <v>394642</v>
      </c>
    </row>
    <row r="794" spans="1:12" ht="84" customHeight="1">
      <c r="A794" s="40" t="s">
        <v>456</v>
      </c>
      <c r="B794" s="19">
        <v>810</v>
      </c>
      <c r="C794" s="8" t="s">
        <v>714</v>
      </c>
      <c r="D794" s="8" t="s">
        <v>102</v>
      </c>
      <c r="E794" s="8" t="s">
        <v>252</v>
      </c>
      <c r="F794" s="8"/>
      <c r="G794" s="18">
        <f>SUM(G795)</f>
        <v>255301.2</v>
      </c>
      <c r="H794" s="18"/>
      <c r="I794" s="18"/>
      <c r="J794" s="18">
        <f>SUM(J795)</f>
        <v>0</v>
      </c>
      <c r="K794" s="18"/>
      <c r="L794" s="63">
        <f t="shared" si="22"/>
        <v>255301.2</v>
      </c>
    </row>
    <row r="795" spans="1:12" ht="18" customHeight="1">
      <c r="A795" s="40" t="s">
        <v>765</v>
      </c>
      <c r="B795" s="19">
        <v>810</v>
      </c>
      <c r="C795" s="8" t="s">
        <v>714</v>
      </c>
      <c r="D795" s="8" t="s">
        <v>102</v>
      </c>
      <c r="E795" s="8" t="s">
        <v>252</v>
      </c>
      <c r="F795" s="8" t="s">
        <v>215</v>
      </c>
      <c r="G795" s="18">
        <v>255301.2</v>
      </c>
      <c r="H795" s="11"/>
      <c r="I795" s="11"/>
      <c r="J795" s="18"/>
      <c r="K795" s="11"/>
      <c r="L795" s="63">
        <f t="shared" si="22"/>
        <v>255301.2</v>
      </c>
    </row>
    <row r="796" spans="1:12" ht="69.75" customHeight="1">
      <c r="A796" s="70" t="s">
        <v>495</v>
      </c>
      <c r="B796" s="19">
        <v>810</v>
      </c>
      <c r="C796" s="8" t="s">
        <v>714</v>
      </c>
      <c r="D796" s="8" t="s">
        <v>102</v>
      </c>
      <c r="E796" s="8" t="s">
        <v>261</v>
      </c>
      <c r="F796" s="8"/>
      <c r="G796" s="18">
        <f>SUM(G797)</f>
        <v>139000</v>
      </c>
      <c r="H796" s="18"/>
      <c r="I796" s="18"/>
      <c r="J796" s="18">
        <f>SUM(J797)</f>
        <v>0</v>
      </c>
      <c r="K796" s="18"/>
      <c r="L796" s="63">
        <f t="shared" si="22"/>
        <v>139000</v>
      </c>
    </row>
    <row r="797" spans="1:28" s="76" customFormat="1" ht="18" customHeight="1">
      <c r="A797" s="40" t="s">
        <v>765</v>
      </c>
      <c r="B797" s="19">
        <v>810</v>
      </c>
      <c r="C797" s="8" t="s">
        <v>714</v>
      </c>
      <c r="D797" s="8" t="s">
        <v>102</v>
      </c>
      <c r="E797" s="8" t="s">
        <v>261</v>
      </c>
      <c r="F797" s="8" t="s">
        <v>215</v>
      </c>
      <c r="G797" s="18">
        <v>139000</v>
      </c>
      <c r="H797" s="11"/>
      <c r="I797" s="11"/>
      <c r="J797" s="18"/>
      <c r="K797" s="11"/>
      <c r="L797" s="63">
        <f t="shared" si="22"/>
        <v>139000</v>
      </c>
      <c r="M797" s="90"/>
      <c r="N797" s="56"/>
      <c r="O797" s="56"/>
      <c r="P797" s="56"/>
      <c r="Q797" s="56"/>
      <c r="R797" s="56"/>
      <c r="S797" s="56"/>
      <c r="T797" s="56"/>
      <c r="U797" s="56"/>
      <c r="V797" s="56"/>
      <c r="W797" s="56"/>
      <c r="X797" s="56"/>
      <c r="Y797" s="56"/>
      <c r="Z797" s="56"/>
      <c r="AA797" s="56"/>
      <c r="AB797" s="56"/>
    </row>
    <row r="798" spans="1:28" s="77" customFormat="1" ht="84" customHeight="1">
      <c r="A798" s="40" t="s">
        <v>488</v>
      </c>
      <c r="B798" s="19">
        <v>810</v>
      </c>
      <c r="C798" s="8" t="s">
        <v>714</v>
      </c>
      <c r="D798" s="8" t="s">
        <v>102</v>
      </c>
      <c r="E798" s="8" t="s">
        <v>517</v>
      </c>
      <c r="F798" s="8"/>
      <c r="G798" s="18">
        <f>SUM(G799)</f>
        <v>340.8</v>
      </c>
      <c r="H798" s="18"/>
      <c r="I798" s="18"/>
      <c r="J798" s="18">
        <f>SUM(J799)</f>
        <v>0</v>
      </c>
      <c r="K798" s="18"/>
      <c r="L798" s="63">
        <f t="shared" si="22"/>
        <v>340.8</v>
      </c>
      <c r="M798" s="90"/>
      <c r="N798" s="56"/>
      <c r="O798" s="56"/>
      <c r="P798" s="56"/>
      <c r="Q798" s="56"/>
      <c r="R798" s="56"/>
      <c r="S798" s="56"/>
      <c r="T798" s="56"/>
      <c r="U798" s="56"/>
      <c r="V798" s="56"/>
      <c r="W798" s="56"/>
      <c r="X798" s="56"/>
      <c r="Y798" s="56"/>
      <c r="Z798" s="56"/>
      <c r="AA798" s="56"/>
      <c r="AB798" s="56"/>
    </row>
    <row r="799" spans="1:12" ht="18" customHeight="1">
      <c r="A799" s="39" t="s">
        <v>822</v>
      </c>
      <c r="B799" s="19">
        <v>810</v>
      </c>
      <c r="C799" s="8" t="s">
        <v>714</v>
      </c>
      <c r="D799" s="8" t="s">
        <v>102</v>
      </c>
      <c r="E799" s="8" t="s">
        <v>517</v>
      </c>
      <c r="F799" s="8" t="s">
        <v>215</v>
      </c>
      <c r="G799" s="18">
        <v>340.8</v>
      </c>
      <c r="H799" s="11"/>
      <c r="I799" s="11"/>
      <c r="J799" s="18"/>
      <c r="K799" s="11"/>
      <c r="L799" s="63">
        <f t="shared" si="22"/>
        <v>340.8</v>
      </c>
    </row>
    <row r="800" spans="1:12" ht="18" customHeight="1">
      <c r="A800" s="39" t="s">
        <v>718</v>
      </c>
      <c r="B800" s="19">
        <v>810</v>
      </c>
      <c r="C800" s="8" t="s">
        <v>714</v>
      </c>
      <c r="D800" s="8" t="s">
        <v>104</v>
      </c>
      <c r="E800" s="8"/>
      <c r="F800" s="8"/>
      <c r="G800" s="18">
        <f>SUM(G801,G804,G826,G823,G807,G816)</f>
        <v>43676.399999999994</v>
      </c>
      <c r="H800" s="18"/>
      <c r="I800" s="18"/>
      <c r="J800" s="18">
        <f>SUM(J801,J804,J826,J823,J807,J816)</f>
        <v>2193.7000000000003</v>
      </c>
      <c r="K800" s="18"/>
      <c r="L800" s="63">
        <f t="shared" si="22"/>
        <v>45870.09999999999</v>
      </c>
    </row>
    <row r="801" spans="1:12" ht="18" customHeight="1">
      <c r="A801" s="39" t="s">
        <v>214</v>
      </c>
      <c r="B801" s="19">
        <v>810</v>
      </c>
      <c r="C801" s="8" t="s">
        <v>714</v>
      </c>
      <c r="D801" s="8" t="s">
        <v>104</v>
      </c>
      <c r="E801" s="8" t="s">
        <v>178</v>
      </c>
      <c r="F801" s="8"/>
      <c r="G801" s="18">
        <f>SUM(G802)</f>
        <v>15277.1</v>
      </c>
      <c r="H801" s="18"/>
      <c r="I801" s="18"/>
      <c r="J801" s="18">
        <f>SUM(J802)</f>
        <v>0</v>
      </c>
      <c r="K801" s="18"/>
      <c r="L801" s="63">
        <f t="shared" si="22"/>
        <v>15277.1</v>
      </c>
    </row>
    <row r="802" spans="1:12" ht="18" customHeight="1">
      <c r="A802" s="38" t="s">
        <v>182</v>
      </c>
      <c r="B802" s="19">
        <v>810</v>
      </c>
      <c r="C802" s="8" t="s">
        <v>714</v>
      </c>
      <c r="D802" s="8" t="s">
        <v>104</v>
      </c>
      <c r="E802" s="8" t="s">
        <v>180</v>
      </c>
      <c r="F802" s="8"/>
      <c r="G802" s="18">
        <f>SUM(G803)</f>
        <v>15277.1</v>
      </c>
      <c r="H802" s="18"/>
      <c r="I802" s="18"/>
      <c r="J802" s="18">
        <f>SUM(J803)</f>
        <v>0</v>
      </c>
      <c r="K802" s="18"/>
      <c r="L802" s="63">
        <f t="shared" si="22"/>
        <v>15277.1</v>
      </c>
    </row>
    <row r="803" spans="1:12" ht="18" customHeight="1">
      <c r="A803" s="37" t="s">
        <v>607</v>
      </c>
      <c r="B803" s="19">
        <v>810</v>
      </c>
      <c r="C803" s="8" t="s">
        <v>714</v>
      </c>
      <c r="D803" s="8" t="s">
        <v>104</v>
      </c>
      <c r="E803" s="8" t="s">
        <v>180</v>
      </c>
      <c r="F803" s="8" t="s">
        <v>392</v>
      </c>
      <c r="G803" s="18">
        <v>15277.1</v>
      </c>
      <c r="H803" s="11"/>
      <c r="I803" s="11"/>
      <c r="J803" s="18"/>
      <c r="K803" s="11"/>
      <c r="L803" s="63">
        <f t="shared" si="22"/>
        <v>15277.1</v>
      </c>
    </row>
    <row r="804" spans="1:12" ht="38.25" customHeight="1">
      <c r="A804" s="38" t="s">
        <v>131</v>
      </c>
      <c r="B804" s="19">
        <v>810</v>
      </c>
      <c r="C804" s="8" t="s">
        <v>714</v>
      </c>
      <c r="D804" s="8" t="s">
        <v>104</v>
      </c>
      <c r="E804" s="8" t="s">
        <v>799</v>
      </c>
      <c r="F804" s="8"/>
      <c r="G804" s="18">
        <f>SUM(G805)</f>
        <v>809.4</v>
      </c>
      <c r="H804" s="18"/>
      <c r="I804" s="18"/>
      <c r="J804" s="18">
        <f>SUM(J805)</f>
        <v>0</v>
      </c>
      <c r="K804" s="18"/>
      <c r="L804" s="63">
        <f t="shared" si="22"/>
        <v>809.4</v>
      </c>
    </row>
    <row r="805" spans="1:12" ht="18" customHeight="1">
      <c r="A805" s="39" t="s">
        <v>641</v>
      </c>
      <c r="B805" s="19">
        <v>810</v>
      </c>
      <c r="C805" s="8" t="s">
        <v>714</v>
      </c>
      <c r="D805" s="8" t="s">
        <v>104</v>
      </c>
      <c r="E805" s="8" t="s">
        <v>800</v>
      </c>
      <c r="F805" s="8"/>
      <c r="G805" s="18">
        <f>SUM(G806)</f>
        <v>809.4</v>
      </c>
      <c r="H805" s="18"/>
      <c r="I805" s="18"/>
      <c r="J805" s="18">
        <f>SUM(J806)</f>
        <v>0</v>
      </c>
      <c r="K805" s="18"/>
      <c r="L805" s="63">
        <f t="shared" si="22"/>
        <v>809.4</v>
      </c>
    </row>
    <row r="806" spans="1:12" ht="18" customHeight="1">
      <c r="A806" s="38" t="s">
        <v>150</v>
      </c>
      <c r="B806" s="19">
        <v>810</v>
      </c>
      <c r="C806" s="8" t="s">
        <v>714</v>
      </c>
      <c r="D806" s="8" t="s">
        <v>104</v>
      </c>
      <c r="E806" s="8" t="s">
        <v>800</v>
      </c>
      <c r="F806" s="8" t="s">
        <v>831</v>
      </c>
      <c r="G806" s="18">
        <v>809.4</v>
      </c>
      <c r="H806" s="11"/>
      <c r="I806" s="11"/>
      <c r="J806" s="18"/>
      <c r="K806" s="11"/>
      <c r="L806" s="63">
        <f t="shared" si="22"/>
        <v>809.4</v>
      </c>
    </row>
    <row r="807" spans="1:12" ht="18" customHeight="1">
      <c r="A807" s="34" t="s">
        <v>254</v>
      </c>
      <c r="B807" s="19">
        <v>810</v>
      </c>
      <c r="C807" s="8" t="s">
        <v>714</v>
      </c>
      <c r="D807" s="8" t="s">
        <v>104</v>
      </c>
      <c r="E807" s="8" t="s">
        <v>628</v>
      </c>
      <c r="F807" s="8"/>
      <c r="G807" s="18">
        <f>SUM(G811,G814)</f>
        <v>9764.1</v>
      </c>
      <c r="H807" s="18"/>
      <c r="I807" s="18"/>
      <c r="J807" s="18">
        <f>SUM(J811,J814,J808)</f>
        <v>2193.8</v>
      </c>
      <c r="K807" s="18"/>
      <c r="L807" s="63">
        <f t="shared" si="22"/>
        <v>11957.900000000001</v>
      </c>
    </row>
    <row r="808" spans="1:12" ht="18" customHeight="1">
      <c r="A808" s="40" t="s">
        <v>413</v>
      </c>
      <c r="B808" s="19">
        <v>810</v>
      </c>
      <c r="C808" s="8" t="s">
        <v>714</v>
      </c>
      <c r="D808" s="8" t="s">
        <v>104</v>
      </c>
      <c r="E808" s="8" t="s">
        <v>257</v>
      </c>
      <c r="F808" s="8"/>
      <c r="G808" s="18"/>
      <c r="H808" s="18"/>
      <c r="I808" s="18"/>
      <c r="J808" s="18">
        <f>SUM(J809)</f>
        <v>2193.8</v>
      </c>
      <c r="K808" s="18"/>
      <c r="L808" s="63">
        <f t="shared" si="22"/>
        <v>2193.8</v>
      </c>
    </row>
    <row r="809" spans="1:12" ht="18" customHeight="1">
      <c r="A809" s="38" t="s">
        <v>608</v>
      </c>
      <c r="B809" s="19">
        <v>810</v>
      </c>
      <c r="C809" s="8" t="s">
        <v>714</v>
      </c>
      <c r="D809" s="8" t="s">
        <v>104</v>
      </c>
      <c r="E809" s="8" t="s">
        <v>257</v>
      </c>
      <c r="F809" s="8" t="s">
        <v>389</v>
      </c>
      <c r="G809" s="18"/>
      <c r="H809" s="18"/>
      <c r="I809" s="18"/>
      <c r="J809" s="18">
        <v>2193.8</v>
      </c>
      <c r="K809" s="18"/>
      <c r="L809" s="63">
        <f t="shared" si="22"/>
        <v>2193.8</v>
      </c>
    </row>
    <row r="810" spans="1:12" ht="18" customHeight="1" hidden="1">
      <c r="A810" s="40" t="s">
        <v>508</v>
      </c>
      <c r="B810" s="19">
        <v>810</v>
      </c>
      <c r="C810" s="8" t="s">
        <v>714</v>
      </c>
      <c r="D810" s="8" t="s">
        <v>104</v>
      </c>
      <c r="E810" s="8" t="s">
        <v>509</v>
      </c>
      <c r="F810" s="8"/>
      <c r="G810" s="18">
        <f>SUM(G811)</f>
        <v>9764.1</v>
      </c>
      <c r="H810" s="18"/>
      <c r="I810" s="18"/>
      <c r="J810" s="18">
        <f>SUM(J811)</f>
        <v>0</v>
      </c>
      <c r="K810" s="18"/>
      <c r="L810" s="63">
        <f t="shared" si="22"/>
        <v>9764.1</v>
      </c>
    </row>
    <row r="811" spans="1:12" ht="35.25" customHeight="1">
      <c r="A811" s="40" t="s">
        <v>258</v>
      </c>
      <c r="B811" s="19">
        <v>810</v>
      </c>
      <c r="C811" s="8" t="s">
        <v>714</v>
      </c>
      <c r="D811" s="8" t="s">
        <v>104</v>
      </c>
      <c r="E811" s="8" t="s">
        <v>509</v>
      </c>
      <c r="F811" s="8"/>
      <c r="G811" s="18">
        <f>G812+G813</f>
        <v>9764.1</v>
      </c>
      <c r="H811" s="18"/>
      <c r="I811" s="18"/>
      <c r="J811" s="18">
        <f>J812+J813</f>
        <v>0</v>
      </c>
      <c r="K811" s="18"/>
      <c r="L811" s="63">
        <f t="shared" si="22"/>
        <v>9764.1</v>
      </c>
    </row>
    <row r="812" spans="1:12" ht="19.5" customHeight="1">
      <c r="A812" s="38" t="s">
        <v>150</v>
      </c>
      <c r="B812" s="19">
        <v>810</v>
      </c>
      <c r="C812" s="8" t="s">
        <v>714</v>
      </c>
      <c r="D812" s="8" t="s">
        <v>104</v>
      </c>
      <c r="E812" s="8" t="s">
        <v>509</v>
      </c>
      <c r="F812" s="8" t="s">
        <v>831</v>
      </c>
      <c r="G812" s="18">
        <v>528.1</v>
      </c>
      <c r="H812" s="18"/>
      <c r="I812" s="18"/>
      <c r="J812" s="18"/>
      <c r="K812" s="18"/>
      <c r="L812" s="63">
        <f t="shared" si="22"/>
        <v>528.1</v>
      </c>
    </row>
    <row r="813" spans="1:12" ht="18" customHeight="1">
      <c r="A813" s="38" t="s">
        <v>608</v>
      </c>
      <c r="B813" s="19">
        <v>810</v>
      </c>
      <c r="C813" s="8" t="s">
        <v>714</v>
      </c>
      <c r="D813" s="8" t="s">
        <v>104</v>
      </c>
      <c r="E813" s="8" t="s">
        <v>509</v>
      </c>
      <c r="F813" s="8" t="s">
        <v>389</v>
      </c>
      <c r="G813" s="18">
        <v>9236</v>
      </c>
      <c r="H813" s="11"/>
      <c r="I813" s="11"/>
      <c r="J813" s="18"/>
      <c r="K813" s="11"/>
      <c r="L813" s="63">
        <f t="shared" si="22"/>
        <v>9236</v>
      </c>
    </row>
    <row r="814" spans="1:12" ht="37.5" customHeight="1" hidden="1">
      <c r="A814" s="70" t="s">
        <v>259</v>
      </c>
      <c r="B814" s="19">
        <v>810</v>
      </c>
      <c r="C814" s="8" t="s">
        <v>714</v>
      </c>
      <c r="D814" s="8" t="s">
        <v>104</v>
      </c>
      <c r="E814" s="8" t="s">
        <v>260</v>
      </c>
      <c r="F814" s="8"/>
      <c r="G814" s="18">
        <f>SUM(G815:G815)</f>
        <v>0</v>
      </c>
      <c r="H814" s="11"/>
      <c r="I814" s="11"/>
      <c r="J814" s="18">
        <f>SUM(J815:J815)</f>
        <v>0</v>
      </c>
      <c r="K814" s="11"/>
      <c r="L814" s="63">
        <f t="shared" si="22"/>
        <v>0</v>
      </c>
    </row>
    <row r="815" spans="1:12" ht="18" customHeight="1" hidden="1">
      <c r="A815" s="38" t="s">
        <v>608</v>
      </c>
      <c r="B815" s="19">
        <v>810</v>
      </c>
      <c r="C815" s="8" t="s">
        <v>714</v>
      </c>
      <c r="D815" s="8" t="s">
        <v>104</v>
      </c>
      <c r="E815" s="8" t="s">
        <v>260</v>
      </c>
      <c r="F815" s="8" t="s">
        <v>389</v>
      </c>
      <c r="G815" s="18"/>
      <c r="H815" s="11"/>
      <c r="I815" s="11"/>
      <c r="J815" s="18"/>
      <c r="K815" s="11"/>
      <c r="L815" s="63">
        <f t="shared" si="22"/>
        <v>0</v>
      </c>
    </row>
    <row r="816" spans="1:12" ht="18" customHeight="1">
      <c r="A816" s="37" t="s">
        <v>216</v>
      </c>
      <c r="B816" s="19">
        <v>810</v>
      </c>
      <c r="C816" s="8" t="s">
        <v>714</v>
      </c>
      <c r="D816" s="8" t="s">
        <v>104</v>
      </c>
      <c r="E816" s="8" t="s">
        <v>183</v>
      </c>
      <c r="F816" s="8"/>
      <c r="G816" s="18">
        <f>SUM(G817)</f>
        <v>17825.8</v>
      </c>
      <c r="H816" s="18"/>
      <c r="I816" s="18"/>
      <c r="J816" s="18">
        <f>SUM(J817)</f>
        <v>-0.1</v>
      </c>
      <c r="K816" s="18"/>
      <c r="L816" s="63">
        <f t="shared" si="22"/>
        <v>17825.7</v>
      </c>
    </row>
    <row r="817" spans="1:12" ht="54" customHeight="1">
      <c r="A817" s="37" t="s">
        <v>186</v>
      </c>
      <c r="B817" s="19">
        <v>810</v>
      </c>
      <c r="C817" s="8" t="s">
        <v>714</v>
      </c>
      <c r="D817" s="8" t="s">
        <v>104</v>
      </c>
      <c r="E817" s="8" t="s">
        <v>185</v>
      </c>
      <c r="F817" s="8"/>
      <c r="G817" s="18">
        <f>SUM(G818,G821)</f>
        <v>17825.8</v>
      </c>
      <c r="H817" s="18"/>
      <c r="I817" s="18"/>
      <c r="J817" s="18">
        <f>SUM(J818,J821)</f>
        <v>-0.1</v>
      </c>
      <c r="K817" s="18"/>
      <c r="L817" s="63">
        <f t="shared" si="22"/>
        <v>17825.7</v>
      </c>
    </row>
    <row r="818" spans="1:12" ht="87.75" customHeight="1">
      <c r="A818" s="40" t="s">
        <v>457</v>
      </c>
      <c r="B818" s="19">
        <v>810</v>
      </c>
      <c r="C818" s="8" t="s">
        <v>714</v>
      </c>
      <c r="D818" s="8" t="s">
        <v>104</v>
      </c>
      <c r="E818" s="8" t="s">
        <v>252</v>
      </c>
      <c r="F818" s="8"/>
      <c r="G818" s="18">
        <f>SUM(G819,G820)</f>
        <v>16525.6</v>
      </c>
      <c r="H818" s="18"/>
      <c r="I818" s="18"/>
      <c r="J818" s="18">
        <f>SUM(J819,J820)</f>
        <v>-0.1</v>
      </c>
      <c r="K818" s="18"/>
      <c r="L818" s="63">
        <f t="shared" si="22"/>
        <v>16525.5</v>
      </c>
    </row>
    <row r="819" spans="1:12" ht="18" customHeight="1">
      <c r="A819" s="38" t="s">
        <v>150</v>
      </c>
      <c r="B819" s="19">
        <v>810</v>
      </c>
      <c r="C819" s="8" t="s">
        <v>714</v>
      </c>
      <c r="D819" s="8" t="s">
        <v>104</v>
      </c>
      <c r="E819" s="8" t="s">
        <v>252</v>
      </c>
      <c r="F819" s="8" t="s">
        <v>831</v>
      </c>
      <c r="G819" s="18">
        <v>6178.1</v>
      </c>
      <c r="H819" s="11"/>
      <c r="I819" s="11"/>
      <c r="J819" s="18">
        <v>-0.1</v>
      </c>
      <c r="K819" s="11"/>
      <c r="L819" s="63">
        <f t="shared" si="22"/>
        <v>6178</v>
      </c>
    </row>
    <row r="820" spans="1:28" s="76" customFormat="1" ht="18" customHeight="1">
      <c r="A820" s="97" t="s">
        <v>608</v>
      </c>
      <c r="B820" s="94">
        <v>810</v>
      </c>
      <c r="C820" s="95" t="s">
        <v>714</v>
      </c>
      <c r="D820" s="95" t="s">
        <v>104</v>
      </c>
      <c r="E820" s="95" t="s">
        <v>252</v>
      </c>
      <c r="F820" s="95" t="s">
        <v>389</v>
      </c>
      <c r="G820" s="78">
        <v>10347.5</v>
      </c>
      <c r="H820" s="26"/>
      <c r="I820" s="26"/>
      <c r="J820" s="78"/>
      <c r="K820" s="26"/>
      <c r="L820" s="133">
        <f t="shared" si="22"/>
        <v>10347.5</v>
      </c>
      <c r="M820" s="90"/>
      <c r="N820" s="56"/>
      <c r="O820" s="56"/>
      <c r="P820" s="56"/>
      <c r="Q820" s="56"/>
      <c r="R820" s="56"/>
      <c r="S820" s="56"/>
      <c r="T820" s="56"/>
      <c r="U820" s="56"/>
      <c r="V820" s="56"/>
      <c r="W820" s="56"/>
      <c r="X820" s="56"/>
      <c r="Y820" s="56"/>
      <c r="Z820" s="56"/>
      <c r="AA820" s="56"/>
      <c r="AB820" s="56"/>
    </row>
    <row r="821" spans="1:28" s="77" customFormat="1" ht="52.5" customHeight="1">
      <c r="A821" s="91" t="s">
        <v>156</v>
      </c>
      <c r="B821" s="96">
        <v>810</v>
      </c>
      <c r="C821" s="6" t="s">
        <v>714</v>
      </c>
      <c r="D821" s="6" t="s">
        <v>104</v>
      </c>
      <c r="E821" s="6" t="s">
        <v>262</v>
      </c>
      <c r="F821" s="6"/>
      <c r="G821" s="79">
        <f>SUM(G822)</f>
        <v>1300.2</v>
      </c>
      <c r="H821" s="79"/>
      <c r="I821" s="79"/>
      <c r="J821" s="79">
        <f>SUM(J822)</f>
        <v>0</v>
      </c>
      <c r="K821" s="79"/>
      <c r="L821" s="112">
        <f t="shared" si="22"/>
        <v>1300.2</v>
      </c>
      <c r="M821" s="90"/>
      <c r="N821" s="56"/>
      <c r="O821" s="56"/>
      <c r="P821" s="56"/>
      <c r="Q821" s="56"/>
      <c r="R821" s="56"/>
      <c r="S821" s="56"/>
      <c r="T821" s="56"/>
      <c r="U821" s="56"/>
      <c r="V821" s="56"/>
      <c r="W821" s="56"/>
      <c r="X821" s="56"/>
      <c r="Y821" s="56"/>
      <c r="Z821" s="56"/>
      <c r="AA821" s="56"/>
      <c r="AB821" s="56"/>
    </row>
    <row r="822" spans="1:12" ht="18" customHeight="1">
      <c r="A822" s="38" t="s">
        <v>608</v>
      </c>
      <c r="B822" s="19">
        <v>810</v>
      </c>
      <c r="C822" s="8" t="s">
        <v>714</v>
      </c>
      <c r="D822" s="8" t="s">
        <v>104</v>
      </c>
      <c r="E822" s="8" t="s">
        <v>262</v>
      </c>
      <c r="F822" s="8" t="s">
        <v>389</v>
      </c>
      <c r="G822" s="18">
        <v>1300.2</v>
      </c>
      <c r="H822" s="11"/>
      <c r="I822" s="11"/>
      <c r="J822" s="18"/>
      <c r="K822" s="11"/>
      <c r="L822" s="63">
        <f t="shared" si="22"/>
        <v>1300.2</v>
      </c>
    </row>
    <row r="823" spans="1:12" ht="18" customHeight="1" hidden="1">
      <c r="A823" s="38" t="s">
        <v>523</v>
      </c>
      <c r="B823" s="19">
        <v>810</v>
      </c>
      <c r="C823" s="8" t="s">
        <v>714</v>
      </c>
      <c r="D823" s="8" t="s">
        <v>104</v>
      </c>
      <c r="E823" s="8" t="s">
        <v>631</v>
      </c>
      <c r="F823" s="8"/>
      <c r="G823" s="18">
        <f>SUM(G824)</f>
        <v>0</v>
      </c>
      <c r="H823" s="18"/>
      <c r="I823" s="18"/>
      <c r="J823" s="18">
        <f>SUM(J824)</f>
        <v>0</v>
      </c>
      <c r="K823" s="18"/>
      <c r="L823" s="63">
        <f t="shared" si="22"/>
        <v>0</v>
      </c>
    </row>
    <row r="824" spans="1:12" ht="36" customHeight="1" hidden="1">
      <c r="A824" s="40" t="s">
        <v>458</v>
      </c>
      <c r="B824" s="19">
        <v>810</v>
      </c>
      <c r="C824" s="8" t="s">
        <v>714</v>
      </c>
      <c r="D824" s="8" t="s">
        <v>104</v>
      </c>
      <c r="E824" s="8" t="s">
        <v>263</v>
      </c>
      <c r="F824" s="8"/>
      <c r="G824" s="18">
        <f>SUM(G825)</f>
        <v>0</v>
      </c>
      <c r="H824" s="18"/>
      <c r="I824" s="18"/>
      <c r="J824" s="18">
        <f>SUM(J825)</f>
        <v>0</v>
      </c>
      <c r="K824" s="18"/>
      <c r="L824" s="63">
        <f t="shared" si="22"/>
        <v>0</v>
      </c>
    </row>
    <row r="825" spans="1:12" ht="18" customHeight="1" hidden="1">
      <c r="A825" s="40" t="s">
        <v>397</v>
      </c>
      <c r="B825" s="19">
        <v>810</v>
      </c>
      <c r="C825" s="8" t="s">
        <v>714</v>
      </c>
      <c r="D825" s="8" t="s">
        <v>104</v>
      </c>
      <c r="E825" s="8" t="s">
        <v>263</v>
      </c>
      <c r="F825" s="8" t="s">
        <v>199</v>
      </c>
      <c r="G825" s="18"/>
      <c r="H825" s="11"/>
      <c r="I825" s="11"/>
      <c r="J825" s="18"/>
      <c r="K825" s="11"/>
      <c r="L825" s="63">
        <f t="shared" si="22"/>
        <v>0</v>
      </c>
    </row>
    <row r="826" spans="1:12" ht="18" customHeight="1" hidden="1">
      <c r="A826" s="34" t="s">
        <v>633</v>
      </c>
      <c r="B826" s="19">
        <v>810</v>
      </c>
      <c r="C826" s="8" t="s">
        <v>714</v>
      </c>
      <c r="D826" s="8" t="s">
        <v>104</v>
      </c>
      <c r="E826" s="27" t="s">
        <v>602</v>
      </c>
      <c r="F826" s="27"/>
      <c r="G826" s="18">
        <f>SUM(G827)</f>
        <v>0</v>
      </c>
      <c r="H826" s="18"/>
      <c r="I826" s="18"/>
      <c r="J826" s="18">
        <f>SUM(J827)</f>
        <v>0</v>
      </c>
      <c r="K826" s="18"/>
      <c r="L826" s="63">
        <f t="shared" si="22"/>
        <v>0</v>
      </c>
    </row>
    <row r="827" spans="1:12" ht="20.25" customHeight="1" hidden="1">
      <c r="A827" s="39" t="s">
        <v>72</v>
      </c>
      <c r="B827" s="19">
        <v>810</v>
      </c>
      <c r="C827" s="8" t="s">
        <v>714</v>
      </c>
      <c r="D827" s="8" t="s">
        <v>104</v>
      </c>
      <c r="E827" s="8" t="s">
        <v>603</v>
      </c>
      <c r="F827" s="8"/>
      <c r="G827" s="18">
        <f>SUM(G828)</f>
        <v>0</v>
      </c>
      <c r="H827" s="18"/>
      <c r="I827" s="18"/>
      <c r="J827" s="18">
        <f>SUM(J828)</f>
        <v>0</v>
      </c>
      <c r="K827" s="18"/>
      <c r="L827" s="63">
        <f t="shared" si="22"/>
        <v>0</v>
      </c>
    </row>
    <row r="828" spans="1:12" ht="18" customHeight="1" hidden="1">
      <c r="A828" s="37" t="s">
        <v>739</v>
      </c>
      <c r="B828" s="19">
        <v>810</v>
      </c>
      <c r="C828" s="8" t="s">
        <v>714</v>
      </c>
      <c r="D828" s="8" t="s">
        <v>104</v>
      </c>
      <c r="E828" s="8" t="s">
        <v>603</v>
      </c>
      <c r="F828" s="8" t="s">
        <v>199</v>
      </c>
      <c r="G828" s="18"/>
      <c r="H828" s="11"/>
      <c r="I828" s="11"/>
      <c r="J828" s="18"/>
      <c r="K828" s="11"/>
      <c r="L828" s="63">
        <f t="shared" si="22"/>
        <v>0</v>
      </c>
    </row>
    <row r="829" spans="1:12" ht="19.5" customHeight="1">
      <c r="A829" s="41" t="s">
        <v>550</v>
      </c>
      <c r="B829" s="19">
        <v>811</v>
      </c>
      <c r="C829" s="8"/>
      <c r="D829" s="8"/>
      <c r="E829" s="47"/>
      <c r="F829" s="47"/>
      <c r="G829" s="11">
        <f>SUM(G830,G841)</f>
        <v>36883.5</v>
      </c>
      <c r="H829" s="30"/>
      <c r="I829" s="11">
        <f>SUM(I830,I841)</f>
        <v>41</v>
      </c>
      <c r="J829" s="11">
        <f>SUM(J830,J841)</f>
        <v>647.1999999999999</v>
      </c>
      <c r="K829" s="30"/>
      <c r="L829" s="63">
        <f t="shared" si="22"/>
        <v>37571.7</v>
      </c>
    </row>
    <row r="830" spans="1:12" ht="19.5" customHeight="1">
      <c r="A830" s="44" t="s">
        <v>152</v>
      </c>
      <c r="B830" s="19">
        <v>811</v>
      </c>
      <c r="C830" s="8" t="s">
        <v>100</v>
      </c>
      <c r="D830" s="8"/>
      <c r="E830" s="47"/>
      <c r="F830" s="47"/>
      <c r="G830" s="11">
        <f>SUM(G831)</f>
        <v>9150.1</v>
      </c>
      <c r="H830" s="11"/>
      <c r="I830" s="11"/>
      <c r="J830" s="11">
        <f>SUM(J831)</f>
        <v>0</v>
      </c>
      <c r="K830" s="11"/>
      <c r="L830" s="63">
        <f t="shared" si="22"/>
        <v>9150.1</v>
      </c>
    </row>
    <row r="831" spans="1:12" ht="19.5" customHeight="1">
      <c r="A831" s="39" t="s">
        <v>564</v>
      </c>
      <c r="B831" s="19">
        <v>811</v>
      </c>
      <c r="C831" s="8" t="s">
        <v>100</v>
      </c>
      <c r="D831" s="8" t="s">
        <v>830</v>
      </c>
      <c r="E831" s="47"/>
      <c r="F831" s="47"/>
      <c r="G831" s="11">
        <f>SUM(G832,G835,G838)</f>
        <v>9150.1</v>
      </c>
      <c r="H831" s="11"/>
      <c r="I831" s="11"/>
      <c r="J831" s="11">
        <f>SUM(J832,J835,J838)</f>
        <v>0</v>
      </c>
      <c r="K831" s="11"/>
      <c r="L831" s="63">
        <f t="shared" si="22"/>
        <v>9150.1</v>
      </c>
    </row>
    <row r="832" spans="1:12" ht="19.5" customHeight="1">
      <c r="A832" s="39" t="s">
        <v>214</v>
      </c>
      <c r="B832" s="19">
        <v>811</v>
      </c>
      <c r="C832" s="8" t="s">
        <v>100</v>
      </c>
      <c r="D832" s="8" t="s">
        <v>830</v>
      </c>
      <c r="E832" s="47" t="s">
        <v>178</v>
      </c>
      <c r="F832" s="47"/>
      <c r="G832" s="11">
        <f>SUM(G833)</f>
        <v>1588.8</v>
      </c>
      <c r="H832" s="11"/>
      <c r="I832" s="11"/>
      <c r="J832" s="11">
        <f>SUM(J833)</f>
        <v>0</v>
      </c>
      <c r="K832" s="11"/>
      <c r="L832" s="63">
        <f t="shared" si="22"/>
        <v>1588.8</v>
      </c>
    </row>
    <row r="833" spans="1:12" ht="21" customHeight="1">
      <c r="A833" s="34" t="s">
        <v>358</v>
      </c>
      <c r="B833" s="19">
        <v>811</v>
      </c>
      <c r="C833" s="8" t="s">
        <v>100</v>
      </c>
      <c r="D833" s="8" t="s">
        <v>830</v>
      </c>
      <c r="E833" s="8" t="s">
        <v>357</v>
      </c>
      <c r="F833" s="8"/>
      <c r="G833" s="18">
        <f>SUM(G834)</f>
        <v>1588.8</v>
      </c>
      <c r="H833" s="18"/>
      <c r="I833" s="18"/>
      <c r="J833" s="18">
        <f>SUM(J834)</f>
        <v>0</v>
      </c>
      <c r="K833" s="18"/>
      <c r="L833" s="63">
        <f t="shared" si="22"/>
        <v>1588.8</v>
      </c>
    </row>
    <row r="834" spans="1:12" ht="19.5" customHeight="1">
      <c r="A834" s="37" t="s">
        <v>607</v>
      </c>
      <c r="B834" s="19">
        <v>811</v>
      </c>
      <c r="C834" s="8" t="s">
        <v>100</v>
      </c>
      <c r="D834" s="8" t="s">
        <v>830</v>
      </c>
      <c r="E834" s="8" t="s">
        <v>357</v>
      </c>
      <c r="F834" s="8" t="s">
        <v>392</v>
      </c>
      <c r="G834" s="18">
        <v>1588.8</v>
      </c>
      <c r="H834" s="11"/>
      <c r="I834" s="11"/>
      <c r="J834" s="18"/>
      <c r="K834" s="11"/>
      <c r="L834" s="63">
        <f t="shared" si="22"/>
        <v>1588.8</v>
      </c>
    </row>
    <row r="835" spans="1:12" ht="17.25" customHeight="1">
      <c r="A835" s="38" t="s">
        <v>360</v>
      </c>
      <c r="B835" s="19">
        <v>811</v>
      </c>
      <c r="C835" s="8" t="s">
        <v>100</v>
      </c>
      <c r="D835" s="8" t="s">
        <v>830</v>
      </c>
      <c r="E835" s="8" t="s">
        <v>359</v>
      </c>
      <c r="F835" s="8"/>
      <c r="G835" s="18">
        <f>SUM(G836)</f>
        <v>7086.3</v>
      </c>
      <c r="H835" s="18"/>
      <c r="I835" s="18"/>
      <c r="J835" s="18">
        <f>SUM(J836)</f>
        <v>0</v>
      </c>
      <c r="K835" s="18"/>
      <c r="L835" s="63">
        <f t="shared" si="22"/>
        <v>7086.3</v>
      </c>
    </row>
    <row r="836" spans="1:12" ht="36" customHeight="1">
      <c r="A836" s="40" t="s">
        <v>361</v>
      </c>
      <c r="B836" s="19">
        <v>811</v>
      </c>
      <c r="C836" s="8" t="s">
        <v>100</v>
      </c>
      <c r="D836" s="8" t="s">
        <v>830</v>
      </c>
      <c r="E836" s="8" t="s">
        <v>362</v>
      </c>
      <c r="F836" s="8"/>
      <c r="G836" s="18">
        <f>SUM(G837)</f>
        <v>7086.3</v>
      </c>
      <c r="H836" s="18"/>
      <c r="I836" s="18"/>
      <c r="J836" s="18">
        <f>SUM(J837)</f>
        <v>0</v>
      </c>
      <c r="K836" s="18"/>
      <c r="L836" s="63">
        <f t="shared" si="22"/>
        <v>7086.3</v>
      </c>
    </row>
    <row r="837" spans="1:12" ht="18.75" customHeight="1">
      <c r="A837" s="37" t="s">
        <v>607</v>
      </c>
      <c r="B837" s="19">
        <v>811</v>
      </c>
      <c r="C837" s="8" t="s">
        <v>100</v>
      </c>
      <c r="D837" s="8" t="s">
        <v>830</v>
      </c>
      <c r="E837" s="8" t="s">
        <v>362</v>
      </c>
      <c r="F837" s="8" t="s">
        <v>392</v>
      </c>
      <c r="G837" s="18">
        <v>7086.3</v>
      </c>
      <c r="H837" s="11"/>
      <c r="I837" s="11"/>
      <c r="J837" s="18"/>
      <c r="K837" s="11"/>
      <c r="L837" s="63">
        <f t="shared" si="22"/>
        <v>7086.3</v>
      </c>
    </row>
    <row r="838" spans="1:12" ht="19.5" customHeight="1">
      <c r="A838" s="34" t="s">
        <v>157</v>
      </c>
      <c r="B838" s="19">
        <v>811</v>
      </c>
      <c r="C838" s="8" t="s">
        <v>100</v>
      </c>
      <c r="D838" s="8" t="s">
        <v>830</v>
      </c>
      <c r="E838" s="8" t="s">
        <v>601</v>
      </c>
      <c r="F838" s="8"/>
      <c r="G838" s="18">
        <f>G839</f>
        <v>475</v>
      </c>
      <c r="H838" s="18"/>
      <c r="I838" s="18"/>
      <c r="J838" s="18">
        <f>J839</f>
        <v>0</v>
      </c>
      <c r="K838" s="18"/>
      <c r="L838" s="63">
        <f t="shared" si="22"/>
        <v>475</v>
      </c>
    </row>
    <row r="839" spans="1:24" s="76" customFormat="1" ht="21.75" customHeight="1">
      <c r="A839" s="38" t="s">
        <v>158</v>
      </c>
      <c r="B839" s="19">
        <v>811</v>
      </c>
      <c r="C839" s="8" t="s">
        <v>100</v>
      </c>
      <c r="D839" s="8" t="s">
        <v>830</v>
      </c>
      <c r="E839" s="8" t="s">
        <v>651</v>
      </c>
      <c r="F839" s="8"/>
      <c r="G839" s="18">
        <f>G840</f>
        <v>475</v>
      </c>
      <c r="H839" s="18"/>
      <c r="I839" s="18"/>
      <c r="J839" s="18">
        <f>J840</f>
        <v>0</v>
      </c>
      <c r="K839" s="18"/>
      <c r="L839" s="63">
        <f t="shared" si="22"/>
        <v>475</v>
      </c>
      <c r="M839" s="90"/>
      <c r="N839" s="56"/>
      <c r="O839" s="56"/>
      <c r="P839" s="56"/>
      <c r="Q839" s="56"/>
      <c r="R839" s="56"/>
      <c r="S839" s="56"/>
      <c r="T839" s="56"/>
      <c r="U839" s="56"/>
      <c r="V839" s="56"/>
      <c r="W839" s="56"/>
      <c r="X839" s="56"/>
    </row>
    <row r="840" spans="1:24" s="77" customFormat="1" ht="18.75" customHeight="1">
      <c r="A840" s="37" t="s">
        <v>607</v>
      </c>
      <c r="B840" s="19">
        <v>811</v>
      </c>
      <c r="C840" s="8" t="s">
        <v>100</v>
      </c>
      <c r="D840" s="8" t="s">
        <v>830</v>
      </c>
      <c r="E840" s="8" t="s">
        <v>651</v>
      </c>
      <c r="F840" s="8" t="s">
        <v>392</v>
      </c>
      <c r="G840" s="18">
        <v>475</v>
      </c>
      <c r="H840" s="11"/>
      <c r="I840" s="11"/>
      <c r="J840" s="18"/>
      <c r="K840" s="11"/>
      <c r="L840" s="63">
        <f t="shared" si="22"/>
        <v>475</v>
      </c>
      <c r="M840" s="90"/>
      <c r="N840" s="56"/>
      <c r="O840" s="56"/>
      <c r="P840" s="56"/>
      <c r="Q840" s="56"/>
      <c r="R840" s="56"/>
      <c r="S840" s="56"/>
      <c r="T840" s="56"/>
      <c r="U840" s="56"/>
      <c r="V840" s="56"/>
      <c r="W840" s="56"/>
      <c r="X840" s="56"/>
    </row>
    <row r="841" spans="1:12" ht="18.75" customHeight="1">
      <c r="A841" s="37" t="s">
        <v>673</v>
      </c>
      <c r="B841" s="19">
        <v>811</v>
      </c>
      <c r="C841" s="8" t="s">
        <v>103</v>
      </c>
      <c r="D841" s="8"/>
      <c r="E841" s="8"/>
      <c r="F841" s="8"/>
      <c r="G841" s="18">
        <f>SUM(G854,)</f>
        <v>27733.4</v>
      </c>
      <c r="H841" s="18"/>
      <c r="I841" s="18">
        <f>SUM(I854,I842)</f>
        <v>41</v>
      </c>
      <c r="J841" s="18">
        <f>SUM(J854,J842)</f>
        <v>647.1999999999999</v>
      </c>
      <c r="K841" s="18"/>
      <c r="L841" s="63">
        <f t="shared" si="22"/>
        <v>28421.600000000002</v>
      </c>
    </row>
    <row r="842" spans="1:12" ht="18.75" customHeight="1">
      <c r="A842" s="37" t="s">
        <v>48</v>
      </c>
      <c r="B842" s="19">
        <v>811</v>
      </c>
      <c r="C842" s="8" t="s">
        <v>103</v>
      </c>
      <c r="D842" s="8" t="s">
        <v>100</v>
      </c>
      <c r="E842" s="8"/>
      <c r="F842" s="8"/>
      <c r="G842" s="18"/>
      <c r="H842" s="18"/>
      <c r="I842" s="18">
        <f aca="true" t="shared" si="23" ref="I842:J844">I843</f>
        <v>41</v>
      </c>
      <c r="J842" s="18">
        <f>J843+J851</f>
        <v>647.1999999999999</v>
      </c>
      <c r="K842" s="18"/>
      <c r="L842" s="63">
        <f t="shared" si="22"/>
        <v>688.1999999999999</v>
      </c>
    </row>
    <row r="843" spans="1:12" ht="18.75" customHeight="1">
      <c r="A843" s="37" t="s">
        <v>50</v>
      </c>
      <c r="B843" s="19">
        <v>811</v>
      </c>
      <c r="C843" s="8" t="s">
        <v>103</v>
      </c>
      <c r="D843" s="8" t="s">
        <v>100</v>
      </c>
      <c r="E843" s="8" t="s">
        <v>49</v>
      </c>
      <c r="F843" s="8"/>
      <c r="G843" s="18"/>
      <c r="H843" s="18"/>
      <c r="I843" s="18">
        <f t="shared" si="23"/>
        <v>41</v>
      </c>
      <c r="J843" s="18">
        <f>J844+J849</f>
        <v>614.8</v>
      </c>
      <c r="K843" s="18"/>
      <c r="L843" s="63">
        <f t="shared" si="22"/>
        <v>655.8</v>
      </c>
    </row>
    <row r="844" spans="1:12" ht="18.75" customHeight="1">
      <c r="A844" s="37" t="s">
        <v>52</v>
      </c>
      <c r="B844" s="19">
        <v>811</v>
      </c>
      <c r="C844" s="8" t="s">
        <v>103</v>
      </c>
      <c r="D844" s="8" t="s">
        <v>100</v>
      </c>
      <c r="E844" s="8" t="s">
        <v>51</v>
      </c>
      <c r="F844" s="8"/>
      <c r="G844" s="18"/>
      <c r="H844" s="18"/>
      <c r="I844" s="18">
        <f t="shared" si="23"/>
        <v>41</v>
      </c>
      <c r="J844" s="18">
        <f t="shared" si="23"/>
        <v>0</v>
      </c>
      <c r="K844" s="18"/>
      <c r="L844" s="63">
        <f t="shared" si="22"/>
        <v>41</v>
      </c>
    </row>
    <row r="845" spans="1:12" ht="18.75" customHeight="1">
      <c r="A845" s="38" t="s">
        <v>150</v>
      </c>
      <c r="B845" s="19">
        <v>811</v>
      </c>
      <c r="C845" s="8" t="s">
        <v>103</v>
      </c>
      <c r="D845" s="8" t="s">
        <v>100</v>
      </c>
      <c r="E845" s="8" t="s">
        <v>51</v>
      </c>
      <c r="F845" s="8" t="s">
        <v>831</v>
      </c>
      <c r="G845" s="18"/>
      <c r="H845" s="18"/>
      <c r="I845" s="18">
        <v>41</v>
      </c>
      <c r="J845" s="18"/>
      <c r="K845" s="18"/>
      <c r="L845" s="63">
        <f t="shared" si="22"/>
        <v>41</v>
      </c>
    </row>
    <row r="846" spans="1:12" ht="17.25" customHeight="1" hidden="1">
      <c r="A846" s="38" t="s">
        <v>204</v>
      </c>
      <c r="B846" s="19">
        <v>811</v>
      </c>
      <c r="C846" s="8" t="s">
        <v>103</v>
      </c>
      <c r="D846" s="8" t="s">
        <v>205</v>
      </c>
      <c r="E846" s="8"/>
      <c r="F846" s="8"/>
      <c r="G846" s="18"/>
      <c r="H846" s="11"/>
      <c r="I846" s="18"/>
      <c r="J846" s="18"/>
      <c r="K846" s="11"/>
      <c r="L846" s="63">
        <f t="shared" si="22"/>
        <v>0</v>
      </c>
    </row>
    <row r="847" spans="1:12" ht="18.75" customHeight="1" hidden="1">
      <c r="A847" s="38" t="s">
        <v>766</v>
      </c>
      <c r="B847" s="19">
        <v>811</v>
      </c>
      <c r="C847" s="8" t="s">
        <v>103</v>
      </c>
      <c r="D847" s="8" t="s">
        <v>205</v>
      </c>
      <c r="E847" s="8" t="s">
        <v>767</v>
      </c>
      <c r="F847" s="8"/>
      <c r="G847" s="18"/>
      <c r="H847" s="11"/>
      <c r="I847" s="18"/>
      <c r="J847" s="18"/>
      <c r="K847" s="11"/>
      <c r="L847" s="63">
        <f t="shared" si="22"/>
        <v>0</v>
      </c>
    </row>
    <row r="848" spans="1:12" ht="20.25" customHeight="1" hidden="1">
      <c r="A848" s="38" t="s">
        <v>768</v>
      </c>
      <c r="B848" s="19">
        <v>811</v>
      </c>
      <c r="C848" s="8" t="s">
        <v>103</v>
      </c>
      <c r="D848" s="8" t="s">
        <v>205</v>
      </c>
      <c r="E848" s="8" t="s">
        <v>767</v>
      </c>
      <c r="F848" s="8" t="s">
        <v>147</v>
      </c>
      <c r="G848" s="18"/>
      <c r="H848" s="11"/>
      <c r="I848" s="18"/>
      <c r="J848" s="18"/>
      <c r="K848" s="11"/>
      <c r="L848" s="63">
        <f t="shared" si="22"/>
        <v>0</v>
      </c>
    </row>
    <row r="849" spans="1:12" ht="35.25" customHeight="1">
      <c r="A849" s="38" t="s">
        <v>33</v>
      </c>
      <c r="B849" s="19">
        <v>811</v>
      </c>
      <c r="C849" s="8" t="s">
        <v>103</v>
      </c>
      <c r="D849" s="8" t="s">
        <v>100</v>
      </c>
      <c r="E849" s="8" t="s">
        <v>32</v>
      </c>
      <c r="F849" s="8"/>
      <c r="G849" s="18"/>
      <c r="H849" s="11"/>
      <c r="I849" s="18"/>
      <c r="J849" s="18">
        <f>SUM(J850)</f>
        <v>614.8</v>
      </c>
      <c r="K849" s="11"/>
      <c r="L849" s="63">
        <f t="shared" si="22"/>
        <v>614.8</v>
      </c>
    </row>
    <row r="850" spans="1:12" ht="20.25" customHeight="1">
      <c r="A850" s="38" t="s">
        <v>150</v>
      </c>
      <c r="B850" s="19">
        <v>811</v>
      </c>
      <c r="C850" s="8" t="s">
        <v>103</v>
      </c>
      <c r="D850" s="8" t="s">
        <v>100</v>
      </c>
      <c r="E850" s="8" t="s">
        <v>32</v>
      </c>
      <c r="F850" s="8" t="s">
        <v>831</v>
      </c>
      <c r="G850" s="18"/>
      <c r="H850" s="11"/>
      <c r="I850" s="18"/>
      <c r="J850" s="18">
        <v>614.8</v>
      </c>
      <c r="K850" s="11"/>
      <c r="L850" s="63">
        <f t="shared" si="22"/>
        <v>614.8</v>
      </c>
    </row>
    <row r="851" spans="1:12" ht="20.25" customHeight="1">
      <c r="A851" s="38" t="s">
        <v>523</v>
      </c>
      <c r="B851" s="19">
        <v>811</v>
      </c>
      <c r="C851" s="8" t="s">
        <v>103</v>
      </c>
      <c r="D851" s="8" t="s">
        <v>100</v>
      </c>
      <c r="E851" s="8" t="s">
        <v>631</v>
      </c>
      <c r="F851" s="8"/>
      <c r="G851" s="18"/>
      <c r="H851" s="11"/>
      <c r="I851" s="18"/>
      <c r="J851" s="18">
        <f>SUM(J852)</f>
        <v>32.4</v>
      </c>
      <c r="K851" s="11"/>
      <c r="L851" s="63">
        <f t="shared" si="22"/>
        <v>32.4</v>
      </c>
    </row>
    <row r="852" spans="1:12" ht="39" customHeight="1">
      <c r="A852" s="38" t="s">
        <v>34</v>
      </c>
      <c r="B852" s="19">
        <v>811</v>
      </c>
      <c r="C852" s="8" t="s">
        <v>103</v>
      </c>
      <c r="D852" s="8" t="s">
        <v>100</v>
      </c>
      <c r="E852" s="8" t="s">
        <v>39</v>
      </c>
      <c r="F852" s="8"/>
      <c r="G852" s="18"/>
      <c r="H852" s="11"/>
      <c r="I852" s="18"/>
      <c r="J852" s="18">
        <f>SUM(J853)</f>
        <v>32.4</v>
      </c>
      <c r="K852" s="11"/>
      <c r="L852" s="63">
        <f t="shared" si="22"/>
        <v>32.4</v>
      </c>
    </row>
    <row r="853" spans="1:12" ht="20.25" customHeight="1">
      <c r="A853" s="38" t="s">
        <v>150</v>
      </c>
      <c r="B853" s="19">
        <v>811</v>
      </c>
      <c r="C853" s="8" t="s">
        <v>103</v>
      </c>
      <c r="D853" s="8" t="s">
        <v>100</v>
      </c>
      <c r="E853" s="8" t="s">
        <v>39</v>
      </c>
      <c r="F853" s="8" t="s">
        <v>831</v>
      </c>
      <c r="G853" s="18"/>
      <c r="H853" s="11"/>
      <c r="I853" s="18"/>
      <c r="J853" s="18">
        <v>32.4</v>
      </c>
      <c r="K853" s="11"/>
      <c r="L853" s="63">
        <f aca="true" t="shared" si="24" ref="L853:L916">G853+H853+I853+J853+K853</f>
        <v>32.4</v>
      </c>
    </row>
    <row r="854" spans="1:12" ht="20.25" customHeight="1">
      <c r="A854" s="39" t="s">
        <v>207</v>
      </c>
      <c r="B854" s="19">
        <v>811</v>
      </c>
      <c r="C854" s="8" t="s">
        <v>103</v>
      </c>
      <c r="D854" s="8" t="s">
        <v>748</v>
      </c>
      <c r="E854" s="8"/>
      <c r="F854" s="8"/>
      <c r="G854" s="18">
        <f>SUM(G855,G858)</f>
        <v>27733.4</v>
      </c>
      <c r="H854" s="18"/>
      <c r="I854" s="18"/>
      <c r="J854" s="18">
        <f>SUM(J855,J858)</f>
        <v>0</v>
      </c>
      <c r="K854" s="18"/>
      <c r="L854" s="63">
        <f t="shared" si="24"/>
        <v>27733.4</v>
      </c>
    </row>
    <row r="855" spans="1:12" ht="18" customHeight="1">
      <c r="A855" s="39" t="s">
        <v>214</v>
      </c>
      <c r="B855" s="19">
        <v>811</v>
      </c>
      <c r="C855" s="8" t="s">
        <v>103</v>
      </c>
      <c r="D855" s="8" t="s">
        <v>748</v>
      </c>
      <c r="E855" s="8" t="s">
        <v>178</v>
      </c>
      <c r="F855" s="8"/>
      <c r="G855" s="18">
        <f>SUM(G856)</f>
        <v>27078.4</v>
      </c>
      <c r="H855" s="18"/>
      <c r="I855" s="18"/>
      <c r="J855" s="18">
        <f>SUM(J856)</f>
        <v>0</v>
      </c>
      <c r="K855" s="18"/>
      <c r="L855" s="63">
        <f t="shared" si="24"/>
        <v>27078.4</v>
      </c>
    </row>
    <row r="856" spans="1:12" ht="17.25" customHeight="1">
      <c r="A856" s="38" t="s">
        <v>182</v>
      </c>
      <c r="B856" s="19">
        <v>811</v>
      </c>
      <c r="C856" s="8" t="s">
        <v>103</v>
      </c>
      <c r="D856" s="8" t="s">
        <v>748</v>
      </c>
      <c r="E856" s="8" t="s">
        <v>180</v>
      </c>
      <c r="F856" s="8"/>
      <c r="G856" s="18">
        <f>SUM(G857)</f>
        <v>27078.4</v>
      </c>
      <c r="H856" s="18"/>
      <c r="I856" s="18"/>
      <c r="J856" s="18">
        <f>SUM(J857)</f>
        <v>0</v>
      </c>
      <c r="K856" s="18"/>
      <c r="L856" s="63">
        <f t="shared" si="24"/>
        <v>27078.4</v>
      </c>
    </row>
    <row r="857" spans="1:12" ht="19.5" customHeight="1">
      <c r="A857" s="37" t="s">
        <v>607</v>
      </c>
      <c r="B857" s="19">
        <v>811</v>
      </c>
      <c r="C857" s="8" t="s">
        <v>103</v>
      </c>
      <c r="D857" s="8" t="s">
        <v>748</v>
      </c>
      <c r="E857" s="8" t="s">
        <v>180</v>
      </c>
      <c r="F857" s="8" t="s">
        <v>392</v>
      </c>
      <c r="G857" s="18">
        <f>26749+329.4</f>
        <v>27078.4</v>
      </c>
      <c r="H857" s="11"/>
      <c r="I857" s="11"/>
      <c r="J857" s="18"/>
      <c r="K857" s="11"/>
      <c r="L857" s="63">
        <f t="shared" si="24"/>
        <v>27078.4</v>
      </c>
    </row>
    <row r="858" spans="1:12" ht="20.25" customHeight="1">
      <c r="A858" s="39" t="s">
        <v>432</v>
      </c>
      <c r="B858" s="19">
        <v>811</v>
      </c>
      <c r="C858" s="8" t="s">
        <v>103</v>
      </c>
      <c r="D858" s="8" t="s">
        <v>748</v>
      </c>
      <c r="E858" s="8" t="s">
        <v>675</v>
      </c>
      <c r="F858" s="8"/>
      <c r="G858" s="18">
        <f>SUM(G859,G861)</f>
        <v>655</v>
      </c>
      <c r="H858" s="18"/>
      <c r="I858" s="18"/>
      <c r="J858" s="18">
        <f>SUM(J859,J861)</f>
        <v>0</v>
      </c>
      <c r="K858" s="18"/>
      <c r="L858" s="63">
        <f t="shared" si="24"/>
        <v>655</v>
      </c>
    </row>
    <row r="859" spans="1:12" ht="20.25" customHeight="1">
      <c r="A859" s="35" t="s">
        <v>677</v>
      </c>
      <c r="B859" s="19">
        <v>811</v>
      </c>
      <c r="C859" s="8" t="s">
        <v>103</v>
      </c>
      <c r="D859" s="8" t="s">
        <v>748</v>
      </c>
      <c r="E859" s="8" t="s">
        <v>678</v>
      </c>
      <c r="F859" s="8"/>
      <c r="G859" s="18">
        <f>SUM(G860)</f>
        <v>655</v>
      </c>
      <c r="H859" s="18"/>
      <c r="I859" s="18"/>
      <c r="J859" s="18">
        <f>SUM(J860)</f>
        <v>0</v>
      </c>
      <c r="K859" s="18"/>
      <c r="L859" s="63">
        <f t="shared" si="24"/>
        <v>655</v>
      </c>
    </row>
    <row r="860" spans="1:12" ht="19.5" customHeight="1">
      <c r="A860" s="37" t="s">
        <v>607</v>
      </c>
      <c r="B860" s="19">
        <v>811</v>
      </c>
      <c r="C860" s="8" t="s">
        <v>103</v>
      </c>
      <c r="D860" s="8" t="s">
        <v>748</v>
      </c>
      <c r="E860" s="8" t="s">
        <v>678</v>
      </c>
      <c r="F860" s="8" t="s">
        <v>392</v>
      </c>
      <c r="G860" s="18">
        <v>655</v>
      </c>
      <c r="H860" s="11"/>
      <c r="I860" s="11"/>
      <c r="J860" s="18"/>
      <c r="K860" s="11"/>
      <c r="L860" s="63">
        <f t="shared" si="24"/>
        <v>655</v>
      </c>
    </row>
    <row r="861" spans="1:12" ht="34.5" customHeight="1" hidden="1">
      <c r="A861" s="37" t="s">
        <v>510</v>
      </c>
      <c r="B861" s="19">
        <v>811</v>
      </c>
      <c r="C861" s="8" t="s">
        <v>103</v>
      </c>
      <c r="D861" s="8" t="s">
        <v>748</v>
      </c>
      <c r="E861" s="8" t="s">
        <v>484</v>
      </c>
      <c r="F861" s="8"/>
      <c r="G861" s="18">
        <f>SUM(G862)</f>
        <v>0</v>
      </c>
      <c r="H861" s="18"/>
      <c r="I861" s="18"/>
      <c r="J861" s="18">
        <f>SUM(J862)</f>
        <v>0</v>
      </c>
      <c r="K861" s="18"/>
      <c r="L861" s="63">
        <f t="shared" si="24"/>
        <v>0</v>
      </c>
    </row>
    <row r="862" spans="1:12" ht="18.75" customHeight="1" hidden="1">
      <c r="A862" s="40" t="s">
        <v>376</v>
      </c>
      <c r="B862" s="19">
        <v>811</v>
      </c>
      <c r="C862" s="8" t="s">
        <v>103</v>
      </c>
      <c r="D862" s="8" t="s">
        <v>748</v>
      </c>
      <c r="E862" s="8" t="s">
        <v>484</v>
      </c>
      <c r="F862" s="8" t="s">
        <v>147</v>
      </c>
      <c r="G862" s="18"/>
      <c r="H862" s="11"/>
      <c r="I862" s="11"/>
      <c r="J862" s="18"/>
      <c r="K862" s="11"/>
      <c r="L862" s="63">
        <f t="shared" si="24"/>
        <v>0</v>
      </c>
    </row>
    <row r="863" spans="1:12" ht="18.75" customHeight="1" hidden="1">
      <c r="A863" s="39" t="s">
        <v>642</v>
      </c>
      <c r="B863" s="19">
        <v>811</v>
      </c>
      <c r="C863" s="8" t="s">
        <v>203</v>
      </c>
      <c r="D863" s="8"/>
      <c r="E863" s="8"/>
      <c r="F863" s="8"/>
      <c r="G863" s="18"/>
      <c r="H863" s="11"/>
      <c r="I863" s="11"/>
      <c r="J863" s="18"/>
      <c r="K863" s="11"/>
      <c r="L863" s="63">
        <f t="shared" si="24"/>
        <v>0</v>
      </c>
    </row>
    <row r="864" spans="1:12" ht="18.75" customHeight="1" hidden="1">
      <c r="A864" s="39" t="s">
        <v>325</v>
      </c>
      <c r="B864" s="19">
        <v>811</v>
      </c>
      <c r="C864" s="8" t="s">
        <v>203</v>
      </c>
      <c r="D864" s="8" t="s">
        <v>100</v>
      </c>
      <c r="E864" s="8"/>
      <c r="F864" s="8"/>
      <c r="G864" s="18"/>
      <c r="H864" s="11"/>
      <c r="I864" s="11"/>
      <c r="J864" s="18"/>
      <c r="K864" s="11"/>
      <c r="L864" s="63">
        <f t="shared" si="24"/>
        <v>0</v>
      </c>
    </row>
    <row r="865" spans="1:12" ht="18.75" customHeight="1" hidden="1">
      <c r="A865" s="40" t="s">
        <v>326</v>
      </c>
      <c r="B865" s="19">
        <v>811</v>
      </c>
      <c r="C865" s="8" t="s">
        <v>203</v>
      </c>
      <c r="D865" s="8" t="s">
        <v>100</v>
      </c>
      <c r="E865" s="8" t="s">
        <v>684</v>
      </c>
      <c r="F865" s="8"/>
      <c r="G865" s="18"/>
      <c r="H865" s="11"/>
      <c r="I865" s="11"/>
      <c r="J865" s="18"/>
      <c r="K865" s="11"/>
      <c r="L865" s="63">
        <f t="shared" si="24"/>
        <v>0</v>
      </c>
    </row>
    <row r="866" spans="1:12" ht="18.75" customHeight="1" hidden="1">
      <c r="A866" s="40" t="s">
        <v>417</v>
      </c>
      <c r="B866" s="19">
        <v>811</v>
      </c>
      <c r="C866" s="8" t="s">
        <v>203</v>
      </c>
      <c r="D866" s="8" t="s">
        <v>100</v>
      </c>
      <c r="E866" s="8" t="s">
        <v>338</v>
      </c>
      <c r="F866" s="8"/>
      <c r="G866" s="18"/>
      <c r="H866" s="11"/>
      <c r="I866" s="11"/>
      <c r="J866" s="18"/>
      <c r="K866" s="11"/>
      <c r="L866" s="63">
        <f t="shared" si="24"/>
        <v>0</v>
      </c>
    </row>
    <row r="867" spans="1:12" ht="18.75" customHeight="1" hidden="1">
      <c r="A867" s="40" t="s">
        <v>337</v>
      </c>
      <c r="B867" s="19">
        <v>811</v>
      </c>
      <c r="C867" s="8" t="s">
        <v>203</v>
      </c>
      <c r="D867" s="8" t="s">
        <v>100</v>
      </c>
      <c r="E867" s="8" t="s">
        <v>338</v>
      </c>
      <c r="F867" s="8" t="s">
        <v>147</v>
      </c>
      <c r="G867" s="18"/>
      <c r="H867" s="11"/>
      <c r="I867" s="11"/>
      <c r="J867" s="18"/>
      <c r="K867" s="11"/>
      <c r="L867" s="63">
        <f t="shared" si="24"/>
        <v>0</v>
      </c>
    </row>
    <row r="868" spans="1:12" ht="18.75" customHeight="1" hidden="1">
      <c r="A868" s="40" t="s">
        <v>85</v>
      </c>
      <c r="B868" s="19">
        <v>811</v>
      </c>
      <c r="C868" s="8" t="s">
        <v>203</v>
      </c>
      <c r="D868" s="8" t="s">
        <v>102</v>
      </c>
      <c r="E868" s="8"/>
      <c r="F868" s="8"/>
      <c r="G868" s="18"/>
      <c r="H868" s="11"/>
      <c r="I868" s="11"/>
      <c r="J868" s="18"/>
      <c r="K868" s="11"/>
      <c r="L868" s="63">
        <f t="shared" si="24"/>
        <v>0</v>
      </c>
    </row>
    <row r="869" spans="1:12" ht="18.75" customHeight="1" hidden="1">
      <c r="A869" s="40" t="s">
        <v>770</v>
      </c>
      <c r="B869" s="19">
        <v>811</v>
      </c>
      <c r="C869" s="8" t="s">
        <v>203</v>
      </c>
      <c r="D869" s="8" t="s">
        <v>102</v>
      </c>
      <c r="E869" s="8" t="s">
        <v>767</v>
      </c>
      <c r="F869" s="8"/>
      <c r="G869" s="18"/>
      <c r="H869" s="11"/>
      <c r="I869" s="11"/>
      <c r="J869" s="18"/>
      <c r="K869" s="11"/>
      <c r="L869" s="63">
        <f t="shared" si="24"/>
        <v>0</v>
      </c>
    </row>
    <row r="870" spans="1:12" ht="18.75" customHeight="1" hidden="1">
      <c r="A870" s="40" t="s">
        <v>769</v>
      </c>
      <c r="B870" s="19">
        <v>811</v>
      </c>
      <c r="C870" s="8" t="s">
        <v>203</v>
      </c>
      <c r="D870" s="8" t="s">
        <v>102</v>
      </c>
      <c r="E870" s="8" t="s">
        <v>767</v>
      </c>
      <c r="F870" s="8" t="s">
        <v>147</v>
      </c>
      <c r="G870" s="18"/>
      <c r="H870" s="11"/>
      <c r="I870" s="11"/>
      <c r="J870" s="18"/>
      <c r="K870" s="11"/>
      <c r="L870" s="63">
        <f t="shared" si="24"/>
        <v>0</v>
      </c>
    </row>
    <row r="871" spans="1:12" ht="18.75" customHeight="1" hidden="1">
      <c r="A871" s="39" t="s">
        <v>609</v>
      </c>
      <c r="B871" s="19">
        <v>811</v>
      </c>
      <c r="C871" s="8" t="s">
        <v>746</v>
      </c>
      <c r="D871" s="8"/>
      <c r="E871" s="8"/>
      <c r="F871" s="8"/>
      <c r="G871" s="18"/>
      <c r="H871" s="11"/>
      <c r="I871" s="11"/>
      <c r="J871" s="18"/>
      <c r="K871" s="11"/>
      <c r="L871" s="63">
        <f t="shared" si="24"/>
        <v>0</v>
      </c>
    </row>
    <row r="872" spans="1:12" ht="18.75" customHeight="1" hidden="1">
      <c r="A872" s="39" t="s">
        <v>433</v>
      </c>
      <c r="B872" s="19">
        <v>811</v>
      </c>
      <c r="C872" s="8" t="s">
        <v>746</v>
      </c>
      <c r="D872" s="8" t="s">
        <v>746</v>
      </c>
      <c r="E872" s="8"/>
      <c r="F872" s="8"/>
      <c r="G872" s="18"/>
      <c r="H872" s="11"/>
      <c r="I872" s="11"/>
      <c r="J872" s="18"/>
      <c r="K872" s="11"/>
      <c r="L872" s="63">
        <f t="shared" si="24"/>
        <v>0</v>
      </c>
    </row>
    <row r="873" spans="1:12" ht="18.75" customHeight="1" hidden="1">
      <c r="A873" s="38" t="s">
        <v>404</v>
      </c>
      <c r="B873" s="19">
        <v>811</v>
      </c>
      <c r="C873" s="8" t="s">
        <v>746</v>
      </c>
      <c r="D873" s="8" t="s">
        <v>746</v>
      </c>
      <c r="E873" s="8" t="s">
        <v>719</v>
      </c>
      <c r="F873" s="8"/>
      <c r="G873" s="18"/>
      <c r="H873" s="11"/>
      <c r="I873" s="11"/>
      <c r="J873" s="18"/>
      <c r="K873" s="11"/>
      <c r="L873" s="63">
        <f t="shared" si="24"/>
        <v>0</v>
      </c>
    </row>
    <row r="874" spans="1:12" s="76" customFormat="1" ht="18.75" customHeight="1" hidden="1">
      <c r="A874" s="34" t="s">
        <v>559</v>
      </c>
      <c r="B874" s="19">
        <v>811</v>
      </c>
      <c r="C874" s="8" t="s">
        <v>746</v>
      </c>
      <c r="D874" s="8" t="s">
        <v>746</v>
      </c>
      <c r="E874" s="8" t="s">
        <v>759</v>
      </c>
      <c r="F874" s="8"/>
      <c r="G874" s="18"/>
      <c r="H874" s="26"/>
      <c r="I874" s="11"/>
      <c r="J874" s="18"/>
      <c r="K874" s="26"/>
      <c r="L874" s="63">
        <f t="shared" si="24"/>
        <v>0</v>
      </c>
    </row>
    <row r="875" spans="1:12" s="77" customFormat="1" ht="18.75" customHeight="1" hidden="1">
      <c r="A875" s="39" t="s">
        <v>808</v>
      </c>
      <c r="B875" s="19">
        <v>811</v>
      </c>
      <c r="C875" s="8" t="s">
        <v>746</v>
      </c>
      <c r="D875" s="8" t="s">
        <v>746</v>
      </c>
      <c r="E875" s="8" t="s">
        <v>759</v>
      </c>
      <c r="F875" s="8" t="s">
        <v>807</v>
      </c>
      <c r="G875" s="18"/>
      <c r="H875" s="13"/>
      <c r="I875" s="11"/>
      <c r="J875" s="18"/>
      <c r="K875" s="13"/>
      <c r="L875" s="63">
        <f t="shared" si="24"/>
        <v>0</v>
      </c>
    </row>
    <row r="876" spans="1:12" s="56" customFormat="1" ht="18.75" customHeight="1" hidden="1">
      <c r="A876" s="39" t="s">
        <v>287</v>
      </c>
      <c r="B876" s="19">
        <v>811</v>
      </c>
      <c r="C876" s="8" t="s">
        <v>201</v>
      </c>
      <c r="D876" s="8"/>
      <c r="E876" s="8"/>
      <c r="F876" s="8"/>
      <c r="G876" s="18"/>
      <c r="H876" s="11"/>
      <c r="I876" s="11"/>
      <c r="J876" s="18"/>
      <c r="K876" s="11"/>
      <c r="L876" s="63">
        <f t="shared" si="24"/>
        <v>0</v>
      </c>
    </row>
    <row r="877" spans="1:12" s="56" customFormat="1" ht="18.75" customHeight="1" hidden="1">
      <c r="A877" s="39" t="s">
        <v>825</v>
      </c>
      <c r="B877" s="19">
        <v>811</v>
      </c>
      <c r="C877" s="8" t="s">
        <v>201</v>
      </c>
      <c r="D877" s="8" t="s">
        <v>100</v>
      </c>
      <c r="E877" s="8"/>
      <c r="F877" s="8"/>
      <c r="G877" s="18"/>
      <c r="H877" s="11"/>
      <c r="I877" s="11"/>
      <c r="J877" s="18"/>
      <c r="K877" s="11"/>
      <c r="L877" s="63">
        <f t="shared" si="24"/>
        <v>0</v>
      </c>
    </row>
    <row r="878" spans="1:12" s="56" customFormat="1" ht="20.25" customHeight="1" hidden="1">
      <c r="A878" s="40" t="s">
        <v>770</v>
      </c>
      <c r="B878" s="19">
        <v>811</v>
      </c>
      <c r="C878" s="8" t="s">
        <v>201</v>
      </c>
      <c r="D878" s="8" t="s">
        <v>100</v>
      </c>
      <c r="E878" s="8" t="s">
        <v>767</v>
      </c>
      <c r="F878" s="8"/>
      <c r="G878" s="18"/>
      <c r="H878" s="11"/>
      <c r="I878" s="11"/>
      <c r="J878" s="18"/>
      <c r="K878" s="11"/>
      <c r="L878" s="63">
        <f t="shared" si="24"/>
        <v>0</v>
      </c>
    </row>
    <row r="879" spans="1:12" s="56" customFormat="1" ht="18.75" customHeight="1" hidden="1">
      <c r="A879" s="40" t="s">
        <v>769</v>
      </c>
      <c r="B879" s="19">
        <v>811</v>
      </c>
      <c r="C879" s="8" t="s">
        <v>201</v>
      </c>
      <c r="D879" s="8" t="s">
        <v>100</v>
      </c>
      <c r="E879" s="8" t="s">
        <v>767</v>
      </c>
      <c r="F879" s="8" t="s">
        <v>147</v>
      </c>
      <c r="G879" s="18"/>
      <c r="H879" s="11"/>
      <c r="I879" s="11"/>
      <c r="J879" s="18"/>
      <c r="K879" s="11"/>
      <c r="L879" s="63">
        <f t="shared" si="24"/>
        <v>0</v>
      </c>
    </row>
    <row r="880" spans="1:12" ht="16.5" hidden="1">
      <c r="A880" s="39" t="s">
        <v>744</v>
      </c>
      <c r="B880" s="19">
        <v>812</v>
      </c>
      <c r="C880" s="8"/>
      <c r="D880" s="8"/>
      <c r="E880" s="47"/>
      <c r="F880" s="47"/>
      <c r="G880" s="11"/>
      <c r="H880" s="30"/>
      <c r="I880" s="30"/>
      <c r="J880" s="11"/>
      <c r="K880" s="30"/>
      <c r="L880" s="63">
        <f t="shared" si="24"/>
        <v>0</v>
      </c>
    </row>
    <row r="881" spans="1:12" ht="16.5" hidden="1">
      <c r="A881" s="44" t="s">
        <v>152</v>
      </c>
      <c r="B881" s="19">
        <v>812</v>
      </c>
      <c r="C881" s="8" t="s">
        <v>100</v>
      </c>
      <c r="D881" s="8"/>
      <c r="E881" s="47"/>
      <c r="F881" s="47"/>
      <c r="G881" s="11"/>
      <c r="H881" s="11"/>
      <c r="I881" s="11"/>
      <c r="J881" s="11"/>
      <c r="K881" s="11"/>
      <c r="L881" s="63">
        <f t="shared" si="24"/>
        <v>0</v>
      </c>
    </row>
    <row r="882" spans="1:12" ht="21" customHeight="1" hidden="1">
      <c r="A882" s="39" t="s">
        <v>564</v>
      </c>
      <c r="B882" s="19">
        <v>812</v>
      </c>
      <c r="C882" s="8" t="s">
        <v>100</v>
      </c>
      <c r="D882" s="8" t="s">
        <v>830</v>
      </c>
      <c r="E882" s="47"/>
      <c r="F882" s="47"/>
      <c r="G882" s="11"/>
      <c r="H882" s="11"/>
      <c r="I882" s="11"/>
      <c r="J882" s="11"/>
      <c r="K882" s="11"/>
      <c r="L882" s="63">
        <f t="shared" si="24"/>
        <v>0</v>
      </c>
    </row>
    <row r="883" spans="1:12" ht="18" customHeight="1" hidden="1">
      <c r="A883" s="37" t="s">
        <v>216</v>
      </c>
      <c r="B883" s="19">
        <v>812</v>
      </c>
      <c r="C883" s="8" t="s">
        <v>100</v>
      </c>
      <c r="D883" s="8" t="s">
        <v>830</v>
      </c>
      <c r="E883" s="8" t="s">
        <v>183</v>
      </c>
      <c r="F883" s="8"/>
      <c r="G883" s="18"/>
      <c r="H883" s="18"/>
      <c r="I883" s="18"/>
      <c r="J883" s="18"/>
      <c r="K883" s="18"/>
      <c r="L883" s="63">
        <f t="shared" si="24"/>
        <v>0</v>
      </c>
    </row>
    <row r="884" spans="1:12" ht="52.5" customHeight="1" hidden="1">
      <c r="A884" s="37" t="s">
        <v>186</v>
      </c>
      <c r="B884" s="19">
        <v>812</v>
      </c>
      <c r="C884" s="8" t="s">
        <v>100</v>
      </c>
      <c r="D884" s="8" t="s">
        <v>830</v>
      </c>
      <c r="E884" s="8" t="s">
        <v>185</v>
      </c>
      <c r="F884" s="8"/>
      <c r="G884" s="18"/>
      <c r="H884" s="18"/>
      <c r="I884" s="18"/>
      <c r="J884" s="18"/>
      <c r="K884" s="18"/>
      <c r="L884" s="63">
        <f t="shared" si="24"/>
        <v>0</v>
      </c>
    </row>
    <row r="885" spans="1:12" ht="20.25" customHeight="1" hidden="1">
      <c r="A885" s="34" t="s">
        <v>574</v>
      </c>
      <c r="B885" s="19">
        <v>812</v>
      </c>
      <c r="C885" s="8" t="s">
        <v>100</v>
      </c>
      <c r="D885" s="8" t="s">
        <v>830</v>
      </c>
      <c r="E885" s="8" t="s">
        <v>366</v>
      </c>
      <c r="F885" s="8"/>
      <c r="G885" s="18"/>
      <c r="H885" s="18"/>
      <c r="I885" s="18"/>
      <c r="J885" s="18"/>
      <c r="K885" s="18"/>
      <c r="L885" s="63">
        <f t="shared" si="24"/>
        <v>0</v>
      </c>
    </row>
    <row r="886" spans="1:12" ht="18.75" customHeight="1" hidden="1">
      <c r="A886" s="38" t="s">
        <v>150</v>
      </c>
      <c r="B886" s="19">
        <v>812</v>
      </c>
      <c r="C886" s="8" t="s">
        <v>100</v>
      </c>
      <c r="D886" s="8" t="s">
        <v>830</v>
      </c>
      <c r="E886" s="8" t="s">
        <v>366</v>
      </c>
      <c r="F886" s="8" t="s">
        <v>831</v>
      </c>
      <c r="G886" s="18"/>
      <c r="H886" s="11"/>
      <c r="I886" s="11"/>
      <c r="J886" s="18"/>
      <c r="K886" s="11"/>
      <c r="L886" s="63">
        <f t="shared" si="24"/>
        <v>0</v>
      </c>
    </row>
    <row r="887" spans="1:12" ht="18" customHeight="1">
      <c r="A887" s="41" t="s">
        <v>763</v>
      </c>
      <c r="B887" s="19">
        <v>840</v>
      </c>
      <c r="C887" s="8"/>
      <c r="D887" s="8"/>
      <c r="E887" s="8"/>
      <c r="F887" s="8"/>
      <c r="G887" s="11">
        <f>SUM(G888)</f>
        <v>13760.7</v>
      </c>
      <c r="H887" s="30"/>
      <c r="I887" s="30"/>
      <c r="J887" s="11">
        <f>SUM(J888)</f>
        <v>150.9</v>
      </c>
      <c r="K887" s="30"/>
      <c r="L887" s="63">
        <f t="shared" si="24"/>
        <v>13911.6</v>
      </c>
    </row>
    <row r="888" spans="1:12" ht="18.75" customHeight="1">
      <c r="A888" s="41" t="s">
        <v>367</v>
      </c>
      <c r="B888" s="19">
        <v>840</v>
      </c>
      <c r="C888" s="8" t="s">
        <v>104</v>
      </c>
      <c r="D888" s="8"/>
      <c r="E888" s="8"/>
      <c r="F888" s="8"/>
      <c r="G888" s="11">
        <f>SUM(G889)</f>
        <v>13760.7</v>
      </c>
      <c r="H888" s="11"/>
      <c r="I888" s="11"/>
      <c r="J888" s="11">
        <f>SUM(J889)</f>
        <v>150.9</v>
      </c>
      <c r="K888" s="11"/>
      <c r="L888" s="63">
        <f t="shared" si="24"/>
        <v>13911.6</v>
      </c>
    </row>
    <row r="889" spans="1:12" ht="19.5" customHeight="1">
      <c r="A889" s="39" t="s">
        <v>282</v>
      </c>
      <c r="B889" s="19">
        <v>840</v>
      </c>
      <c r="C889" s="8" t="s">
        <v>104</v>
      </c>
      <c r="D889" s="8" t="s">
        <v>203</v>
      </c>
      <c r="E889" s="8"/>
      <c r="F889" s="8"/>
      <c r="G889" s="11">
        <f>SUM(G890,G893,G897)</f>
        <v>13760.7</v>
      </c>
      <c r="H889" s="11"/>
      <c r="I889" s="11"/>
      <c r="J889" s="11">
        <f>SUM(J890,J893,J897)</f>
        <v>150.9</v>
      </c>
      <c r="K889" s="11"/>
      <c r="L889" s="63">
        <f t="shared" si="24"/>
        <v>13911.6</v>
      </c>
    </row>
    <row r="890" spans="1:12" ht="18.75" customHeight="1">
      <c r="A890" s="39" t="s">
        <v>214</v>
      </c>
      <c r="B890" s="19">
        <v>840</v>
      </c>
      <c r="C890" s="8" t="s">
        <v>104</v>
      </c>
      <c r="D890" s="8" t="s">
        <v>203</v>
      </c>
      <c r="E890" s="8" t="s">
        <v>178</v>
      </c>
      <c r="F890" s="8"/>
      <c r="G890" s="11">
        <f>SUM(G891)</f>
        <v>6643.8</v>
      </c>
      <c r="H890" s="11"/>
      <c r="I890" s="11"/>
      <c r="J890" s="11">
        <f>SUM(J891)</f>
        <v>150.9</v>
      </c>
      <c r="K890" s="11"/>
      <c r="L890" s="63">
        <f t="shared" si="24"/>
        <v>6794.7</v>
      </c>
    </row>
    <row r="891" spans="1:12" ht="18.75" customHeight="1">
      <c r="A891" s="38" t="s">
        <v>182</v>
      </c>
      <c r="B891" s="19">
        <v>840</v>
      </c>
      <c r="C891" s="8" t="s">
        <v>104</v>
      </c>
      <c r="D891" s="8" t="s">
        <v>203</v>
      </c>
      <c r="E891" s="8" t="s">
        <v>180</v>
      </c>
      <c r="F891" s="8"/>
      <c r="G891" s="11">
        <f>SUM(G892)</f>
        <v>6643.8</v>
      </c>
      <c r="H891" s="11"/>
      <c r="I891" s="11"/>
      <c r="J891" s="11">
        <f>SUM(J892)</f>
        <v>150.9</v>
      </c>
      <c r="K891" s="11"/>
      <c r="L891" s="63">
        <f t="shared" si="24"/>
        <v>6794.7</v>
      </c>
    </row>
    <row r="892" spans="1:12" ht="19.5" customHeight="1">
      <c r="A892" s="37" t="s">
        <v>607</v>
      </c>
      <c r="B892" s="19">
        <v>840</v>
      </c>
      <c r="C892" s="8" t="s">
        <v>104</v>
      </c>
      <c r="D892" s="8" t="s">
        <v>203</v>
      </c>
      <c r="E892" s="8" t="s">
        <v>180</v>
      </c>
      <c r="F892" s="8" t="s">
        <v>392</v>
      </c>
      <c r="G892" s="18">
        <f>6473.8+170</f>
        <v>6643.8</v>
      </c>
      <c r="H892" s="11"/>
      <c r="I892" s="11"/>
      <c r="J892" s="18">
        <v>150.9</v>
      </c>
      <c r="K892" s="11"/>
      <c r="L892" s="63">
        <f t="shared" si="24"/>
        <v>6794.7</v>
      </c>
    </row>
    <row r="893" spans="1:12" ht="18" customHeight="1">
      <c r="A893" s="37" t="s">
        <v>216</v>
      </c>
      <c r="B893" s="19">
        <v>840</v>
      </c>
      <c r="C893" s="8" t="s">
        <v>104</v>
      </c>
      <c r="D893" s="8" t="s">
        <v>203</v>
      </c>
      <c r="E893" s="8" t="s">
        <v>183</v>
      </c>
      <c r="F893" s="8"/>
      <c r="G893" s="18">
        <f>SUM(G894)</f>
        <v>2037.9</v>
      </c>
      <c r="H893" s="18"/>
      <c r="I893" s="18"/>
      <c r="J893" s="18">
        <f>SUM(J894)</f>
        <v>0</v>
      </c>
      <c r="K893" s="18"/>
      <c r="L893" s="63">
        <f t="shared" si="24"/>
        <v>2037.9</v>
      </c>
    </row>
    <row r="894" spans="1:12" ht="53.25" customHeight="1">
      <c r="A894" s="38" t="s">
        <v>569</v>
      </c>
      <c r="B894" s="19">
        <v>840</v>
      </c>
      <c r="C894" s="8" t="s">
        <v>104</v>
      </c>
      <c r="D894" s="8" t="s">
        <v>203</v>
      </c>
      <c r="E894" s="8" t="s">
        <v>185</v>
      </c>
      <c r="F894" s="8"/>
      <c r="G894" s="18">
        <f>SUM(G895)</f>
        <v>2037.9</v>
      </c>
      <c r="H894" s="18"/>
      <c r="I894" s="18"/>
      <c r="J894" s="18">
        <f>SUM(J895)</f>
        <v>0</v>
      </c>
      <c r="K894" s="18"/>
      <c r="L894" s="63">
        <f t="shared" si="24"/>
        <v>2037.9</v>
      </c>
    </row>
    <row r="895" spans="1:12" ht="18" customHeight="1">
      <c r="A895" s="34" t="s">
        <v>154</v>
      </c>
      <c r="B895" s="19">
        <v>840</v>
      </c>
      <c r="C895" s="8" t="s">
        <v>104</v>
      </c>
      <c r="D895" s="8" t="s">
        <v>203</v>
      </c>
      <c r="E895" s="8" t="s">
        <v>368</v>
      </c>
      <c r="F895" s="8"/>
      <c r="G895" s="18">
        <f>SUM(G896)</f>
        <v>2037.9</v>
      </c>
      <c r="H895" s="18"/>
      <c r="I895" s="18"/>
      <c r="J895" s="18">
        <f>SUM(J896)</f>
        <v>0</v>
      </c>
      <c r="K895" s="18"/>
      <c r="L895" s="63">
        <f t="shared" si="24"/>
        <v>2037.9</v>
      </c>
    </row>
    <row r="896" spans="1:12" ht="18" customHeight="1">
      <c r="A896" s="36" t="s">
        <v>306</v>
      </c>
      <c r="B896" s="19">
        <v>840</v>
      </c>
      <c r="C896" s="8" t="s">
        <v>104</v>
      </c>
      <c r="D896" s="8" t="s">
        <v>203</v>
      </c>
      <c r="E896" s="8" t="s">
        <v>368</v>
      </c>
      <c r="F896" s="8" t="s">
        <v>389</v>
      </c>
      <c r="G896" s="18">
        <v>2037.9</v>
      </c>
      <c r="H896" s="11"/>
      <c r="I896" s="11"/>
      <c r="J896" s="18"/>
      <c r="K896" s="11"/>
      <c r="L896" s="63">
        <f t="shared" si="24"/>
        <v>2037.9</v>
      </c>
    </row>
    <row r="897" spans="1:12" ht="19.5" customHeight="1">
      <c r="A897" s="34" t="s">
        <v>633</v>
      </c>
      <c r="B897" s="19">
        <v>840</v>
      </c>
      <c r="C897" s="8" t="s">
        <v>104</v>
      </c>
      <c r="D897" s="8" t="s">
        <v>203</v>
      </c>
      <c r="E897" s="8" t="s">
        <v>602</v>
      </c>
      <c r="F897" s="8"/>
      <c r="G897" s="18">
        <f>SUM(G898)</f>
        <v>5079</v>
      </c>
      <c r="H897" s="18"/>
      <c r="I897" s="18"/>
      <c r="J897" s="18">
        <f>SUM(J898)</f>
        <v>0</v>
      </c>
      <c r="K897" s="18"/>
      <c r="L897" s="63">
        <f t="shared" si="24"/>
        <v>5079</v>
      </c>
    </row>
    <row r="898" spans="1:12" ht="18" customHeight="1">
      <c r="A898" s="39" t="s">
        <v>82</v>
      </c>
      <c r="B898" s="19">
        <v>840</v>
      </c>
      <c r="C898" s="8" t="s">
        <v>104</v>
      </c>
      <c r="D898" s="8" t="s">
        <v>203</v>
      </c>
      <c r="E898" s="8" t="s">
        <v>369</v>
      </c>
      <c r="F898" s="8"/>
      <c r="G898" s="18">
        <f>SUM(G899)</f>
        <v>5079</v>
      </c>
      <c r="H898" s="18"/>
      <c r="I898" s="18"/>
      <c r="J898" s="18">
        <f>SUM(J899)</f>
        <v>0</v>
      </c>
      <c r="K898" s="18"/>
      <c r="L898" s="63">
        <f t="shared" si="24"/>
        <v>5079</v>
      </c>
    </row>
    <row r="899" spans="1:12" ht="20.25" customHeight="1">
      <c r="A899" s="37" t="s">
        <v>740</v>
      </c>
      <c r="B899" s="19">
        <v>840</v>
      </c>
      <c r="C899" s="8" t="s">
        <v>104</v>
      </c>
      <c r="D899" s="8" t="s">
        <v>203</v>
      </c>
      <c r="E899" s="8" t="s">
        <v>369</v>
      </c>
      <c r="F899" s="8" t="s">
        <v>699</v>
      </c>
      <c r="G899" s="18">
        <v>5079</v>
      </c>
      <c r="H899" s="11"/>
      <c r="I899" s="11"/>
      <c r="J899" s="18"/>
      <c r="K899" s="11"/>
      <c r="L899" s="63">
        <f t="shared" si="24"/>
        <v>5079</v>
      </c>
    </row>
    <row r="900" spans="1:12" ht="51" customHeight="1" hidden="1">
      <c r="A900" s="39" t="s">
        <v>173</v>
      </c>
      <c r="B900" s="19">
        <v>840</v>
      </c>
      <c r="C900" s="8" t="s">
        <v>104</v>
      </c>
      <c r="D900" s="8" t="s">
        <v>203</v>
      </c>
      <c r="E900" s="8" t="s">
        <v>168</v>
      </c>
      <c r="F900" s="8"/>
      <c r="G900" s="18"/>
      <c r="H900" s="11"/>
      <c r="I900" s="11"/>
      <c r="J900" s="18"/>
      <c r="K900" s="11"/>
      <c r="L900" s="63">
        <f t="shared" si="24"/>
        <v>0</v>
      </c>
    </row>
    <row r="901" spans="1:12" ht="20.25" customHeight="1" hidden="1">
      <c r="A901" s="37" t="s">
        <v>740</v>
      </c>
      <c r="B901" s="19">
        <v>840</v>
      </c>
      <c r="C901" s="8" t="s">
        <v>104</v>
      </c>
      <c r="D901" s="8" t="s">
        <v>203</v>
      </c>
      <c r="E901" s="8" t="s">
        <v>168</v>
      </c>
      <c r="F901" s="8" t="s">
        <v>699</v>
      </c>
      <c r="G901" s="18"/>
      <c r="H901" s="11"/>
      <c r="I901" s="11"/>
      <c r="J901" s="18"/>
      <c r="K901" s="11"/>
      <c r="L901" s="63">
        <f t="shared" si="24"/>
        <v>0</v>
      </c>
    </row>
    <row r="902" spans="1:12" ht="20.25" customHeight="1" hidden="1">
      <c r="A902" s="39" t="s">
        <v>609</v>
      </c>
      <c r="B902" s="19">
        <v>840</v>
      </c>
      <c r="C902" s="8" t="s">
        <v>746</v>
      </c>
      <c r="D902" s="8"/>
      <c r="E902" s="8"/>
      <c r="F902" s="8"/>
      <c r="G902" s="18"/>
      <c r="H902" s="11"/>
      <c r="I902" s="11"/>
      <c r="J902" s="18"/>
      <c r="K902" s="11"/>
      <c r="L902" s="63">
        <f t="shared" si="24"/>
        <v>0</v>
      </c>
    </row>
    <row r="903" spans="1:12" ht="20.25" customHeight="1" hidden="1">
      <c r="A903" s="39" t="s">
        <v>433</v>
      </c>
      <c r="B903" s="19">
        <v>840</v>
      </c>
      <c r="C903" s="8" t="s">
        <v>746</v>
      </c>
      <c r="D903" s="8" t="s">
        <v>746</v>
      </c>
      <c r="E903" s="8"/>
      <c r="F903" s="8"/>
      <c r="G903" s="18"/>
      <c r="H903" s="11"/>
      <c r="I903" s="11"/>
      <c r="J903" s="18"/>
      <c r="K903" s="11"/>
      <c r="L903" s="63">
        <f t="shared" si="24"/>
        <v>0</v>
      </c>
    </row>
    <row r="904" spans="1:12" ht="20.25" customHeight="1" hidden="1">
      <c r="A904" s="38" t="s">
        <v>404</v>
      </c>
      <c r="B904" s="19">
        <v>840</v>
      </c>
      <c r="C904" s="8" t="s">
        <v>746</v>
      </c>
      <c r="D904" s="8" t="s">
        <v>746</v>
      </c>
      <c r="E904" s="8" t="s">
        <v>719</v>
      </c>
      <c r="F904" s="8"/>
      <c r="G904" s="18"/>
      <c r="H904" s="11"/>
      <c r="I904" s="11"/>
      <c r="J904" s="18"/>
      <c r="K904" s="11"/>
      <c r="L904" s="63">
        <f t="shared" si="24"/>
        <v>0</v>
      </c>
    </row>
    <row r="905" spans="1:12" ht="20.25" customHeight="1" hidden="1">
      <c r="A905" s="34" t="s">
        <v>559</v>
      </c>
      <c r="B905" s="19">
        <v>840</v>
      </c>
      <c r="C905" s="8" t="s">
        <v>746</v>
      </c>
      <c r="D905" s="8" t="s">
        <v>746</v>
      </c>
      <c r="E905" s="8" t="s">
        <v>759</v>
      </c>
      <c r="F905" s="8"/>
      <c r="G905" s="18"/>
      <c r="H905" s="11"/>
      <c r="I905" s="11"/>
      <c r="J905" s="18"/>
      <c r="K905" s="11"/>
      <c r="L905" s="63">
        <f t="shared" si="24"/>
        <v>0</v>
      </c>
    </row>
    <row r="906" spans="1:12" ht="20.25" customHeight="1" hidden="1">
      <c r="A906" s="39" t="s">
        <v>808</v>
      </c>
      <c r="B906" s="19">
        <v>840</v>
      </c>
      <c r="C906" s="8" t="s">
        <v>746</v>
      </c>
      <c r="D906" s="8" t="s">
        <v>746</v>
      </c>
      <c r="E906" s="8" t="s">
        <v>759</v>
      </c>
      <c r="F906" s="8" t="s">
        <v>807</v>
      </c>
      <c r="G906" s="18"/>
      <c r="H906" s="11"/>
      <c r="I906" s="11"/>
      <c r="J906" s="18"/>
      <c r="K906" s="11"/>
      <c r="L906" s="63">
        <f t="shared" si="24"/>
        <v>0</v>
      </c>
    </row>
    <row r="907" spans="1:12" ht="18.75" customHeight="1">
      <c r="A907" s="41" t="s">
        <v>394</v>
      </c>
      <c r="B907" s="19">
        <v>841</v>
      </c>
      <c r="C907" s="8"/>
      <c r="D907" s="8"/>
      <c r="E907" s="8"/>
      <c r="F907" s="8"/>
      <c r="G907" s="11">
        <f>SUM(G908,G918,G1012)</f>
        <v>783061.8</v>
      </c>
      <c r="H907" s="30"/>
      <c r="I907" s="11">
        <f>SUM(I908,I918,I1012)</f>
        <v>-10245.9</v>
      </c>
      <c r="J907" s="11">
        <f>SUM(J908,J918,J1012)</f>
        <v>75145.6</v>
      </c>
      <c r="K907" s="30"/>
      <c r="L907" s="63">
        <f t="shared" si="24"/>
        <v>847961.5</v>
      </c>
    </row>
    <row r="908" spans="1:12" ht="16.5">
      <c r="A908" s="38" t="s">
        <v>673</v>
      </c>
      <c r="B908" s="19">
        <v>841</v>
      </c>
      <c r="C908" s="8" t="s">
        <v>103</v>
      </c>
      <c r="D908" s="8"/>
      <c r="E908" s="8"/>
      <c r="F908" s="8"/>
      <c r="G908" s="11">
        <f>SUM(G909)</f>
        <v>17924.6</v>
      </c>
      <c r="H908" s="11"/>
      <c r="I908" s="11"/>
      <c r="J908" s="11">
        <f>SUM(J909)</f>
        <v>0</v>
      </c>
      <c r="K908" s="11"/>
      <c r="L908" s="63">
        <f t="shared" si="24"/>
        <v>17924.6</v>
      </c>
    </row>
    <row r="909" spans="1:12" ht="18" customHeight="1">
      <c r="A909" s="39" t="s">
        <v>207</v>
      </c>
      <c r="B909" s="19">
        <v>841</v>
      </c>
      <c r="C909" s="8" t="s">
        <v>103</v>
      </c>
      <c r="D909" s="8" t="s">
        <v>748</v>
      </c>
      <c r="E909" s="8"/>
      <c r="F909" s="8"/>
      <c r="G909" s="11">
        <f>SUM(G910)</f>
        <v>17924.6</v>
      </c>
      <c r="H909" s="11"/>
      <c r="I909" s="11"/>
      <c r="J909" s="11">
        <f>SUM(J910)</f>
        <v>0</v>
      </c>
      <c r="K909" s="11"/>
      <c r="L909" s="63">
        <f t="shared" si="24"/>
        <v>17924.6</v>
      </c>
    </row>
    <row r="910" spans="1:12" ht="18" customHeight="1">
      <c r="A910" s="39" t="s">
        <v>214</v>
      </c>
      <c r="B910" s="19">
        <v>841</v>
      </c>
      <c r="C910" s="8" t="s">
        <v>103</v>
      </c>
      <c r="D910" s="8" t="s">
        <v>748</v>
      </c>
      <c r="E910" s="8" t="s">
        <v>178</v>
      </c>
      <c r="F910" s="8"/>
      <c r="G910" s="11">
        <f>SUM(G911)</f>
        <v>17924.6</v>
      </c>
      <c r="H910" s="11"/>
      <c r="I910" s="11"/>
      <c r="J910" s="11">
        <f>SUM(J911)</f>
        <v>0</v>
      </c>
      <c r="K910" s="11"/>
      <c r="L910" s="63">
        <f t="shared" si="24"/>
        <v>17924.6</v>
      </c>
    </row>
    <row r="911" spans="1:12" ht="16.5">
      <c r="A911" s="38" t="s">
        <v>182</v>
      </c>
      <c r="B911" s="19">
        <v>841</v>
      </c>
      <c r="C911" s="8" t="s">
        <v>103</v>
      </c>
      <c r="D911" s="8" t="s">
        <v>748</v>
      </c>
      <c r="E911" s="8" t="s">
        <v>180</v>
      </c>
      <c r="F911" s="8"/>
      <c r="G911" s="11">
        <f>SUM(G912)</f>
        <v>17924.6</v>
      </c>
      <c r="H911" s="11"/>
      <c r="I911" s="11"/>
      <c r="J911" s="11">
        <f>SUM(J912)</f>
        <v>0</v>
      </c>
      <c r="K911" s="11"/>
      <c r="L911" s="63">
        <f t="shared" si="24"/>
        <v>17924.6</v>
      </c>
    </row>
    <row r="912" spans="1:12" ht="19.5" customHeight="1">
      <c r="A912" s="37" t="s">
        <v>607</v>
      </c>
      <c r="B912" s="19">
        <v>841</v>
      </c>
      <c r="C912" s="8" t="s">
        <v>103</v>
      </c>
      <c r="D912" s="8" t="s">
        <v>748</v>
      </c>
      <c r="E912" s="8" t="s">
        <v>180</v>
      </c>
      <c r="F912" s="8" t="s">
        <v>392</v>
      </c>
      <c r="G912" s="18">
        <f>17624.6+300</f>
        <v>17924.6</v>
      </c>
      <c r="H912" s="11"/>
      <c r="I912" s="11"/>
      <c r="J912" s="18"/>
      <c r="K912" s="11"/>
      <c r="L912" s="63">
        <f t="shared" si="24"/>
        <v>17924.6</v>
      </c>
    </row>
    <row r="913" spans="1:12" ht="19.5" customHeight="1" hidden="1">
      <c r="A913" s="39" t="s">
        <v>609</v>
      </c>
      <c r="B913" s="19">
        <v>841</v>
      </c>
      <c r="C913" s="8" t="s">
        <v>746</v>
      </c>
      <c r="D913" s="8"/>
      <c r="E913" s="8"/>
      <c r="F913" s="8"/>
      <c r="G913" s="18"/>
      <c r="H913" s="11"/>
      <c r="I913" s="11"/>
      <c r="J913" s="18"/>
      <c r="K913" s="11"/>
      <c r="L913" s="63">
        <f t="shared" si="24"/>
        <v>0</v>
      </c>
    </row>
    <row r="914" spans="1:12" ht="19.5" customHeight="1" hidden="1">
      <c r="A914" s="39" t="s">
        <v>433</v>
      </c>
      <c r="B914" s="19">
        <v>841</v>
      </c>
      <c r="C914" s="8" t="s">
        <v>746</v>
      </c>
      <c r="D914" s="8" t="s">
        <v>746</v>
      </c>
      <c r="E914" s="8"/>
      <c r="F914" s="8"/>
      <c r="G914" s="18"/>
      <c r="H914" s="11"/>
      <c r="I914" s="11"/>
      <c r="J914" s="18"/>
      <c r="K914" s="11"/>
      <c r="L914" s="63">
        <f t="shared" si="24"/>
        <v>0</v>
      </c>
    </row>
    <row r="915" spans="1:12" ht="19.5" customHeight="1" hidden="1">
      <c r="A915" s="38" t="s">
        <v>404</v>
      </c>
      <c r="B915" s="19">
        <v>841</v>
      </c>
      <c r="C915" s="8" t="s">
        <v>746</v>
      </c>
      <c r="D915" s="8" t="s">
        <v>746</v>
      </c>
      <c r="E915" s="8" t="s">
        <v>719</v>
      </c>
      <c r="F915" s="8"/>
      <c r="G915" s="18"/>
      <c r="H915" s="11"/>
      <c r="I915" s="11"/>
      <c r="J915" s="18"/>
      <c r="K915" s="11"/>
      <c r="L915" s="63">
        <f t="shared" si="24"/>
        <v>0</v>
      </c>
    </row>
    <row r="916" spans="1:12" ht="19.5" customHeight="1" hidden="1">
      <c r="A916" s="34" t="s">
        <v>559</v>
      </c>
      <c r="B916" s="19">
        <v>841</v>
      </c>
      <c r="C916" s="8" t="s">
        <v>746</v>
      </c>
      <c r="D916" s="8" t="s">
        <v>746</v>
      </c>
      <c r="E916" s="8" t="s">
        <v>759</v>
      </c>
      <c r="F916" s="8"/>
      <c r="G916" s="18"/>
      <c r="H916" s="11"/>
      <c r="I916" s="11"/>
      <c r="J916" s="18"/>
      <c r="K916" s="11"/>
      <c r="L916" s="63">
        <f t="shared" si="24"/>
        <v>0</v>
      </c>
    </row>
    <row r="917" spans="1:12" ht="19.5" customHeight="1" hidden="1">
      <c r="A917" s="39" t="s">
        <v>808</v>
      </c>
      <c r="B917" s="19">
        <v>841</v>
      </c>
      <c r="C917" s="8" t="s">
        <v>746</v>
      </c>
      <c r="D917" s="8" t="s">
        <v>746</v>
      </c>
      <c r="E917" s="8" t="s">
        <v>759</v>
      </c>
      <c r="F917" s="8" t="s">
        <v>807</v>
      </c>
      <c r="G917" s="18"/>
      <c r="H917" s="11"/>
      <c r="I917" s="11"/>
      <c r="J917" s="18"/>
      <c r="K917" s="11"/>
      <c r="L917" s="63">
        <f aca="true" t="shared" si="25" ref="L917:L980">G917+H917+I917+J917+K917</f>
        <v>0</v>
      </c>
    </row>
    <row r="918" spans="1:12" ht="18" customHeight="1">
      <c r="A918" s="87" t="s">
        <v>826</v>
      </c>
      <c r="B918" s="88">
        <v>841</v>
      </c>
      <c r="C918" s="89"/>
      <c r="D918" s="89"/>
      <c r="E918" s="89"/>
      <c r="F918" s="89"/>
      <c r="G918" s="18">
        <f>SUM(G919,G928,G940,G958,G982,G987,G945)</f>
        <v>157177.2</v>
      </c>
      <c r="H918" s="11"/>
      <c r="I918" s="11"/>
      <c r="J918" s="18">
        <f>SUM(J919,J928,J940,J958,J982,J987,J945,)</f>
        <v>50462.8</v>
      </c>
      <c r="K918" s="11"/>
      <c r="L918" s="63">
        <f t="shared" si="25"/>
        <v>207640</v>
      </c>
    </row>
    <row r="919" spans="1:12" ht="18" customHeight="1">
      <c r="A919" s="44" t="s">
        <v>152</v>
      </c>
      <c r="B919" s="19">
        <v>841</v>
      </c>
      <c r="C919" s="8" t="s">
        <v>100</v>
      </c>
      <c r="D919" s="32"/>
      <c r="E919" s="32"/>
      <c r="F919" s="32"/>
      <c r="G919" s="11">
        <f>G920+G924</f>
        <v>79412.2</v>
      </c>
      <c r="H919" s="11"/>
      <c r="I919" s="11"/>
      <c r="J919" s="11">
        <f>J920+J924</f>
        <v>0</v>
      </c>
      <c r="K919" s="11"/>
      <c r="L919" s="63">
        <f t="shared" si="25"/>
        <v>79412.2</v>
      </c>
    </row>
    <row r="920" spans="1:12" s="76" customFormat="1" ht="37.5" customHeight="1" hidden="1">
      <c r="A920" s="38" t="s">
        <v>181</v>
      </c>
      <c r="B920" s="19">
        <v>841</v>
      </c>
      <c r="C920" s="8" t="s">
        <v>100</v>
      </c>
      <c r="D920" s="8" t="s">
        <v>103</v>
      </c>
      <c r="E920" s="8"/>
      <c r="F920" s="8"/>
      <c r="G920" s="11">
        <f>SUM(G921)</f>
        <v>0</v>
      </c>
      <c r="H920" s="26"/>
      <c r="I920" s="11"/>
      <c r="J920" s="11">
        <f>SUM(J921)</f>
        <v>0</v>
      </c>
      <c r="K920" s="26"/>
      <c r="L920" s="63">
        <f t="shared" si="25"/>
        <v>0</v>
      </c>
    </row>
    <row r="921" spans="1:12" s="77" customFormat="1" ht="33.75" customHeight="1" hidden="1">
      <c r="A921" s="38" t="s">
        <v>176</v>
      </c>
      <c r="B921" s="19">
        <v>841</v>
      </c>
      <c r="C921" s="8" t="s">
        <v>100</v>
      </c>
      <c r="D921" s="8" t="s">
        <v>103</v>
      </c>
      <c r="E921" s="8" t="s">
        <v>178</v>
      </c>
      <c r="F921" s="8"/>
      <c r="G921" s="11">
        <f>SUM(G922)</f>
        <v>0</v>
      </c>
      <c r="H921" s="107"/>
      <c r="I921" s="116"/>
      <c r="J921" s="11">
        <f>SUM(J922)</f>
        <v>0</v>
      </c>
      <c r="K921" s="107"/>
      <c r="L921" s="63">
        <f t="shared" si="25"/>
        <v>0</v>
      </c>
    </row>
    <row r="922" spans="1:12" ht="18" customHeight="1" hidden="1">
      <c r="A922" s="38" t="s">
        <v>182</v>
      </c>
      <c r="B922" s="19">
        <v>841</v>
      </c>
      <c r="C922" s="8" t="s">
        <v>100</v>
      </c>
      <c r="D922" s="8" t="s">
        <v>103</v>
      </c>
      <c r="E922" s="8" t="s">
        <v>180</v>
      </c>
      <c r="F922" s="8"/>
      <c r="G922" s="18">
        <f>SUM(G923)</f>
        <v>0</v>
      </c>
      <c r="H922" s="18"/>
      <c r="I922" s="18"/>
      <c r="J922" s="18">
        <f>SUM(J923)</f>
        <v>0</v>
      </c>
      <c r="K922" s="18"/>
      <c r="L922" s="63">
        <f t="shared" si="25"/>
        <v>0</v>
      </c>
    </row>
    <row r="923" spans="1:12" ht="18" customHeight="1" hidden="1">
      <c r="A923" s="37" t="s">
        <v>607</v>
      </c>
      <c r="B923" s="19">
        <v>841</v>
      </c>
      <c r="C923" s="8" t="s">
        <v>100</v>
      </c>
      <c r="D923" s="8" t="s">
        <v>103</v>
      </c>
      <c r="E923" s="8" t="s">
        <v>180</v>
      </c>
      <c r="F923" s="8" t="s">
        <v>392</v>
      </c>
      <c r="G923" s="18"/>
      <c r="H923" s="11"/>
      <c r="I923" s="11"/>
      <c r="J923" s="18"/>
      <c r="K923" s="11"/>
      <c r="L923" s="63">
        <f t="shared" si="25"/>
        <v>0</v>
      </c>
    </row>
    <row r="924" spans="1:12" ht="18" customHeight="1">
      <c r="A924" s="39" t="s">
        <v>564</v>
      </c>
      <c r="B924" s="19">
        <v>841</v>
      </c>
      <c r="C924" s="8" t="s">
        <v>100</v>
      </c>
      <c r="D924" s="8" t="s">
        <v>830</v>
      </c>
      <c r="E924" s="8"/>
      <c r="F924" s="8"/>
      <c r="G924" s="18">
        <f>G925</f>
        <v>79412.2</v>
      </c>
      <c r="H924" s="11"/>
      <c r="I924" s="11"/>
      <c r="J924" s="18">
        <f>J925</f>
        <v>0</v>
      </c>
      <c r="K924" s="11"/>
      <c r="L924" s="63">
        <f t="shared" si="25"/>
        <v>79412.2</v>
      </c>
    </row>
    <row r="925" spans="1:12" ht="18" customHeight="1">
      <c r="A925" s="34" t="s">
        <v>157</v>
      </c>
      <c r="B925" s="19">
        <v>841</v>
      </c>
      <c r="C925" s="8" t="s">
        <v>100</v>
      </c>
      <c r="D925" s="8" t="s">
        <v>830</v>
      </c>
      <c r="E925" s="8" t="s">
        <v>601</v>
      </c>
      <c r="F925" s="8"/>
      <c r="G925" s="18">
        <f>G926</f>
        <v>79412.2</v>
      </c>
      <c r="H925" s="11"/>
      <c r="I925" s="11"/>
      <c r="J925" s="18">
        <f>J926</f>
        <v>0</v>
      </c>
      <c r="K925" s="11"/>
      <c r="L925" s="63">
        <f t="shared" si="25"/>
        <v>79412.2</v>
      </c>
    </row>
    <row r="926" spans="1:12" ht="18" customHeight="1">
      <c r="A926" s="38" t="s">
        <v>158</v>
      </c>
      <c r="B926" s="19">
        <v>841</v>
      </c>
      <c r="C926" s="8" t="s">
        <v>100</v>
      </c>
      <c r="D926" s="8" t="s">
        <v>830</v>
      </c>
      <c r="E926" s="8" t="s">
        <v>651</v>
      </c>
      <c r="F926" s="8"/>
      <c r="G926" s="18">
        <f>G927</f>
        <v>79412.2</v>
      </c>
      <c r="H926" s="11"/>
      <c r="I926" s="11"/>
      <c r="J926" s="18">
        <f>J927</f>
        <v>0</v>
      </c>
      <c r="K926" s="11"/>
      <c r="L926" s="63">
        <f t="shared" si="25"/>
        <v>79412.2</v>
      </c>
    </row>
    <row r="927" spans="1:12" ht="21" customHeight="1">
      <c r="A927" s="37" t="s">
        <v>607</v>
      </c>
      <c r="B927" s="19">
        <v>841</v>
      </c>
      <c r="C927" s="8" t="s">
        <v>100</v>
      </c>
      <c r="D927" s="8" t="s">
        <v>830</v>
      </c>
      <c r="E927" s="8" t="s">
        <v>651</v>
      </c>
      <c r="F927" s="8" t="s">
        <v>392</v>
      </c>
      <c r="G927" s="18">
        <f>12000+67412.2</f>
        <v>79412.2</v>
      </c>
      <c r="H927" s="11"/>
      <c r="I927" s="11"/>
      <c r="J927" s="18"/>
      <c r="K927" s="11"/>
      <c r="L927" s="63">
        <f t="shared" si="25"/>
        <v>79412.2</v>
      </c>
    </row>
    <row r="928" spans="1:12" ht="18" customHeight="1">
      <c r="A928" s="39" t="s">
        <v>565</v>
      </c>
      <c r="B928" s="19">
        <v>841</v>
      </c>
      <c r="C928" s="8" t="s">
        <v>102</v>
      </c>
      <c r="D928" s="8"/>
      <c r="E928" s="8"/>
      <c r="F928" s="8"/>
      <c r="G928" s="18">
        <f>SUM(G929,G933)</f>
        <v>0</v>
      </c>
      <c r="H928" s="18"/>
      <c r="I928" s="18"/>
      <c r="J928" s="18">
        <f>SUM(J929,J933)</f>
        <v>2500</v>
      </c>
      <c r="K928" s="18"/>
      <c r="L928" s="63">
        <f t="shared" si="25"/>
        <v>2500</v>
      </c>
    </row>
    <row r="929" spans="1:12" ht="36.75" customHeight="1">
      <c r="A929" s="39" t="s">
        <v>145</v>
      </c>
      <c r="B929" s="19">
        <v>841</v>
      </c>
      <c r="C929" s="8" t="s">
        <v>102</v>
      </c>
      <c r="D929" s="8" t="s">
        <v>201</v>
      </c>
      <c r="E929" s="8"/>
      <c r="F929" s="8"/>
      <c r="G929" s="18">
        <f>SUM(G930)</f>
        <v>0</v>
      </c>
      <c r="H929" s="18"/>
      <c r="I929" s="18"/>
      <c r="J929" s="18">
        <f>SUM(J930)</f>
        <v>2500</v>
      </c>
      <c r="K929" s="18"/>
      <c r="L929" s="63">
        <f t="shared" si="25"/>
        <v>2500</v>
      </c>
    </row>
    <row r="930" spans="1:12" ht="18" customHeight="1">
      <c r="A930" s="39" t="s">
        <v>638</v>
      </c>
      <c r="B930" s="19">
        <v>841</v>
      </c>
      <c r="C930" s="8" t="s">
        <v>102</v>
      </c>
      <c r="D930" s="8" t="s">
        <v>201</v>
      </c>
      <c r="E930" s="8" t="s">
        <v>640</v>
      </c>
      <c r="F930" s="8"/>
      <c r="G930" s="18">
        <f>SUM(G931)</f>
        <v>0</v>
      </c>
      <c r="H930" s="18"/>
      <c r="I930" s="18"/>
      <c r="J930" s="18">
        <f>SUM(J931)</f>
        <v>2500</v>
      </c>
      <c r="K930" s="18"/>
      <c r="L930" s="63">
        <f t="shared" si="25"/>
        <v>2500</v>
      </c>
    </row>
    <row r="931" spans="1:12" ht="18" customHeight="1">
      <c r="A931" s="39" t="s">
        <v>641</v>
      </c>
      <c r="B931" s="19">
        <v>841</v>
      </c>
      <c r="C931" s="8" t="s">
        <v>102</v>
      </c>
      <c r="D931" s="8" t="s">
        <v>201</v>
      </c>
      <c r="E931" s="8" t="s">
        <v>639</v>
      </c>
      <c r="F931" s="8"/>
      <c r="G931" s="18">
        <f>SUM(G932)</f>
        <v>0</v>
      </c>
      <c r="H931" s="18"/>
      <c r="I931" s="18"/>
      <c r="J931" s="18">
        <f>SUM(J932)</f>
        <v>2500</v>
      </c>
      <c r="K931" s="18"/>
      <c r="L931" s="63">
        <f t="shared" si="25"/>
        <v>2500</v>
      </c>
    </row>
    <row r="932" spans="1:12" ht="18" customHeight="1">
      <c r="A932" s="38" t="s">
        <v>150</v>
      </c>
      <c r="B932" s="19">
        <v>841</v>
      </c>
      <c r="C932" s="8" t="s">
        <v>102</v>
      </c>
      <c r="D932" s="8" t="s">
        <v>201</v>
      </c>
      <c r="E932" s="8" t="s">
        <v>639</v>
      </c>
      <c r="F932" s="8" t="s">
        <v>831</v>
      </c>
      <c r="G932" s="18"/>
      <c r="H932" s="18"/>
      <c r="I932" s="18"/>
      <c r="J932" s="18">
        <v>2500</v>
      </c>
      <c r="K932" s="18"/>
      <c r="L932" s="63">
        <f t="shared" si="25"/>
        <v>2500</v>
      </c>
    </row>
    <row r="933" spans="1:12" ht="21" customHeight="1" hidden="1">
      <c r="A933" s="40" t="s">
        <v>431</v>
      </c>
      <c r="B933" s="19">
        <v>841</v>
      </c>
      <c r="C933" s="8" t="s">
        <v>102</v>
      </c>
      <c r="D933" s="8" t="s">
        <v>830</v>
      </c>
      <c r="E933" s="8"/>
      <c r="F933" s="8"/>
      <c r="G933" s="18">
        <f>SUM(G934,G938)</f>
        <v>0</v>
      </c>
      <c r="H933" s="18"/>
      <c r="I933" s="18"/>
      <c r="J933" s="18">
        <f>SUM(J934,J938)</f>
        <v>0</v>
      </c>
      <c r="K933" s="18"/>
      <c r="L933" s="63">
        <f t="shared" si="25"/>
        <v>0</v>
      </c>
    </row>
    <row r="934" spans="1:12" ht="34.5" customHeight="1" hidden="1">
      <c r="A934" s="40" t="s">
        <v>370</v>
      </c>
      <c r="B934" s="19">
        <v>841</v>
      </c>
      <c r="C934" s="8" t="s">
        <v>102</v>
      </c>
      <c r="D934" s="8" t="s">
        <v>830</v>
      </c>
      <c r="E934" s="8" t="s">
        <v>644</v>
      </c>
      <c r="F934" s="8"/>
      <c r="G934" s="18">
        <f>SUM(G935)</f>
        <v>0</v>
      </c>
      <c r="H934" s="18"/>
      <c r="I934" s="18"/>
      <c r="J934" s="18">
        <f>SUM(J935)</f>
        <v>0</v>
      </c>
      <c r="K934" s="18"/>
      <c r="L934" s="63">
        <f t="shared" si="25"/>
        <v>0</v>
      </c>
    </row>
    <row r="935" spans="1:12" ht="51.75" customHeight="1" hidden="1">
      <c r="A935" s="40" t="s">
        <v>220</v>
      </c>
      <c r="B935" s="19">
        <v>841</v>
      </c>
      <c r="C935" s="8" t="s">
        <v>102</v>
      </c>
      <c r="D935" s="8" t="s">
        <v>830</v>
      </c>
      <c r="E935" s="8" t="s">
        <v>218</v>
      </c>
      <c r="F935" s="8"/>
      <c r="G935" s="18">
        <f>SUM(G936)</f>
        <v>0</v>
      </c>
      <c r="H935" s="18"/>
      <c r="I935" s="18"/>
      <c r="J935" s="18">
        <f>SUM(J936)</f>
        <v>0</v>
      </c>
      <c r="K935" s="18"/>
      <c r="L935" s="63">
        <f t="shared" si="25"/>
        <v>0</v>
      </c>
    </row>
    <row r="936" spans="1:12" ht="36.75" customHeight="1" hidden="1">
      <c r="A936" s="38" t="s">
        <v>375</v>
      </c>
      <c r="B936" s="19">
        <v>841</v>
      </c>
      <c r="C936" s="8" t="s">
        <v>102</v>
      </c>
      <c r="D936" s="8" t="s">
        <v>830</v>
      </c>
      <c r="E936" s="8" t="s">
        <v>646</v>
      </c>
      <c r="F936" s="8"/>
      <c r="G936" s="18">
        <f>SUM(G937)</f>
        <v>0</v>
      </c>
      <c r="H936" s="18"/>
      <c r="I936" s="18"/>
      <c r="J936" s="18">
        <f>SUM(J937)</f>
        <v>0</v>
      </c>
      <c r="K936" s="18"/>
      <c r="L936" s="63">
        <f t="shared" si="25"/>
        <v>0</v>
      </c>
    </row>
    <row r="937" spans="1:12" ht="18" customHeight="1" hidden="1">
      <c r="A937" s="40" t="s">
        <v>534</v>
      </c>
      <c r="B937" s="19">
        <v>841</v>
      </c>
      <c r="C937" s="8" t="s">
        <v>102</v>
      </c>
      <c r="D937" s="8" t="s">
        <v>830</v>
      </c>
      <c r="E937" s="8" t="s">
        <v>646</v>
      </c>
      <c r="F937" s="8" t="s">
        <v>219</v>
      </c>
      <c r="G937" s="18"/>
      <c r="H937" s="18"/>
      <c r="I937" s="18"/>
      <c r="J937" s="18"/>
      <c r="K937" s="18"/>
      <c r="L937" s="63">
        <f t="shared" si="25"/>
        <v>0</v>
      </c>
    </row>
    <row r="938" spans="1:12" ht="35.25" customHeight="1" hidden="1">
      <c r="A938" s="40" t="s">
        <v>599</v>
      </c>
      <c r="B938" s="19">
        <v>841</v>
      </c>
      <c r="C938" s="8" t="s">
        <v>102</v>
      </c>
      <c r="D938" s="8" t="s">
        <v>830</v>
      </c>
      <c r="E938" s="8" t="s">
        <v>600</v>
      </c>
      <c r="F938" s="8"/>
      <c r="G938" s="18">
        <f>SUM(G939)</f>
        <v>0</v>
      </c>
      <c r="H938" s="18"/>
      <c r="I938" s="18"/>
      <c r="J938" s="18">
        <f>SUM(J939)</f>
        <v>0</v>
      </c>
      <c r="K938" s="18"/>
      <c r="L938" s="63">
        <f t="shared" si="25"/>
        <v>0</v>
      </c>
    </row>
    <row r="939" spans="1:12" ht="18" customHeight="1" hidden="1">
      <c r="A939" s="37" t="s">
        <v>607</v>
      </c>
      <c r="B939" s="19">
        <v>841</v>
      </c>
      <c r="C939" s="8" t="s">
        <v>102</v>
      </c>
      <c r="D939" s="8" t="s">
        <v>830</v>
      </c>
      <c r="E939" s="8" t="s">
        <v>600</v>
      </c>
      <c r="F939" s="8" t="s">
        <v>392</v>
      </c>
      <c r="G939" s="18"/>
      <c r="H939" s="18"/>
      <c r="I939" s="18"/>
      <c r="J939" s="18"/>
      <c r="K939" s="18"/>
      <c r="L939" s="63">
        <f t="shared" si="25"/>
        <v>0</v>
      </c>
    </row>
    <row r="940" spans="1:12" ht="21" customHeight="1" hidden="1">
      <c r="A940" s="37" t="s">
        <v>673</v>
      </c>
      <c r="B940" s="19">
        <v>841</v>
      </c>
      <c r="C940" s="8" t="s">
        <v>103</v>
      </c>
      <c r="D940" s="8"/>
      <c r="E940" s="8"/>
      <c r="F940" s="8"/>
      <c r="G940" s="18"/>
      <c r="H940" s="18"/>
      <c r="I940" s="18"/>
      <c r="J940" s="18"/>
      <c r="K940" s="18"/>
      <c r="L940" s="63">
        <f t="shared" si="25"/>
        <v>0</v>
      </c>
    </row>
    <row r="941" spans="1:12" ht="23.25" customHeight="1" hidden="1">
      <c r="A941" s="39" t="s">
        <v>207</v>
      </c>
      <c r="B941" s="19">
        <v>841</v>
      </c>
      <c r="C941" s="8" t="s">
        <v>103</v>
      </c>
      <c r="D941" s="8" t="s">
        <v>748</v>
      </c>
      <c r="E941" s="8"/>
      <c r="F941" s="8"/>
      <c r="G941" s="18"/>
      <c r="H941" s="18"/>
      <c r="I941" s="18"/>
      <c r="J941" s="18"/>
      <c r="K941" s="18"/>
      <c r="L941" s="63">
        <f t="shared" si="25"/>
        <v>0</v>
      </c>
    </row>
    <row r="942" spans="1:12" ht="21" customHeight="1" hidden="1">
      <c r="A942" s="39" t="s">
        <v>214</v>
      </c>
      <c r="B942" s="19">
        <v>841</v>
      </c>
      <c r="C942" s="8" t="s">
        <v>103</v>
      </c>
      <c r="D942" s="8" t="s">
        <v>748</v>
      </c>
      <c r="E942" s="8" t="s">
        <v>178</v>
      </c>
      <c r="F942" s="8"/>
      <c r="G942" s="18"/>
      <c r="H942" s="18"/>
      <c r="I942" s="18"/>
      <c r="J942" s="18"/>
      <c r="K942" s="18"/>
      <c r="L942" s="63">
        <f t="shared" si="25"/>
        <v>0</v>
      </c>
    </row>
    <row r="943" spans="1:12" ht="20.25" customHeight="1" hidden="1">
      <c r="A943" s="38" t="s">
        <v>182</v>
      </c>
      <c r="B943" s="19">
        <v>841</v>
      </c>
      <c r="C943" s="8" t="s">
        <v>103</v>
      </c>
      <c r="D943" s="8" t="s">
        <v>748</v>
      </c>
      <c r="E943" s="8" t="s">
        <v>180</v>
      </c>
      <c r="F943" s="8"/>
      <c r="G943" s="18"/>
      <c r="H943" s="18"/>
      <c r="I943" s="18"/>
      <c r="J943" s="18"/>
      <c r="K943" s="18"/>
      <c r="L943" s="63">
        <f t="shared" si="25"/>
        <v>0</v>
      </c>
    </row>
    <row r="944" spans="1:12" ht="21" customHeight="1" hidden="1">
      <c r="A944" s="38" t="s">
        <v>607</v>
      </c>
      <c r="B944" s="19">
        <v>841</v>
      </c>
      <c r="C944" s="8" t="s">
        <v>103</v>
      </c>
      <c r="D944" s="8" t="s">
        <v>748</v>
      </c>
      <c r="E944" s="8" t="s">
        <v>180</v>
      </c>
      <c r="F944" s="8" t="s">
        <v>392</v>
      </c>
      <c r="G944" s="18"/>
      <c r="H944" s="18"/>
      <c r="I944" s="18"/>
      <c r="J944" s="18"/>
      <c r="K944" s="18"/>
      <c r="L944" s="63">
        <f t="shared" si="25"/>
        <v>0</v>
      </c>
    </row>
    <row r="945" spans="1:12" ht="21" customHeight="1">
      <c r="A945" s="40" t="s">
        <v>642</v>
      </c>
      <c r="B945" s="19">
        <v>841</v>
      </c>
      <c r="C945" s="8" t="s">
        <v>203</v>
      </c>
      <c r="D945" s="8"/>
      <c r="E945" s="8"/>
      <c r="F945" s="8"/>
      <c r="G945" s="18">
        <f>G950</f>
        <v>10000</v>
      </c>
      <c r="H945" s="18"/>
      <c r="I945" s="18"/>
      <c r="J945" s="18">
        <f>J950+J946</f>
        <v>9879</v>
      </c>
      <c r="K945" s="18"/>
      <c r="L945" s="63">
        <f t="shared" si="25"/>
        <v>19879</v>
      </c>
    </row>
    <row r="946" spans="1:12" ht="21" customHeight="1">
      <c r="A946" s="39" t="s">
        <v>210</v>
      </c>
      <c r="B946" s="19">
        <v>841</v>
      </c>
      <c r="C946" s="8" t="s">
        <v>203</v>
      </c>
      <c r="D946" s="8" t="s">
        <v>100</v>
      </c>
      <c r="E946" s="8"/>
      <c r="F946" s="8"/>
      <c r="G946" s="18"/>
      <c r="H946" s="18"/>
      <c r="I946" s="18"/>
      <c r="J946" s="18">
        <f>SUM(J947)</f>
        <v>4079</v>
      </c>
      <c r="K946" s="18"/>
      <c r="L946" s="63">
        <f t="shared" si="25"/>
        <v>4079</v>
      </c>
    </row>
    <row r="947" spans="1:12" ht="21" customHeight="1">
      <c r="A947" s="39" t="s">
        <v>407</v>
      </c>
      <c r="B947" s="19">
        <v>841</v>
      </c>
      <c r="C947" s="8" t="s">
        <v>203</v>
      </c>
      <c r="D947" s="8" t="s">
        <v>100</v>
      </c>
      <c r="E947" s="8" t="s">
        <v>648</v>
      </c>
      <c r="F947" s="8"/>
      <c r="G947" s="18"/>
      <c r="H947" s="18"/>
      <c r="I947" s="18"/>
      <c r="J947" s="18">
        <f>SUM(J948)</f>
        <v>4079</v>
      </c>
      <c r="K947" s="18"/>
      <c r="L947" s="63">
        <f t="shared" si="25"/>
        <v>4079</v>
      </c>
    </row>
    <row r="948" spans="1:12" ht="21" customHeight="1">
      <c r="A948" s="39" t="s">
        <v>275</v>
      </c>
      <c r="B948" s="19">
        <v>841</v>
      </c>
      <c r="C948" s="8" t="s">
        <v>203</v>
      </c>
      <c r="D948" s="8" t="s">
        <v>100</v>
      </c>
      <c r="E948" s="8" t="s">
        <v>647</v>
      </c>
      <c r="F948" s="8"/>
      <c r="G948" s="18"/>
      <c r="H948" s="18"/>
      <c r="I948" s="18"/>
      <c r="J948" s="18">
        <f>SUM(J949)</f>
        <v>4079</v>
      </c>
      <c r="K948" s="18"/>
      <c r="L948" s="63">
        <f t="shared" si="25"/>
        <v>4079</v>
      </c>
    </row>
    <row r="949" spans="1:12" ht="21" customHeight="1">
      <c r="A949" s="38" t="s">
        <v>607</v>
      </c>
      <c r="B949" s="19">
        <v>841</v>
      </c>
      <c r="C949" s="8" t="s">
        <v>203</v>
      </c>
      <c r="D949" s="8" t="s">
        <v>100</v>
      </c>
      <c r="E949" s="8" t="s">
        <v>647</v>
      </c>
      <c r="F949" s="8" t="s">
        <v>392</v>
      </c>
      <c r="G949" s="18"/>
      <c r="H949" s="18"/>
      <c r="I949" s="18"/>
      <c r="J949" s="18">
        <v>4079</v>
      </c>
      <c r="K949" s="18"/>
      <c r="L949" s="63">
        <f t="shared" si="25"/>
        <v>4079</v>
      </c>
    </row>
    <row r="950" spans="1:12" ht="21" customHeight="1">
      <c r="A950" s="55" t="s">
        <v>277</v>
      </c>
      <c r="B950" s="19">
        <v>841</v>
      </c>
      <c r="C950" s="8" t="s">
        <v>203</v>
      </c>
      <c r="D950" s="8" t="s">
        <v>102</v>
      </c>
      <c r="E950" s="8"/>
      <c r="F950" s="8"/>
      <c r="G950" s="18">
        <f>G951</f>
        <v>10000</v>
      </c>
      <c r="H950" s="18"/>
      <c r="I950" s="18"/>
      <c r="J950" s="18">
        <f>J951</f>
        <v>5800</v>
      </c>
      <c r="K950" s="18"/>
      <c r="L950" s="63">
        <f t="shared" si="25"/>
        <v>15800</v>
      </c>
    </row>
    <row r="951" spans="1:12" ht="18" customHeight="1">
      <c r="A951" s="39" t="s">
        <v>655</v>
      </c>
      <c r="B951" s="19">
        <v>841</v>
      </c>
      <c r="C951" s="8" t="s">
        <v>203</v>
      </c>
      <c r="D951" s="8" t="s">
        <v>102</v>
      </c>
      <c r="E951" s="8" t="s">
        <v>656</v>
      </c>
      <c r="F951" s="8"/>
      <c r="G951" s="18">
        <f>G952+G956</f>
        <v>10000</v>
      </c>
      <c r="H951" s="18"/>
      <c r="I951" s="18"/>
      <c r="J951" s="18">
        <f>J954+J956</f>
        <v>5800</v>
      </c>
      <c r="K951" s="18"/>
      <c r="L951" s="63">
        <f t="shared" si="25"/>
        <v>15800</v>
      </c>
    </row>
    <row r="952" spans="1:12" ht="33" customHeight="1" hidden="1">
      <c r="A952" s="40" t="s">
        <v>658</v>
      </c>
      <c r="B952" s="19">
        <v>841</v>
      </c>
      <c r="C952" s="8" t="s">
        <v>203</v>
      </c>
      <c r="D952" s="8" t="s">
        <v>102</v>
      </c>
      <c r="E952" s="8" t="s">
        <v>661</v>
      </c>
      <c r="F952" s="8"/>
      <c r="G952" s="18">
        <f>G953</f>
        <v>0</v>
      </c>
      <c r="H952" s="18"/>
      <c r="I952" s="18"/>
      <c r="J952" s="18">
        <f>J953</f>
        <v>0</v>
      </c>
      <c r="K952" s="18"/>
      <c r="L952" s="63">
        <f t="shared" si="25"/>
        <v>0</v>
      </c>
    </row>
    <row r="953" spans="1:12" ht="4.5" customHeight="1" hidden="1">
      <c r="A953" s="38" t="s">
        <v>607</v>
      </c>
      <c r="B953" s="19">
        <v>841</v>
      </c>
      <c r="C953" s="8" t="s">
        <v>203</v>
      </c>
      <c r="D953" s="8" t="s">
        <v>102</v>
      </c>
      <c r="E953" s="8" t="s">
        <v>661</v>
      </c>
      <c r="F953" s="8" t="s">
        <v>392</v>
      </c>
      <c r="G953" s="18"/>
      <c r="H953" s="18"/>
      <c r="I953" s="18"/>
      <c r="J953" s="18"/>
      <c r="K953" s="18"/>
      <c r="L953" s="63">
        <f t="shared" si="25"/>
        <v>0</v>
      </c>
    </row>
    <row r="954" spans="1:12" ht="34.5" customHeight="1">
      <c r="A954" s="40" t="s">
        <v>658</v>
      </c>
      <c r="B954" s="19">
        <v>841</v>
      </c>
      <c r="C954" s="8" t="s">
        <v>203</v>
      </c>
      <c r="D954" s="8" t="s">
        <v>102</v>
      </c>
      <c r="E954" s="8" t="s">
        <v>661</v>
      </c>
      <c r="F954" s="8"/>
      <c r="G954" s="18"/>
      <c r="H954" s="18"/>
      <c r="I954" s="18"/>
      <c r="J954" s="18">
        <f>SUM(J955)</f>
        <v>5800</v>
      </c>
      <c r="K954" s="18"/>
      <c r="L954" s="63">
        <f t="shared" si="25"/>
        <v>5800</v>
      </c>
    </row>
    <row r="955" spans="1:12" ht="18" customHeight="1">
      <c r="A955" s="37" t="s">
        <v>607</v>
      </c>
      <c r="B955" s="19">
        <v>841</v>
      </c>
      <c r="C955" s="8" t="s">
        <v>203</v>
      </c>
      <c r="D955" s="8" t="s">
        <v>102</v>
      </c>
      <c r="E955" s="8" t="s">
        <v>661</v>
      </c>
      <c r="F955" s="8" t="s">
        <v>392</v>
      </c>
      <c r="G955" s="18"/>
      <c r="H955" s="18"/>
      <c r="I955" s="18"/>
      <c r="J955" s="18">
        <v>5800</v>
      </c>
      <c r="K955" s="18"/>
      <c r="L955" s="63">
        <f t="shared" si="25"/>
        <v>5800</v>
      </c>
    </row>
    <row r="956" spans="1:12" ht="16.5" customHeight="1">
      <c r="A956" s="40" t="s">
        <v>745</v>
      </c>
      <c r="B956" s="19">
        <v>841</v>
      </c>
      <c r="C956" s="8" t="s">
        <v>203</v>
      </c>
      <c r="D956" s="8" t="s">
        <v>102</v>
      </c>
      <c r="E956" s="8" t="s">
        <v>664</v>
      </c>
      <c r="F956" s="8"/>
      <c r="G956" s="18">
        <f>G957</f>
        <v>10000</v>
      </c>
      <c r="H956" s="18"/>
      <c r="I956" s="18"/>
      <c r="J956" s="18">
        <f>J957</f>
        <v>0</v>
      </c>
      <c r="K956" s="18"/>
      <c r="L956" s="63">
        <f t="shared" si="25"/>
        <v>10000</v>
      </c>
    </row>
    <row r="957" spans="1:12" ht="15.75" customHeight="1">
      <c r="A957" s="37" t="s">
        <v>607</v>
      </c>
      <c r="B957" s="19">
        <v>841</v>
      </c>
      <c r="C957" s="8" t="s">
        <v>203</v>
      </c>
      <c r="D957" s="8" t="s">
        <v>102</v>
      </c>
      <c r="E957" s="8" t="s">
        <v>664</v>
      </c>
      <c r="F957" s="8" t="s">
        <v>392</v>
      </c>
      <c r="G957" s="18">
        <v>10000</v>
      </c>
      <c r="H957" s="18"/>
      <c r="I957" s="18"/>
      <c r="J957" s="18">
        <f>3700+2100-5800</f>
        <v>0</v>
      </c>
      <c r="K957" s="18"/>
      <c r="L957" s="63">
        <f t="shared" si="25"/>
        <v>10000</v>
      </c>
    </row>
    <row r="958" spans="1:12" ht="16.5">
      <c r="A958" s="34" t="s">
        <v>667</v>
      </c>
      <c r="B958" s="19">
        <v>841</v>
      </c>
      <c r="C958" s="8" t="s">
        <v>746</v>
      </c>
      <c r="D958" s="8"/>
      <c r="E958" s="8"/>
      <c r="F958" s="8"/>
      <c r="G958" s="18">
        <f>SUM(G959,G963,G973)</f>
        <v>33300</v>
      </c>
      <c r="H958" s="18"/>
      <c r="I958" s="18"/>
      <c r="J958" s="18">
        <f>SUM(J959,J963,J973)</f>
        <v>25122.2</v>
      </c>
      <c r="K958" s="18"/>
      <c r="L958" s="63">
        <f t="shared" si="25"/>
        <v>58422.2</v>
      </c>
    </row>
    <row r="959" spans="1:12" ht="16.5">
      <c r="A959" s="39" t="s">
        <v>679</v>
      </c>
      <c r="B959" s="19">
        <v>841</v>
      </c>
      <c r="C959" s="8" t="s">
        <v>746</v>
      </c>
      <c r="D959" s="8" t="s">
        <v>100</v>
      </c>
      <c r="E959" s="8"/>
      <c r="F959" s="8"/>
      <c r="G959" s="18">
        <f>SUM(G960)</f>
        <v>6808.8</v>
      </c>
      <c r="H959" s="18"/>
      <c r="I959" s="18"/>
      <c r="J959" s="18">
        <f>SUM(J960)</f>
        <v>3048.1000000000004</v>
      </c>
      <c r="K959" s="18"/>
      <c r="L959" s="63">
        <f t="shared" si="25"/>
        <v>9856.900000000001</v>
      </c>
    </row>
    <row r="960" spans="1:12" ht="18" customHeight="1">
      <c r="A960" s="39" t="s">
        <v>217</v>
      </c>
      <c r="B960" s="19">
        <v>841</v>
      </c>
      <c r="C960" s="8" t="s">
        <v>746</v>
      </c>
      <c r="D960" s="8" t="s">
        <v>100</v>
      </c>
      <c r="E960" s="8" t="s">
        <v>680</v>
      </c>
      <c r="F960" s="8"/>
      <c r="G960" s="18">
        <f>SUM(G961)</f>
        <v>6808.8</v>
      </c>
      <c r="H960" s="18"/>
      <c r="I960" s="18"/>
      <c r="J960" s="18">
        <f>SUM(J961)</f>
        <v>3048.1000000000004</v>
      </c>
      <c r="K960" s="18"/>
      <c r="L960" s="63">
        <f t="shared" si="25"/>
        <v>9856.900000000001</v>
      </c>
    </row>
    <row r="961" spans="1:12" ht="16.5" customHeight="1">
      <c r="A961" s="122" t="s">
        <v>641</v>
      </c>
      <c r="B961" s="94">
        <v>841</v>
      </c>
      <c r="C961" s="95" t="s">
        <v>746</v>
      </c>
      <c r="D961" s="95" t="s">
        <v>100</v>
      </c>
      <c r="E961" s="95" t="s">
        <v>681</v>
      </c>
      <c r="F961" s="95"/>
      <c r="G961" s="78">
        <f>SUM(G962)</f>
        <v>6808.8</v>
      </c>
      <c r="H961" s="78"/>
      <c r="I961" s="78"/>
      <c r="J961" s="78">
        <f>SUM(J962)</f>
        <v>3048.1000000000004</v>
      </c>
      <c r="K961" s="78"/>
      <c r="L961" s="133">
        <f t="shared" si="25"/>
        <v>9856.900000000001</v>
      </c>
    </row>
    <row r="962" spans="1:12" ht="18.75" customHeight="1">
      <c r="A962" s="123" t="s">
        <v>150</v>
      </c>
      <c r="B962" s="96">
        <v>841</v>
      </c>
      <c r="C962" s="6" t="s">
        <v>746</v>
      </c>
      <c r="D962" s="6" t="s">
        <v>100</v>
      </c>
      <c r="E962" s="6" t="s">
        <v>681</v>
      </c>
      <c r="F962" s="6" t="s">
        <v>831</v>
      </c>
      <c r="G962" s="79">
        <v>6808.8</v>
      </c>
      <c r="H962" s="13"/>
      <c r="I962" s="13"/>
      <c r="J962" s="79">
        <f>1682.7+95.6+1500-752.5+522.3</f>
        <v>3048.1000000000004</v>
      </c>
      <c r="K962" s="13"/>
      <c r="L962" s="112">
        <f t="shared" si="25"/>
        <v>9856.900000000001</v>
      </c>
    </row>
    <row r="963" spans="1:12" ht="16.5">
      <c r="A963" s="39" t="s">
        <v>268</v>
      </c>
      <c r="B963" s="19">
        <v>841</v>
      </c>
      <c r="C963" s="8" t="s">
        <v>746</v>
      </c>
      <c r="D963" s="8" t="s">
        <v>101</v>
      </c>
      <c r="E963" s="8"/>
      <c r="F963" s="8"/>
      <c r="G963" s="18">
        <f>SUM(G967,G970)</f>
        <v>17210.2</v>
      </c>
      <c r="H963" s="11"/>
      <c r="I963" s="11"/>
      <c r="J963" s="18">
        <f>SUM(J967,J970)</f>
        <v>4679.1</v>
      </c>
      <c r="K963" s="11"/>
      <c r="L963" s="63">
        <f t="shared" si="25"/>
        <v>21889.300000000003</v>
      </c>
    </row>
    <row r="964" spans="1:12" ht="49.5" customHeight="1" hidden="1">
      <c r="A964" s="40" t="s">
        <v>220</v>
      </c>
      <c r="B964" s="19">
        <v>841</v>
      </c>
      <c r="C964" s="8" t="s">
        <v>746</v>
      </c>
      <c r="D964" s="8" t="s">
        <v>101</v>
      </c>
      <c r="E964" s="8" t="s">
        <v>218</v>
      </c>
      <c r="F964" s="8"/>
      <c r="G964" s="18">
        <f>SUM(G965)</f>
        <v>0</v>
      </c>
      <c r="H964" s="11"/>
      <c r="I964" s="11"/>
      <c r="J964" s="18">
        <f>SUM(J965)</f>
        <v>0</v>
      </c>
      <c r="K964" s="11"/>
      <c r="L964" s="63">
        <f t="shared" si="25"/>
        <v>0</v>
      </c>
    </row>
    <row r="965" spans="1:12" ht="33" hidden="1">
      <c r="A965" s="38" t="s">
        <v>375</v>
      </c>
      <c r="B965" s="19">
        <v>841</v>
      </c>
      <c r="C965" s="8" t="s">
        <v>746</v>
      </c>
      <c r="D965" s="8" t="s">
        <v>101</v>
      </c>
      <c r="E965" s="8" t="s">
        <v>646</v>
      </c>
      <c r="F965" s="8"/>
      <c r="G965" s="18">
        <f>SUM(G966)</f>
        <v>0</v>
      </c>
      <c r="H965" s="11"/>
      <c r="I965" s="11"/>
      <c r="J965" s="18">
        <f>SUM(J966)</f>
        <v>0</v>
      </c>
      <c r="K965" s="11"/>
      <c r="L965" s="63">
        <f t="shared" si="25"/>
        <v>0</v>
      </c>
    </row>
    <row r="966" spans="1:12" ht="16.5" hidden="1">
      <c r="A966" s="39" t="s">
        <v>553</v>
      </c>
      <c r="B966" s="19">
        <v>841</v>
      </c>
      <c r="C966" s="8" t="s">
        <v>746</v>
      </c>
      <c r="D966" s="8" t="s">
        <v>101</v>
      </c>
      <c r="E966" s="8" t="s">
        <v>646</v>
      </c>
      <c r="F966" s="8" t="s">
        <v>595</v>
      </c>
      <c r="G966" s="18"/>
      <c r="H966" s="11"/>
      <c r="I966" s="11"/>
      <c r="J966" s="18"/>
      <c r="K966" s="11"/>
      <c r="L966" s="63">
        <f t="shared" si="25"/>
        <v>0</v>
      </c>
    </row>
    <row r="967" spans="1:12" ht="20.25" customHeight="1">
      <c r="A967" s="39" t="s">
        <v>531</v>
      </c>
      <c r="B967" s="19">
        <v>841</v>
      </c>
      <c r="C967" s="8" t="s">
        <v>746</v>
      </c>
      <c r="D967" s="8" t="s">
        <v>101</v>
      </c>
      <c r="E967" s="8" t="s">
        <v>682</v>
      </c>
      <c r="F967" s="8"/>
      <c r="G967" s="18">
        <f>SUM(G968)</f>
        <v>9010.2</v>
      </c>
      <c r="H967" s="11"/>
      <c r="I967" s="11"/>
      <c r="J967" s="18">
        <f>SUM(J968)</f>
        <v>4679.1</v>
      </c>
      <c r="K967" s="11"/>
      <c r="L967" s="63">
        <f t="shared" si="25"/>
        <v>13689.300000000001</v>
      </c>
    </row>
    <row r="968" spans="1:12" ht="18.75" customHeight="1">
      <c r="A968" s="39" t="s">
        <v>641</v>
      </c>
      <c r="B968" s="19">
        <v>841</v>
      </c>
      <c r="C968" s="8" t="s">
        <v>746</v>
      </c>
      <c r="D968" s="8" t="s">
        <v>101</v>
      </c>
      <c r="E968" s="8" t="s">
        <v>683</v>
      </c>
      <c r="F968" s="8"/>
      <c r="G968" s="18">
        <f>SUM(G969)</f>
        <v>9010.2</v>
      </c>
      <c r="H968" s="11"/>
      <c r="I968" s="11"/>
      <c r="J968" s="18">
        <f>SUM(J969)</f>
        <v>4679.1</v>
      </c>
      <c r="K968" s="11"/>
      <c r="L968" s="63">
        <f t="shared" si="25"/>
        <v>13689.300000000001</v>
      </c>
    </row>
    <row r="969" spans="1:12" ht="19.5" customHeight="1">
      <c r="A969" s="38" t="s">
        <v>150</v>
      </c>
      <c r="B969" s="19">
        <v>841</v>
      </c>
      <c r="C969" s="8" t="s">
        <v>746</v>
      </c>
      <c r="D969" s="8" t="s">
        <v>101</v>
      </c>
      <c r="E969" s="8" t="s">
        <v>683</v>
      </c>
      <c r="F969" s="8" t="s">
        <v>831</v>
      </c>
      <c r="G969" s="18">
        <v>9010.2</v>
      </c>
      <c r="H969" s="11"/>
      <c r="I969" s="11"/>
      <c r="J969" s="18">
        <f>196.6+650+3232.5+600</f>
        <v>4679.1</v>
      </c>
      <c r="K969" s="11"/>
      <c r="L969" s="63">
        <f t="shared" si="25"/>
        <v>13689.300000000001</v>
      </c>
    </row>
    <row r="970" spans="1:12" ht="18" customHeight="1">
      <c r="A970" s="39" t="s">
        <v>701</v>
      </c>
      <c r="B970" s="19">
        <v>841</v>
      </c>
      <c r="C970" s="8" t="s">
        <v>746</v>
      </c>
      <c r="D970" s="8" t="s">
        <v>101</v>
      </c>
      <c r="E970" s="8" t="s">
        <v>685</v>
      </c>
      <c r="F970" s="8"/>
      <c r="G970" s="18">
        <f>SUM(G971)</f>
        <v>8200</v>
      </c>
      <c r="H970" s="18"/>
      <c r="I970" s="18"/>
      <c r="J970" s="18">
        <f>SUM(J971)</f>
        <v>0</v>
      </c>
      <c r="K970" s="18"/>
      <c r="L970" s="63">
        <f t="shared" si="25"/>
        <v>8200</v>
      </c>
    </row>
    <row r="971" spans="1:12" ht="17.25" customHeight="1">
      <c r="A971" s="39" t="s">
        <v>641</v>
      </c>
      <c r="B971" s="19">
        <v>841</v>
      </c>
      <c r="C971" s="8" t="s">
        <v>746</v>
      </c>
      <c r="D971" s="8" t="s">
        <v>101</v>
      </c>
      <c r="E971" s="8" t="s">
        <v>686</v>
      </c>
      <c r="F971" s="8"/>
      <c r="G971" s="18">
        <f>SUM(G972)</f>
        <v>8200</v>
      </c>
      <c r="H971" s="18"/>
      <c r="I971" s="18"/>
      <c r="J971" s="18">
        <f>SUM(J972)</f>
        <v>0</v>
      </c>
      <c r="K971" s="18"/>
      <c r="L971" s="63">
        <f t="shared" si="25"/>
        <v>8200</v>
      </c>
    </row>
    <row r="972" spans="1:12" ht="18.75" customHeight="1">
      <c r="A972" s="38" t="s">
        <v>150</v>
      </c>
      <c r="B972" s="19">
        <v>841</v>
      </c>
      <c r="C972" s="8" t="s">
        <v>746</v>
      </c>
      <c r="D972" s="8" t="s">
        <v>101</v>
      </c>
      <c r="E972" s="8" t="s">
        <v>686</v>
      </c>
      <c r="F972" s="8" t="s">
        <v>831</v>
      </c>
      <c r="G972" s="18">
        <f>6200+2000</f>
        <v>8200</v>
      </c>
      <c r="H972" s="11"/>
      <c r="I972" s="11"/>
      <c r="J972" s="18"/>
      <c r="K972" s="11"/>
      <c r="L972" s="63">
        <f t="shared" si="25"/>
        <v>8200</v>
      </c>
    </row>
    <row r="973" spans="1:12" ht="18.75" customHeight="1">
      <c r="A973" s="39" t="s">
        <v>270</v>
      </c>
      <c r="B973" s="64">
        <v>841</v>
      </c>
      <c r="C973" s="27" t="s">
        <v>746</v>
      </c>
      <c r="D973" s="27" t="s">
        <v>201</v>
      </c>
      <c r="E973" s="27"/>
      <c r="F973" s="27"/>
      <c r="G973" s="18">
        <f>G974+G977</f>
        <v>9281</v>
      </c>
      <c r="H973" s="18"/>
      <c r="I973" s="18"/>
      <c r="J973" s="18">
        <f>J974+J977</f>
        <v>17395</v>
      </c>
      <c r="K973" s="18"/>
      <c r="L973" s="63">
        <f t="shared" si="25"/>
        <v>26676</v>
      </c>
    </row>
    <row r="974" spans="1:12" ht="33.75" customHeight="1">
      <c r="A974" s="38" t="s">
        <v>131</v>
      </c>
      <c r="B974" s="19">
        <v>841</v>
      </c>
      <c r="C974" s="8" t="s">
        <v>746</v>
      </c>
      <c r="D974" s="8" t="s">
        <v>201</v>
      </c>
      <c r="E974" s="8" t="s">
        <v>799</v>
      </c>
      <c r="F974" s="27"/>
      <c r="G974" s="18">
        <f>SUM(G975)</f>
        <v>4181</v>
      </c>
      <c r="H974" s="18"/>
      <c r="I974" s="18"/>
      <c r="J974" s="18">
        <f>SUM(J975)</f>
        <v>17395</v>
      </c>
      <c r="K974" s="18"/>
      <c r="L974" s="63">
        <f t="shared" si="25"/>
        <v>21576</v>
      </c>
    </row>
    <row r="975" spans="1:12" ht="18.75" customHeight="1">
      <c r="A975" s="39" t="s">
        <v>641</v>
      </c>
      <c r="B975" s="19">
        <v>841</v>
      </c>
      <c r="C975" s="8" t="s">
        <v>746</v>
      </c>
      <c r="D975" s="8" t="s">
        <v>201</v>
      </c>
      <c r="E975" s="8" t="s">
        <v>800</v>
      </c>
      <c r="F975" s="8"/>
      <c r="G975" s="18">
        <f>SUM(G976)</f>
        <v>4181</v>
      </c>
      <c r="H975" s="18"/>
      <c r="I975" s="18"/>
      <c r="J975" s="18">
        <f>SUM(J976)</f>
        <v>17395</v>
      </c>
      <c r="K975" s="18"/>
      <c r="L975" s="63">
        <f t="shared" si="25"/>
        <v>21576</v>
      </c>
    </row>
    <row r="976" spans="1:12" ht="18.75" customHeight="1">
      <c r="A976" s="38" t="s">
        <v>150</v>
      </c>
      <c r="B976" s="19">
        <v>841</v>
      </c>
      <c r="C976" s="8" t="s">
        <v>746</v>
      </c>
      <c r="D976" s="8" t="s">
        <v>201</v>
      </c>
      <c r="E976" s="8" t="s">
        <v>800</v>
      </c>
      <c r="F976" s="8" t="s">
        <v>831</v>
      </c>
      <c r="G976" s="18">
        <v>4181</v>
      </c>
      <c r="H976" s="18"/>
      <c r="I976" s="18"/>
      <c r="J976" s="18">
        <f>1690+15705</f>
        <v>17395</v>
      </c>
      <c r="K976" s="18"/>
      <c r="L976" s="63">
        <f t="shared" si="25"/>
        <v>21576</v>
      </c>
    </row>
    <row r="977" spans="1:12" ht="16.5">
      <c r="A977" s="34" t="s">
        <v>633</v>
      </c>
      <c r="B977" s="64">
        <v>841</v>
      </c>
      <c r="C977" s="27" t="s">
        <v>746</v>
      </c>
      <c r="D977" s="27" t="s">
        <v>201</v>
      </c>
      <c r="E977" s="8" t="s">
        <v>602</v>
      </c>
      <c r="F977" s="8"/>
      <c r="G977" s="18">
        <f>SUM(G978)</f>
        <v>5100</v>
      </c>
      <c r="H977" s="18"/>
      <c r="I977" s="18"/>
      <c r="J977" s="18">
        <f>SUM(J978)</f>
        <v>0</v>
      </c>
      <c r="K977" s="18"/>
      <c r="L977" s="63">
        <f t="shared" si="25"/>
        <v>5100</v>
      </c>
    </row>
    <row r="978" spans="1:12" ht="18.75" customHeight="1">
      <c r="A978" s="39" t="s">
        <v>81</v>
      </c>
      <c r="B978" s="64">
        <v>841</v>
      </c>
      <c r="C978" s="27" t="s">
        <v>746</v>
      </c>
      <c r="D978" s="27" t="s">
        <v>201</v>
      </c>
      <c r="E978" s="8" t="s">
        <v>342</v>
      </c>
      <c r="F978" s="8"/>
      <c r="G978" s="18">
        <f>SUM(G979)</f>
        <v>5100</v>
      </c>
      <c r="H978" s="18"/>
      <c r="I978" s="18"/>
      <c r="J978" s="18">
        <f>SUM(J979)</f>
        <v>0</v>
      </c>
      <c r="K978" s="18"/>
      <c r="L978" s="63">
        <f t="shared" si="25"/>
        <v>5100</v>
      </c>
    </row>
    <row r="979" spans="1:12" ht="18.75" customHeight="1">
      <c r="A979" s="37" t="s">
        <v>607</v>
      </c>
      <c r="B979" s="19">
        <v>841</v>
      </c>
      <c r="C979" s="8" t="s">
        <v>746</v>
      </c>
      <c r="D979" s="8" t="s">
        <v>201</v>
      </c>
      <c r="E979" s="8" t="s">
        <v>342</v>
      </c>
      <c r="F979" s="8" t="s">
        <v>392</v>
      </c>
      <c r="G979" s="18">
        <v>5100</v>
      </c>
      <c r="H979" s="11"/>
      <c r="I979" s="11"/>
      <c r="J979" s="18"/>
      <c r="K979" s="11"/>
      <c r="L979" s="63">
        <f t="shared" si="25"/>
        <v>5100</v>
      </c>
    </row>
    <row r="980" spans="1:12" ht="34.5" customHeight="1" hidden="1">
      <c r="A980" s="34" t="s">
        <v>544</v>
      </c>
      <c r="B980" s="19">
        <v>841</v>
      </c>
      <c r="C980" s="8" t="s">
        <v>746</v>
      </c>
      <c r="D980" s="8" t="s">
        <v>201</v>
      </c>
      <c r="E980" s="8" t="s">
        <v>543</v>
      </c>
      <c r="F980" s="8"/>
      <c r="G980" s="18"/>
      <c r="H980" s="11"/>
      <c r="I980" s="11"/>
      <c r="J980" s="18"/>
      <c r="K980" s="11"/>
      <c r="L980" s="63">
        <f t="shared" si="25"/>
        <v>0</v>
      </c>
    </row>
    <row r="981" spans="1:12" ht="18.75" customHeight="1" hidden="1">
      <c r="A981" s="37" t="s">
        <v>737</v>
      </c>
      <c r="B981" s="19">
        <v>841</v>
      </c>
      <c r="C981" s="8" t="s">
        <v>746</v>
      </c>
      <c r="D981" s="8" t="s">
        <v>201</v>
      </c>
      <c r="E981" s="8" t="s">
        <v>543</v>
      </c>
      <c r="F981" s="8" t="s">
        <v>266</v>
      </c>
      <c r="G981" s="18"/>
      <c r="H981" s="11"/>
      <c r="I981" s="11"/>
      <c r="J981" s="18"/>
      <c r="K981" s="11"/>
      <c r="L981" s="63">
        <f aca="true" t="shared" si="26" ref="L981:L1044">G981+H981+I981+J981+K981</f>
        <v>0</v>
      </c>
    </row>
    <row r="982" spans="1:12" ht="18" customHeight="1">
      <c r="A982" s="39" t="s">
        <v>585</v>
      </c>
      <c r="B982" s="19">
        <v>841</v>
      </c>
      <c r="C982" s="8" t="s">
        <v>205</v>
      </c>
      <c r="D982" s="8"/>
      <c r="E982" s="8"/>
      <c r="F982" s="8"/>
      <c r="G982" s="18">
        <f>SUM(G983)</f>
        <v>0</v>
      </c>
      <c r="H982" s="18"/>
      <c r="I982" s="18"/>
      <c r="J982" s="18">
        <f>SUM(J983)</f>
        <v>60</v>
      </c>
      <c r="K982" s="18"/>
      <c r="L982" s="63">
        <f t="shared" si="26"/>
        <v>60</v>
      </c>
    </row>
    <row r="983" spans="1:12" ht="19.5" customHeight="1">
      <c r="A983" s="39" t="s">
        <v>434</v>
      </c>
      <c r="B983" s="19">
        <v>841</v>
      </c>
      <c r="C983" s="8" t="s">
        <v>205</v>
      </c>
      <c r="D983" s="8" t="s">
        <v>100</v>
      </c>
      <c r="E983" s="8"/>
      <c r="F983" s="8"/>
      <c r="G983" s="18"/>
      <c r="H983" s="18"/>
      <c r="I983" s="18"/>
      <c r="J983" s="18">
        <f>SUM(J984)</f>
        <v>60</v>
      </c>
      <c r="K983" s="18"/>
      <c r="L983" s="63">
        <f t="shared" si="26"/>
        <v>60</v>
      </c>
    </row>
    <row r="984" spans="1:12" ht="19.5" customHeight="1">
      <c r="A984" s="39" t="s">
        <v>435</v>
      </c>
      <c r="B984" s="19">
        <v>841</v>
      </c>
      <c r="C984" s="8" t="s">
        <v>205</v>
      </c>
      <c r="D984" s="8" t="s">
        <v>100</v>
      </c>
      <c r="E984" s="8" t="s">
        <v>316</v>
      </c>
      <c r="F984" s="8"/>
      <c r="G984" s="18"/>
      <c r="H984" s="18"/>
      <c r="I984" s="18"/>
      <c r="J984" s="18">
        <f>SUM(J985)</f>
        <v>60</v>
      </c>
      <c r="K984" s="18"/>
      <c r="L984" s="63">
        <f t="shared" si="26"/>
        <v>60</v>
      </c>
    </row>
    <row r="985" spans="1:12" ht="19.5" customHeight="1">
      <c r="A985" s="39" t="s">
        <v>641</v>
      </c>
      <c r="B985" s="19">
        <v>841</v>
      </c>
      <c r="C985" s="8" t="s">
        <v>205</v>
      </c>
      <c r="D985" s="8" t="s">
        <v>100</v>
      </c>
      <c r="E985" s="8" t="s">
        <v>317</v>
      </c>
      <c r="F985" s="8"/>
      <c r="G985" s="18"/>
      <c r="H985" s="18"/>
      <c r="I985" s="18"/>
      <c r="J985" s="18">
        <f>SUM(J986)</f>
        <v>60</v>
      </c>
      <c r="K985" s="18"/>
      <c r="L985" s="63">
        <f t="shared" si="26"/>
        <v>60</v>
      </c>
    </row>
    <row r="986" spans="1:12" ht="19.5" customHeight="1">
      <c r="A986" s="38" t="s">
        <v>313</v>
      </c>
      <c r="B986" s="19">
        <v>841</v>
      </c>
      <c r="C986" s="8" t="s">
        <v>205</v>
      </c>
      <c r="D986" s="8" t="s">
        <v>100</v>
      </c>
      <c r="E986" s="8" t="s">
        <v>317</v>
      </c>
      <c r="F986" s="8" t="s">
        <v>831</v>
      </c>
      <c r="G986" s="18"/>
      <c r="H986" s="18"/>
      <c r="I986" s="18"/>
      <c r="J986" s="18">
        <v>60</v>
      </c>
      <c r="K986" s="18"/>
      <c r="L986" s="63">
        <f t="shared" si="26"/>
        <v>60</v>
      </c>
    </row>
    <row r="987" spans="1:12" ht="16.5">
      <c r="A987" s="39" t="s">
        <v>287</v>
      </c>
      <c r="B987" s="19">
        <v>841</v>
      </c>
      <c r="C987" s="27" t="s">
        <v>201</v>
      </c>
      <c r="D987" s="27"/>
      <c r="E987" s="8"/>
      <c r="F987" s="8"/>
      <c r="G987" s="18">
        <f>G988+G994</f>
        <v>34465</v>
      </c>
      <c r="H987" s="18"/>
      <c r="I987" s="18"/>
      <c r="J987" s="18">
        <f>J988+J1008</f>
        <v>12901.6</v>
      </c>
      <c r="K987" s="18"/>
      <c r="L987" s="63">
        <f t="shared" si="26"/>
        <v>47366.6</v>
      </c>
    </row>
    <row r="988" spans="1:12" ht="16.5">
      <c r="A988" s="39" t="s">
        <v>825</v>
      </c>
      <c r="B988" s="19">
        <v>841</v>
      </c>
      <c r="C988" s="8" t="s">
        <v>201</v>
      </c>
      <c r="D988" s="8" t="s">
        <v>100</v>
      </c>
      <c r="E988" s="8"/>
      <c r="F988" s="8"/>
      <c r="G988" s="18">
        <f>SUM(G989)</f>
        <v>34465</v>
      </c>
      <c r="H988" s="18"/>
      <c r="I988" s="18"/>
      <c r="J988" s="18">
        <f>SUM(J989,J1005)</f>
        <v>12375.6</v>
      </c>
      <c r="K988" s="18"/>
      <c r="L988" s="63">
        <f t="shared" si="26"/>
        <v>46840.6</v>
      </c>
    </row>
    <row r="989" spans="1:12" ht="18.75" customHeight="1">
      <c r="A989" s="40" t="s">
        <v>545</v>
      </c>
      <c r="B989" s="19">
        <v>841</v>
      </c>
      <c r="C989" s="8" t="s">
        <v>201</v>
      </c>
      <c r="D989" s="8" t="s">
        <v>100</v>
      </c>
      <c r="E989" s="8" t="s">
        <v>291</v>
      </c>
      <c r="F989" s="8"/>
      <c r="G989" s="18">
        <f>SUM(G990)</f>
        <v>34465</v>
      </c>
      <c r="H989" s="18"/>
      <c r="I989" s="18"/>
      <c r="J989" s="18">
        <f>SUM(J990)</f>
        <v>10441</v>
      </c>
      <c r="K989" s="18"/>
      <c r="L989" s="63">
        <f t="shared" si="26"/>
        <v>44906</v>
      </c>
    </row>
    <row r="990" spans="1:12" ht="20.25" customHeight="1">
      <c r="A990" s="39" t="s">
        <v>641</v>
      </c>
      <c r="B990" s="19">
        <v>841</v>
      </c>
      <c r="C990" s="8" t="s">
        <v>201</v>
      </c>
      <c r="D990" s="8" t="s">
        <v>100</v>
      </c>
      <c r="E990" s="8" t="s">
        <v>292</v>
      </c>
      <c r="F990" s="8"/>
      <c r="G990" s="18">
        <f>SUM(G991)</f>
        <v>34465</v>
      </c>
      <c r="H990" s="18"/>
      <c r="I990" s="18"/>
      <c r="J990" s="18">
        <f>SUM(J991)</f>
        <v>10441</v>
      </c>
      <c r="K990" s="18"/>
      <c r="L990" s="63">
        <f t="shared" si="26"/>
        <v>44906</v>
      </c>
    </row>
    <row r="991" spans="1:12" ht="16.5">
      <c r="A991" s="38" t="s">
        <v>150</v>
      </c>
      <c r="B991" s="19">
        <v>841</v>
      </c>
      <c r="C991" s="8" t="s">
        <v>201</v>
      </c>
      <c r="D991" s="8" t="s">
        <v>100</v>
      </c>
      <c r="E991" s="8" t="s">
        <v>292</v>
      </c>
      <c r="F991" s="8" t="s">
        <v>831</v>
      </c>
      <c r="G991" s="18">
        <v>34465</v>
      </c>
      <c r="H991" s="11"/>
      <c r="I991" s="11"/>
      <c r="J991" s="18">
        <f>365.6+5500+1973.3-733.4+135.5+2700+500</f>
        <v>10441</v>
      </c>
      <c r="K991" s="11"/>
      <c r="L991" s="63">
        <f t="shared" si="26"/>
        <v>44906</v>
      </c>
    </row>
    <row r="992" spans="1:12" ht="21.75" customHeight="1" hidden="1">
      <c r="A992" s="38" t="s">
        <v>200</v>
      </c>
      <c r="B992" s="19">
        <v>841</v>
      </c>
      <c r="C992" s="8" t="s">
        <v>205</v>
      </c>
      <c r="D992" s="8" t="s">
        <v>100</v>
      </c>
      <c r="E992" s="8" t="s">
        <v>344</v>
      </c>
      <c r="F992" s="8"/>
      <c r="G992" s="18"/>
      <c r="H992" s="11"/>
      <c r="I992" s="11"/>
      <c r="J992" s="18"/>
      <c r="K992" s="11"/>
      <c r="L992" s="63">
        <f t="shared" si="26"/>
        <v>0</v>
      </c>
    </row>
    <row r="993" spans="1:12" ht="16.5" hidden="1">
      <c r="A993" s="39" t="s">
        <v>641</v>
      </c>
      <c r="B993" s="19">
        <v>841</v>
      </c>
      <c r="C993" s="8" t="s">
        <v>205</v>
      </c>
      <c r="D993" s="8" t="s">
        <v>100</v>
      </c>
      <c r="E993" s="8" t="s">
        <v>345</v>
      </c>
      <c r="F993" s="8"/>
      <c r="G993" s="18"/>
      <c r="H993" s="11"/>
      <c r="I993" s="11"/>
      <c r="J993" s="18"/>
      <c r="K993" s="11"/>
      <c r="L993" s="63">
        <f t="shared" si="26"/>
        <v>0</v>
      </c>
    </row>
    <row r="994" spans="1:12" ht="16.5" hidden="1">
      <c r="A994" s="38" t="s">
        <v>313</v>
      </c>
      <c r="B994" s="19">
        <v>841</v>
      </c>
      <c r="C994" s="8" t="s">
        <v>205</v>
      </c>
      <c r="D994" s="8" t="s">
        <v>100</v>
      </c>
      <c r="E994" s="8" t="s">
        <v>345</v>
      </c>
      <c r="F994" s="8" t="s">
        <v>831</v>
      </c>
      <c r="G994" s="18"/>
      <c r="H994" s="11"/>
      <c r="I994" s="11"/>
      <c r="J994" s="18"/>
      <c r="K994" s="11"/>
      <c r="L994" s="63">
        <f t="shared" si="26"/>
        <v>0</v>
      </c>
    </row>
    <row r="995" spans="1:12" ht="16.5" hidden="1">
      <c r="A995" s="39" t="s">
        <v>287</v>
      </c>
      <c r="B995" s="19">
        <v>841</v>
      </c>
      <c r="C995" s="27" t="s">
        <v>201</v>
      </c>
      <c r="D995" s="8"/>
      <c r="E995" s="8"/>
      <c r="F995" s="8"/>
      <c r="G995" s="18"/>
      <c r="H995" s="11"/>
      <c r="I995" s="11"/>
      <c r="J995" s="18"/>
      <c r="K995" s="11"/>
      <c r="L995" s="63">
        <f t="shared" si="26"/>
        <v>0</v>
      </c>
    </row>
    <row r="996" spans="1:12" ht="16.5" hidden="1">
      <c r="A996" s="40" t="s">
        <v>479</v>
      </c>
      <c r="B996" s="19">
        <v>841</v>
      </c>
      <c r="C996" s="8" t="s">
        <v>201</v>
      </c>
      <c r="D996" s="8" t="s">
        <v>714</v>
      </c>
      <c r="E996" s="8"/>
      <c r="F996" s="8"/>
      <c r="G996" s="18">
        <f>G997</f>
        <v>0</v>
      </c>
      <c r="H996" s="11"/>
      <c r="I996" s="11"/>
      <c r="J996" s="18">
        <f>J997</f>
        <v>0</v>
      </c>
      <c r="K996" s="11"/>
      <c r="L996" s="63">
        <f t="shared" si="26"/>
        <v>0</v>
      </c>
    </row>
    <row r="997" spans="1:12" ht="16.5" hidden="1">
      <c r="A997" s="37" t="s">
        <v>523</v>
      </c>
      <c r="B997" s="19">
        <v>841</v>
      </c>
      <c r="C997" s="8" t="s">
        <v>201</v>
      </c>
      <c r="D997" s="8" t="s">
        <v>714</v>
      </c>
      <c r="E997" s="8" t="s">
        <v>631</v>
      </c>
      <c r="F997" s="8"/>
      <c r="G997" s="18">
        <f>G998</f>
        <v>0</v>
      </c>
      <c r="H997" s="11"/>
      <c r="I997" s="11"/>
      <c r="J997" s="18">
        <f>J998</f>
        <v>0</v>
      </c>
      <c r="K997" s="11"/>
      <c r="L997" s="63">
        <f t="shared" si="26"/>
        <v>0</v>
      </c>
    </row>
    <row r="998" spans="1:12" ht="33" hidden="1">
      <c r="A998" s="38" t="s">
        <v>779</v>
      </c>
      <c r="B998" s="19">
        <v>841</v>
      </c>
      <c r="C998" s="8" t="s">
        <v>201</v>
      </c>
      <c r="D998" s="8" t="s">
        <v>714</v>
      </c>
      <c r="E998" s="8" t="s">
        <v>251</v>
      </c>
      <c r="F998" s="8"/>
      <c r="G998" s="18">
        <f>G999</f>
        <v>0</v>
      </c>
      <c r="H998" s="11"/>
      <c r="I998" s="11"/>
      <c r="J998" s="18">
        <f>J999</f>
        <v>0</v>
      </c>
      <c r="K998" s="11"/>
      <c r="L998" s="63">
        <f t="shared" si="26"/>
        <v>0</v>
      </c>
    </row>
    <row r="999" spans="1:12" ht="16.5" hidden="1">
      <c r="A999" s="40" t="s">
        <v>706</v>
      </c>
      <c r="B999" s="19">
        <v>841</v>
      </c>
      <c r="C999" s="8" t="s">
        <v>201</v>
      </c>
      <c r="D999" s="8" t="s">
        <v>714</v>
      </c>
      <c r="E999" s="8" t="s">
        <v>251</v>
      </c>
      <c r="F999" s="8" t="s">
        <v>478</v>
      </c>
      <c r="G999" s="18"/>
      <c r="H999" s="11"/>
      <c r="I999" s="11"/>
      <c r="J999" s="18"/>
      <c r="K999" s="11"/>
      <c r="L999" s="63">
        <f t="shared" si="26"/>
        <v>0</v>
      </c>
    </row>
    <row r="1000" spans="1:12" ht="16.5" hidden="1">
      <c r="A1000" s="34" t="s">
        <v>668</v>
      </c>
      <c r="B1000" s="19">
        <v>841</v>
      </c>
      <c r="C1000" s="8" t="s">
        <v>714</v>
      </c>
      <c r="D1000" s="8"/>
      <c r="E1000" s="8"/>
      <c r="F1000" s="8"/>
      <c r="G1000" s="18"/>
      <c r="H1000" s="11"/>
      <c r="I1000" s="11"/>
      <c r="J1000" s="18"/>
      <c r="K1000" s="11"/>
      <c r="L1000" s="63">
        <f t="shared" si="26"/>
        <v>0</v>
      </c>
    </row>
    <row r="1001" spans="1:12" ht="16.5" hidden="1">
      <c r="A1001" s="39" t="s">
        <v>718</v>
      </c>
      <c r="B1001" s="19">
        <v>841</v>
      </c>
      <c r="C1001" s="8" t="s">
        <v>714</v>
      </c>
      <c r="D1001" s="8" t="s">
        <v>104</v>
      </c>
      <c r="E1001" s="8"/>
      <c r="F1001" s="8"/>
      <c r="G1001" s="18"/>
      <c r="H1001" s="11"/>
      <c r="I1001" s="11"/>
      <c r="J1001" s="18"/>
      <c r="K1001" s="11"/>
      <c r="L1001" s="63">
        <f t="shared" si="26"/>
        <v>0</v>
      </c>
    </row>
    <row r="1002" spans="1:12" ht="16.5" hidden="1">
      <c r="A1002" s="39" t="s">
        <v>214</v>
      </c>
      <c r="B1002" s="19">
        <v>841</v>
      </c>
      <c r="C1002" s="8" t="s">
        <v>714</v>
      </c>
      <c r="D1002" s="8" t="s">
        <v>104</v>
      </c>
      <c r="E1002" s="8" t="s">
        <v>178</v>
      </c>
      <c r="F1002" s="8"/>
      <c r="G1002" s="18"/>
      <c r="H1002" s="11"/>
      <c r="I1002" s="11"/>
      <c r="J1002" s="18"/>
      <c r="K1002" s="11"/>
      <c r="L1002" s="63">
        <f t="shared" si="26"/>
        <v>0</v>
      </c>
    </row>
    <row r="1003" spans="1:12" ht="16.5" hidden="1">
      <c r="A1003" s="38" t="s">
        <v>182</v>
      </c>
      <c r="B1003" s="19">
        <v>841</v>
      </c>
      <c r="C1003" s="8" t="s">
        <v>714</v>
      </c>
      <c r="D1003" s="8" t="s">
        <v>104</v>
      </c>
      <c r="E1003" s="8" t="s">
        <v>180</v>
      </c>
      <c r="F1003" s="8"/>
      <c r="G1003" s="18"/>
      <c r="H1003" s="11"/>
      <c r="I1003" s="11"/>
      <c r="J1003" s="18"/>
      <c r="K1003" s="11"/>
      <c r="L1003" s="63">
        <f t="shared" si="26"/>
        <v>0</v>
      </c>
    </row>
    <row r="1004" spans="1:12" ht="16.5" hidden="1">
      <c r="A1004" s="37" t="s">
        <v>607</v>
      </c>
      <c r="B1004" s="19">
        <v>841</v>
      </c>
      <c r="C1004" s="8" t="s">
        <v>714</v>
      </c>
      <c r="D1004" s="8" t="s">
        <v>104</v>
      </c>
      <c r="E1004" s="8" t="s">
        <v>180</v>
      </c>
      <c r="F1004" s="8" t="s">
        <v>392</v>
      </c>
      <c r="G1004" s="18"/>
      <c r="H1004" s="11"/>
      <c r="I1004" s="11"/>
      <c r="J1004" s="18"/>
      <c r="K1004" s="11"/>
      <c r="L1004" s="63">
        <f t="shared" si="26"/>
        <v>0</v>
      </c>
    </row>
    <row r="1005" spans="1:12" ht="16.5">
      <c r="A1005" s="39" t="s">
        <v>810</v>
      </c>
      <c r="B1005" s="19">
        <v>841</v>
      </c>
      <c r="C1005" s="8" t="s">
        <v>201</v>
      </c>
      <c r="D1005" s="8" t="s">
        <v>100</v>
      </c>
      <c r="E1005" s="8" t="s">
        <v>295</v>
      </c>
      <c r="F1005" s="8"/>
      <c r="G1005" s="18"/>
      <c r="H1005" s="11"/>
      <c r="I1005" s="11"/>
      <c r="J1005" s="18">
        <f>SUM(J1006)</f>
        <v>1934.6</v>
      </c>
      <c r="K1005" s="11"/>
      <c r="L1005" s="63">
        <f t="shared" si="26"/>
        <v>1934.6</v>
      </c>
    </row>
    <row r="1006" spans="1:12" ht="16.5">
      <c r="A1006" s="39" t="s">
        <v>641</v>
      </c>
      <c r="B1006" s="19">
        <v>841</v>
      </c>
      <c r="C1006" s="8" t="s">
        <v>201</v>
      </c>
      <c r="D1006" s="8" t="s">
        <v>100</v>
      </c>
      <c r="E1006" s="8" t="s">
        <v>296</v>
      </c>
      <c r="F1006" s="8"/>
      <c r="G1006" s="18"/>
      <c r="H1006" s="11"/>
      <c r="I1006" s="11"/>
      <c r="J1006" s="18">
        <f>SUM(J1007)</f>
        <v>1934.6</v>
      </c>
      <c r="K1006" s="11"/>
      <c r="L1006" s="63">
        <f t="shared" si="26"/>
        <v>1934.6</v>
      </c>
    </row>
    <row r="1007" spans="1:12" ht="16.5">
      <c r="A1007" s="38" t="s">
        <v>150</v>
      </c>
      <c r="B1007" s="19">
        <v>841</v>
      </c>
      <c r="C1007" s="8" t="s">
        <v>201</v>
      </c>
      <c r="D1007" s="8" t="s">
        <v>100</v>
      </c>
      <c r="E1007" s="8" t="s">
        <v>296</v>
      </c>
      <c r="F1007" s="8" t="s">
        <v>831</v>
      </c>
      <c r="G1007" s="18"/>
      <c r="H1007" s="11"/>
      <c r="I1007" s="11"/>
      <c r="J1007" s="18">
        <v>1934.6</v>
      </c>
      <c r="K1007" s="11"/>
      <c r="L1007" s="63">
        <f t="shared" si="26"/>
        <v>1934.6</v>
      </c>
    </row>
    <row r="1008" spans="1:12" ht="16.5">
      <c r="A1008" s="39" t="s">
        <v>823</v>
      </c>
      <c r="B1008" s="19">
        <v>841</v>
      </c>
      <c r="C1008" s="8" t="s">
        <v>201</v>
      </c>
      <c r="D1008" s="8" t="s">
        <v>101</v>
      </c>
      <c r="E1008" s="8" t="s">
        <v>297</v>
      </c>
      <c r="F1008" s="8"/>
      <c r="G1008" s="131"/>
      <c r="H1008" s="131"/>
      <c r="I1008" s="131"/>
      <c r="J1008" s="63">
        <f>SUM(J1009)</f>
        <v>526</v>
      </c>
      <c r="K1008" s="131"/>
      <c r="L1008" s="63">
        <f t="shared" si="26"/>
        <v>526</v>
      </c>
    </row>
    <row r="1009" spans="1:12" ht="16.5">
      <c r="A1009" s="39" t="s">
        <v>641</v>
      </c>
      <c r="B1009" s="19">
        <v>841</v>
      </c>
      <c r="C1009" s="8" t="s">
        <v>201</v>
      </c>
      <c r="D1009" s="8" t="s">
        <v>101</v>
      </c>
      <c r="E1009" s="8" t="s">
        <v>298</v>
      </c>
      <c r="F1009" s="8"/>
      <c r="G1009" s="131"/>
      <c r="H1009" s="131"/>
      <c r="I1009" s="131"/>
      <c r="J1009" s="63">
        <f>SUM(J1010)</f>
        <v>526</v>
      </c>
      <c r="K1009" s="131"/>
      <c r="L1009" s="63">
        <f t="shared" si="26"/>
        <v>526</v>
      </c>
    </row>
    <row r="1010" spans="1:12" ht="16.5">
      <c r="A1010" s="38" t="s">
        <v>150</v>
      </c>
      <c r="B1010" s="19">
        <v>841</v>
      </c>
      <c r="C1010" s="8" t="s">
        <v>201</v>
      </c>
      <c r="D1010" s="8" t="s">
        <v>101</v>
      </c>
      <c r="E1010" s="8" t="s">
        <v>298</v>
      </c>
      <c r="F1010" s="8" t="s">
        <v>831</v>
      </c>
      <c r="G1010" s="131"/>
      <c r="H1010" s="131"/>
      <c r="I1010" s="131"/>
      <c r="J1010" s="63">
        <f>60+466</f>
        <v>526</v>
      </c>
      <c r="K1010" s="131"/>
      <c r="L1010" s="63">
        <f t="shared" si="26"/>
        <v>526</v>
      </c>
    </row>
    <row r="1011" spans="1:12" ht="16.5" hidden="1">
      <c r="A1011" s="37"/>
      <c r="B1011" s="19"/>
      <c r="C1011" s="8"/>
      <c r="D1011" s="8"/>
      <c r="E1011" s="8"/>
      <c r="F1011" s="8"/>
      <c r="G1011" s="18"/>
      <c r="H1011" s="11"/>
      <c r="I1011" s="11"/>
      <c r="J1011" s="18"/>
      <c r="K1011" s="11"/>
      <c r="L1011" s="63">
        <f t="shared" si="26"/>
        <v>0</v>
      </c>
    </row>
    <row r="1012" spans="1:32" s="76" customFormat="1" ht="16.5">
      <c r="A1012" s="87" t="s">
        <v>786</v>
      </c>
      <c r="B1012" s="88">
        <v>841</v>
      </c>
      <c r="C1012" s="17"/>
      <c r="D1012" s="17"/>
      <c r="E1012" s="17"/>
      <c r="F1012" s="17"/>
      <c r="G1012" s="18">
        <f>G1013+G1024+G1085+G1113+G1129+G1145</f>
        <v>607960</v>
      </c>
      <c r="H1012" s="18"/>
      <c r="I1012" s="18">
        <f>I1013+I1024+I1085+I1113+I1129+I1145</f>
        <v>-10245.9</v>
      </c>
      <c r="J1012" s="18">
        <f>J1013+J1024+J1085+J1113+J1129+J1145+J1107</f>
        <v>24682.799999999996</v>
      </c>
      <c r="K1012" s="18"/>
      <c r="L1012" s="63">
        <f t="shared" si="26"/>
        <v>622396.9</v>
      </c>
      <c r="M1012" s="90"/>
      <c r="N1012" s="56"/>
      <c r="O1012" s="56"/>
      <c r="P1012" s="56"/>
      <c r="Q1012" s="56"/>
      <c r="R1012" s="56"/>
      <c r="S1012" s="56"/>
      <c r="T1012" s="56"/>
      <c r="U1012" s="56"/>
      <c r="V1012" s="56"/>
      <c r="W1012" s="56"/>
      <c r="X1012" s="56"/>
      <c r="Y1012" s="56"/>
      <c r="Z1012" s="56"/>
      <c r="AA1012" s="56"/>
      <c r="AB1012" s="56"/>
      <c r="AC1012" s="56"/>
      <c r="AD1012" s="56"/>
      <c r="AE1012" s="56"/>
      <c r="AF1012" s="56"/>
    </row>
    <row r="1013" spans="1:32" s="80" customFormat="1" ht="19.5" customHeight="1" hidden="1">
      <c r="A1013" s="39" t="s">
        <v>565</v>
      </c>
      <c r="B1013" s="19">
        <v>841</v>
      </c>
      <c r="C1013" s="8" t="s">
        <v>102</v>
      </c>
      <c r="D1013" s="8"/>
      <c r="E1013" s="8"/>
      <c r="F1013" s="8"/>
      <c r="G1013" s="11">
        <f>SUM(G1014)</f>
        <v>0</v>
      </c>
      <c r="H1013" s="26"/>
      <c r="I1013" s="11">
        <f aca="true" t="shared" si="27" ref="I1013:J1016">SUM(I1014)</f>
        <v>0</v>
      </c>
      <c r="J1013" s="11">
        <f t="shared" si="27"/>
        <v>0</v>
      </c>
      <c r="K1013" s="26"/>
      <c r="L1013" s="63">
        <f t="shared" si="26"/>
        <v>0</v>
      </c>
      <c r="M1013" s="90"/>
      <c r="N1013" s="56"/>
      <c r="O1013" s="56"/>
      <c r="P1013" s="56"/>
      <c r="Q1013" s="56"/>
      <c r="R1013" s="56"/>
      <c r="S1013" s="56"/>
      <c r="T1013" s="56"/>
      <c r="U1013" s="56"/>
      <c r="V1013" s="56"/>
      <c r="W1013" s="56"/>
      <c r="X1013" s="56"/>
      <c r="Y1013" s="56"/>
      <c r="Z1013" s="56"/>
      <c r="AA1013" s="56"/>
      <c r="AB1013" s="56"/>
      <c r="AC1013" s="56"/>
      <c r="AD1013" s="56"/>
      <c r="AE1013" s="56"/>
      <c r="AF1013" s="56"/>
    </row>
    <row r="1014" spans="1:32" s="80" customFormat="1" ht="16.5" hidden="1">
      <c r="A1014" s="40" t="s">
        <v>272</v>
      </c>
      <c r="B1014" s="8" t="s">
        <v>271</v>
      </c>
      <c r="C1014" s="8" t="s">
        <v>102</v>
      </c>
      <c r="D1014" s="8" t="s">
        <v>830</v>
      </c>
      <c r="E1014" s="8"/>
      <c r="F1014" s="8"/>
      <c r="G1014" s="11">
        <f>SUM(G1015)</f>
        <v>0</v>
      </c>
      <c r="H1014" s="15"/>
      <c r="I1014" s="11">
        <f t="shared" si="27"/>
        <v>0</v>
      </c>
      <c r="J1014" s="11">
        <f t="shared" si="27"/>
        <v>0</v>
      </c>
      <c r="K1014" s="15"/>
      <c r="L1014" s="63">
        <f t="shared" si="26"/>
        <v>0</v>
      </c>
      <c r="M1014" s="90"/>
      <c r="N1014" s="56"/>
      <c r="O1014" s="56"/>
      <c r="P1014" s="56"/>
      <c r="Q1014" s="56"/>
      <c r="R1014" s="56"/>
      <c r="S1014" s="56"/>
      <c r="T1014" s="56"/>
      <c r="U1014" s="56"/>
      <c r="V1014" s="56"/>
      <c r="W1014" s="56"/>
      <c r="X1014" s="56"/>
      <c r="Y1014" s="56"/>
      <c r="Z1014" s="56"/>
      <c r="AA1014" s="56"/>
      <c r="AB1014" s="56"/>
      <c r="AC1014" s="56"/>
      <c r="AD1014" s="56"/>
      <c r="AE1014" s="56"/>
      <c r="AF1014" s="56"/>
    </row>
    <row r="1015" spans="1:32" s="80" customFormat="1" ht="16.5" hidden="1">
      <c r="A1015" s="38" t="s">
        <v>370</v>
      </c>
      <c r="B1015" s="19">
        <v>841</v>
      </c>
      <c r="C1015" s="8" t="s">
        <v>102</v>
      </c>
      <c r="D1015" s="8" t="s">
        <v>830</v>
      </c>
      <c r="E1015" s="8" t="s">
        <v>644</v>
      </c>
      <c r="F1015" s="8"/>
      <c r="G1015" s="18">
        <f>SUM(G1016)</f>
        <v>0</v>
      </c>
      <c r="H1015" s="15"/>
      <c r="I1015" s="18">
        <f t="shared" si="27"/>
        <v>0</v>
      </c>
      <c r="J1015" s="18">
        <f t="shared" si="27"/>
        <v>0</v>
      </c>
      <c r="K1015" s="15"/>
      <c r="L1015" s="63">
        <f t="shared" si="26"/>
        <v>0</v>
      </c>
      <c r="M1015" s="90"/>
      <c r="N1015" s="56"/>
      <c r="O1015" s="56"/>
      <c r="P1015" s="56"/>
      <c r="Q1015" s="56"/>
      <c r="R1015" s="56"/>
      <c r="S1015" s="56"/>
      <c r="T1015" s="56"/>
      <c r="U1015" s="56"/>
      <c r="V1015" s="56"/>
      <c r="W1015" s="56"/>
      <c r="X1015" s="56"/>
      <c r="Y1015" s="56"/>
      <c r="Z1015" s="56"/>
      <c r="AA1015" s="56"/>
      <c r="AB1015" s="56"/>
      <c r="AC1015" s="56"/>
      <c r="AD1015" s="56"/>
      <c r="AE1015" s="56"/>
      <c r="AF1015" s="56"/>
    </row>
    <row r="1016" spans="1:32" s="80" customFormat="1" ht="16.5" hidden="1">
      <c r="A1016" s="38" t="s">
        <v>594</v>
      </c>
      <c r="B1016" s="19">
        <v>841</v>
      </c>
      <c r="C1016" s="8" t="s">
        <v>102</v>
      </c>
      <c r="D1016" s="8" t="s">
        <v>830</v>
      </c>
      <c r="E1016" s="8" t="s">
        <v>115</v>
      </c>
      <c r="F1016" s="8"/>
      <c r="G1016" s="18">
        <f>SUM(G1017)</f>
        <v>0</v>
      </c>
      <c r="H1016" s="15"/>
      <c r="I1016" s="18">
        <f t="shared" si="27"/>
        <v>0</v>
      </c>
      <c r="J1016" s="18">
        <f t="shared" si="27"/>
        <v>0</v>
      </c>
      <c r="K1016" s="15"/>
      <c r="L1016" s="63">
        <f t="shared" si="26"/>
        <v>0</v>
      </c>
      <c r="M1016" s="90"/>
      <c r="N1016" s="56"/>
      <c r="O1016" s="56"/>
      <c r="P1016" s="56"/>
      <c r="Q1016" s="56"/>
      <c r="R1016" s="56"/>
      <c r="S1016" s="56"/>
      <c r="T1016" s="56"/>
      <c r="U1016" s="56"/>
      <c r="V1016" s="56"/>
      <c r="W1016" s="56"/>
      <c r="X1016" s="56"/>
      <c r="Y1016" s="56"/>
      <c r="Z1016" s="56"/>
      <c r="AA1016" s="56"/>
      <c r="AB1016" s="56"/>
      <c r="AC1016" s="56"/>
      <c r="AD1016" s="56"/>
      <c r="AE1016" s="56"/>
      <c r="AF1016" s="56"/>
    </row>
    <row r="1017" spans="1:32" s="80" customFormat="1" ht="16.5" hidden="1">
      <c r="A1017" s="40" t="s">
        <v>376</v>
      </c>
      <c r="B1017" s="19">
        <v>841</v>
      </c>
      <c r="C1017" s="8" t="s">
        <v>102</v>
      </c>
      <c r="D1017" s="8" t="s">
        <v>830</v>
      </c>
      <c r="E1017" s="8" t="s">
        <v>115</v>
      </c>
      <c r="F1017" s="8" t="s">
        <v>147</v>
      </c>
      <c r="G1017" s="18"/>
      <c r="H1017" s="15"/>
      <c r="I1017" s="18"/>
      <c r="J1017" s="18"/>
      <c r="K1017" s="15"/>
      <c r="L1017" s="63">
        <f t="shared" si="26"/>
        <v>0</v>
      </c>
      <c r="M1017" s="90"/>
      <c r="N1017" s="56"/>
      <c r="O1017" s="56"/>
      <c r="P1017" s="56"/>
      <c r="Q1017" s="56"/>
      <c r="R1017" s="56"/>
      <c r="S1017" s="56"/>
      <c r="T1017" s="56"/>
      <c r="U1017" s="56"/>
      <c r="V1017" s="56"/>
      <c r="W1017" s="56"/>
      <c r="X1017" s="56"/>
      <c r="Y1017" s="56"/>
      <c r="Z1017" s="56"/>
      <c r="AA1017" s="56"/>
      <c r="AB1017" s="56"/>
      <c r="AC1017" s="56"/>
      <c r="AD1017" s="56"/>
      <c r="AE1017" s="56"/>
      <c r="AF1017" s="56"/>
    </row>
    <row r="1018" spans="1:32" s="77" customFormat="1" ht="16.5" hidden="1">
      <c r="A1018" s="44" t="s">
        <v>152</v>
      </c>
      <c r="B1018" s="19">
        <v>841</v>
      </c>
      <c r="C1018" s="8" t="s">
        <v>100</v>
      </c>
      <c r="D1018" s="8"/>
      <c r="E1018" s="8"/>
      <c r="F1018" s="8"/>
      <c r="G1018" s="18"/>
      <c r="H1018" s="13"/>
      <c r="I1018" s="18"/>
      <c r="J1018" s="18"/>
      <c r="K1018" s="13"/>
      <c r="L1018" s="63">
        <f t="shared" si="26"/>
        <v>0</v>
      </c>
      <c r="M1018" s="90"/>
      <c r="N1018" s="56"/>
      <c r="O1018" s="56"/>
      <c r="P1018" s="56"/>
      <c r="Q1018" s="56"/>
      <c r="R1018" s="56"/>
      <c r="S1018" s="56"/>
      <c r="T1018" s="56"/>
      <c r="U1018" s="56"/>
      <c r="V1018" s="56"/>
      <c r="W1018" s="56"/>
      <c r="X1018" s="56"/>
      <c r="Y1018" s="56"/>
      <c r="Z1018" s="56"/>
      <c r="AA1018" s="56"/>
      <c r="AB1018" s="56"/>
      <c r="AC1018" s="56"/>
      <c r="AD1018" s="56"/>
      <c r="AE1018" s="56"/>
      <c r="AF1018" s="56"/>
    </row>
    <row r="1019" spans="1:32" s="77" customFormat="1" ht="16.5" hidden="1">
      <c r="A1019" s="39" t="s">
        <v>564</v>
      </c>
      <c r="B1019" s="19">
        <v>841</v>
      </c>
      <c r="C1019" s="8" t="s">
        <v>100</v>
      </c>
      <c r="D1019" s="8" t="s">
        <v>830</v>
      </c>
      <c r="E1019" s="8"/>
      <c r="F1019" s="8"/>
      <c r="G1019" s="18"/>
      <c r="H1019" s="13"/>
      <c r="I1019" s="18"/>
      <c r="J1019" s="18"/>
      <c r="K1019" s="13"/>
      <c r="L1019" s="63">
        <f t="shared" si="26"/>
        <v>0</v>
      </c>
      <c r="M1019" s="90"/>
      <c r="N1019" s="56"/>
      <c r="O1019" s="56"/>
      <c r="P1019" s="56"/>
      <c r="Q1019" s="56"/>
      <c r="R1019" s="56"/>
      <c r="S1019" s="56"/>
      <c r="T1019" s="56"/>
      <c r="U1019" s="56"/>
      <c r="V1019" s="56"/>
      <c r="W1019" s="56"/>
      <c r="X1019" s="56"/>
      <c r="Y1019" s="56"/>
      <c r="Z1019" s="56"/>
      <c r="AA1019" s="56"/>
      <c r="AB1019" s="56"/>
      <c r="AC1019" s="56"/>
      <c r="AD1019" s="56"/>
      <c r="AE1019" s="56"/>
      <c r="AF1019" s="56"/>
    </row>
    <row r="1020" spans="1:32" s="77" customFormat="1" ht="34.5" customHeight="1" hidden="1">
      <c r="A1020" s="38" t="s">
        <v>643</v>
      </c>
      <c r="B1020" s="19">
        <v>841</v>
      </c>
      <c r="C1020" s="8" t="s">
        <v>100</v>
      </c>
      <c r="D1020" s="8" t="s">
        <v>830</v>
      </c>
      <c r="E1020" s="8" t="s">
        <v>644</v>
      </c>
      <c r="F1020" s="8"/>
      <c r="G1020" s="18"/>
      <c r="H1020" s="13"/>
      <c r="I1020" s="18"/>
      <c r="J1020" s="18"/>
      <c r="K1020" s="13"/>
      <c r="L1020" s="63">
        <f t="shared" si="26"/>
        <v>0</v>
      </c>
      <c r="M1020" s="90"/>
      <c r="N1020" s="56"/>
      <c r="O1020" s="56"/>
      <c r="P1020" s="56"/>
      <c r="Q1020" s="56"/>
      <c r="R1020" s="56"/>
      <c r="S1020" s="56"/>
      <c r="T1020" s="56"/>
      <c r="U1020" s="56"/>
      <c r="V1020" s="56"/>
      <c r="W1020" s="56"/>
      <c r="X1020" s="56"/>
      <c r="Y1020" s="56"/>
      <c r="Z1020" s="56"/>
      <c r="AA1020" s="56"/>
      <c r="AB1020" s="56"/>
      <c r="AC1020" s="56"/>
      <c r="AD1020" s="56"/>
      <c r="AE1020" s="56"/>
      <c r="AF1020" s="56"/>
    </row>
    <row r="1021" spans="1:32" s="77" customFormat="1" ht="16.5" hidden="1">
      <c r="A1021" s="38" t="s">
        <v>77</v>
      </c>
      <c r="B1021" s="19">
        <v>841</v>
      </c>
      <c r="C1021" s="8" t="s">
        <v>100</v>
      </c>
      <c r="D1021" s="8" t="s">
        <v>830</v>
      </c>
      <c r="E1021" s="8" t="s">
        <v>115</v>
      </c>
      <c r="F1021" s="8"/>
      <c r="G1021" s="18"/>
      <c r="H1021" s="13"/>
      <c r="I1021" s="18"/>
      <c r="J1021" s="18"/>
      <c r="K1021" s="13"/>
      <c r="L1021" s="63">
        <f t="shared" si="26"/>
        <v>0</v>
      </c>
      <c r="M1021" s="90"/>
      <c r="N1021" s="56"/>
      <c r="O1021" s="56"/>
      <c r="P1021" s="56"/>
      <c r="Q1021" s="56"/>
      <c r="R1021" s="56"/>
      <c r="S1021" s="56"/>
      <c r="T1021" s="56"/>
      <c r="U1021" s="56"/>
      <c r="V1021" s="56"/>
      <c r="W1021" s="56"/>
      <c r="X1021" s="56"/>
      <c r="Y1021" s="56"/>
      <c r="Z1021" s="56"/>
      <c r="AA1021" s="56"/>
      <c r="AB1021" s="56"/>
      <c r="AC1021" s="56"/>
      <c r="AD1021" s="56"/>
      <c r="AE1021" s="56"/>
      <c r="AF1021" s="56"/>
    </row>
    <row r="1022" spans="1:32" s="77" customFormat="1" ht="16.5" hidden="1">
      <c r="A1022" s="38" t="s">
        <v>57</v>
      </c>
      <c r="B1022" s="19">
        <v>841</v>
      </c>
      <c r="C1022" s="8" t="s">
        <v>100</v>
      </c>
      <c r="D1022" s="8" t="s">
        <v>830</v>
      </c>
      <c r="E1022" s="8" t="s">
        <v>119</v>
      </c>
      <c r="F1022" s="8"/>
      <c r="G1022" s="18"/>
      <c r="H1022" s="13"/>
      <c r="I1022" s="18"/>
      <c r="J1022" s="18"/>
      <c r="K1022" s="13"/>
      <c r="L1022" s="63">
        <f t="shared" si="26"/>
        <v>0</v>
      </c>
      <c r="M1022" s="90"/>
      <c r="N1022" s="56"/>
      <c r="O1022" s="56"/>
      <c r="P1022" s="56"/>
      <c r="Q1022" s="56"/>
      <c r="R1022" s="56"/>
      <c r="S1022" s="56"/>
      <c r="T1022" s="56"/>
      <c r="U1022" s="56"/>
      <c r="V1022" s="56"/>
      <c r="W1022" s="56"/>
      <c r="X1022" s="56"/>
      <c r="Y1022" s="56"/>
      <c r="Z1022" s="56"/>
      <c r="AA1022" s="56"/>
      <c r="AB1022" s="56"/>
      <c r="AC1022" s="56"/>
      <c r="AD1022" s="56"/>
      <c r="AE1022" s="56"/>
      <c r="AF1022" s="56"/>
    </row>
    <row r="1023" spans="1:32" s="80" customFormat="1" ht="16.5" hidden="1">
      <c r="A1023" s="40" t="s">
        <v>376</v>
      </c>
      <c r="B1023" s="19">
        <v>841</v>
      </c>
      <c r="C1023" s="8" t="s">
        <v>100</v>
      </c>
      <c r="D1023" s="8" t="s">
        <v>830</v>
      </c>
      <c r="E1023" s="8" t="s">
        <v>119</v>
      </c>
      <c r="F1023" s="8" t="s">
        <v>147</v>
      </c>
      <c r="G1023" s="18"/>
      <c r="H1023" s="13"/>
      <c r="I1023" s="18"/>
      <c r="J1023" s="18"/>
      <c r="K1023" s="13"/>
      <c r="L1023" s="63">
        <f t="shared" si="26"/>
        <v>0</v>
      </c>
      <c r="M1023" s="90"/>
      <c r="N1023" s="56"/>
      <c r="O1023" s="56"/>
      <c r="P1023" s="56"/>
      <c r="Q1023" s="56"/>
      <c r="R1023" s="56"/>
      <c r="S1023" s="56"/>
      <c r="T1023" s="56"/>
      <c r="U1023" s="56"/>
      <c r="V1023" s="56"/>
      <c r="W1023" s="56"/>
      <c r="X1023" s="56"/>
      <c r="Y1023" s="56"/>
      <c r="Z1023" s="56"/>
      <c r="AA1023" s="56"/>
      <c r="AB1023" s="56"/>
      <c r="AC1023" s="56"/>
      <c r="AD1023" s="56"/>
      <c r="AE1023" s="56"/>
      <c r="AF1023" s="56"/>
    </row>
    <row r="1024" spans="1:32" s="77" customFormat="1" ht="18.75" customHeight="1">
      <c r="A1024" s="40" t="s">
        <v>642</v>
      </c>
      <c r="B1024" s="19">
        <v>841</v>
      </c>
      <c r="C1024" s="8" t="s">
        <v>116</v>
      </c>
      <c r="D1024" s="8"/>
      <c r="E1024" s="8"/>
      <c r="F1024" s="8"/>
      <c r="G1024" s="18">
        <f>G1025+G1042+G1064</f>
        <v>244510</v>
      </c>
      <c r="H1024" s="18"/>
      <c r="I1024" s="18">
        <f>I1025+I1042+I1064</f>
        <v>-10245.9</v>
      </c>
      <c r="J1024" s="18">
        <f>J1025+J1042+J1064+J1037</f>
        <v>60684.399999999994</v>
      </c>
      <c r="K1024" s="18"/>
      <c r="L1024" s="63">
        <f t="shared" si="26"/>
        <v>294948.5</v>
      </c>
      <c r="M1024" s="90"/>
      <c r="N1024" s="56"/>
      <c r="O1024" s="56"/>
      <c r="P1024" s="56"/>
      <c r="Q1024" s="56"/>
      <c r="R1024" s="56"/>
      <c r="S1024" s="56"/>
      <c r="T1024" s="56"/>
      <c r="U1024" s="56"/>
      <c r="V1024" s="56"/>
      <c r="W1024" s="56"/>
      <c r="X1024" s="56"/>
      <c r="Y1024" s="56"/>
      <c r="Z1024" s="56"/>
      <c r="AA1024" s="56"/>
      <c r="AB1024" s="56"/>
      <c r="AC1024" s="56"/>
      <c r="AD1024" s="56"/>
      <c r="AE1024" s="56"/>
      <c r="AF1024" s="56"/>
    </row>
    <row r="1025" spans="1:12" ht="18" customHeight="1" hidden="1">
      <c r="A1025" s="39" t="s">
        <v>210</v>
      </c>
      <c r="B1025" s="19">
        <v>841</v>
      </c>
      <c r="C1025" s="8" t="s">
        <v>203</v>
      </c>
      <c r="D1025" s="8" t="s">
        <v>100</v>
      </c>
      <c r="E1025" s="8"/>
      <c r="F1025" s="8"/>
      <c r="G1025" s="18">
        <f>SUM(G1026)</f>
        <v>0</v>
      </c>
      <c r="H1025" s="18"/>
      <c r="I1025" s="18"/>
      <c r="J1025" s="18">
        <f>SUM(J1026)</f>
        <v>0</v>
      </c>
      <c r="K1025" s="18"/>
      <c r="L1025" s="63">
        <f t="shared" si="26"/>
        <v>0</v>
      </c>
    </row>
    <row r="1026" spans="1:12" ht="34.5" customHeight="1" hidden="1">
      <c r="A1026" s="38" t="s">
        <v>370</v>
      </c>
      <c r="B1026" s="19">
        <v>841</v>
      </c>
      <c r="C1026" s="8" t="s">
        <v>203</v>
      </c>
      <c r="D1026" s="8" t="s">
        <v>100</v>
      </c>
      <c r="E1026" s="8" t="s">
        <v>644</v>
      </c>
      <c r="F1026" s="8"/>
      <c r="G1026" s="18">
        <f>SUM(G1031,G1027)</f>
        <v>0</v>
      </c>
      <c r="H1026" s="18"/>
      <c r="I1026" s="18"/>
      <c r="J1026" s="18">
        <f>SUM(J1031,J1027)</f>
        <v>0</v>
      </c>
      <c r="K1026" s="18"/>
      <c r="L1026" s="63">
        <f t="shared" si="26"/>
        <v>0</v>
      </c>
    </row>
    <row r="1027" spans="1:12" ht="55.5" customHeight="1" hidden="1">
      <c r="A1027" s="38" t="s">
        <v>220</v>
      </c>
      <c r="B1027" s="19">
        <v>841</v>
      </c>
      <c r="C1027" s="8" t="s">
        <v>203</v>
      </c>
      <c r="D1027" s="8" t="s">
        <v>100</v>
      </c>
      <c r="E1027" s="8" t="s">
        <v>218</v>
      </c>
      <c r="F1027" s="8"/>
      <c r="G1027" s="18">
        <f>G1028</f>
        <v>0</v>
      </c>
      <c r="H1027" s="18"/>
      <c r="I1027" s="18"/>
      <c r="J1027" s="18">
        <f>J1028</f>
        <v>0</v>
      </c>
      <c r="K1027" s="18"/>
      <c r="L1027" s="63">
        <f t="shared" si="26"/>
        <v>0</v>
      </c>
    </row>
    <row r="1028" spans="1:12" ht="35.25" customHeight="1" hidden="1">
      <c r="A1028" s="38" t="s">
        <v>375</v>
      </c>
      <c r="B1028" s="19">
        <v>841</v>
      </c>
      <c r="C1028" s="8" t="s">
        <v>203</v>
      </c>
      <c r="D1028" s="8" t="s">
        <v>100</v>
      </c>
      <c r="E1028" s="8" t="s">
        <v>646</v>
      </c>
      <c r="F1028" s="8"/>
      <c r="G1028" s="18">
        <f>SUM(G1029:G1030)</f>
        <v>0</v>
      </c>
      <c r="H1028" s="18"/>
      <c r="I1028" s="18"/>
      <c r="J1028" s="18">
        <f>SUM(J1029:J1030)</f>
        <v>0</v>
      </c>
      <c r="K1028" s="18"/>
      <c r="L1028" s="63">
        <f t="shared" si="26"/>
        <v>0</v>
      </c>
    </row>
    <row r="1029" spans="1:12" ht="21" customHeight="1" hidden="1">
      <c r="A1029" s="38" t="s">
        <v>459</v>
      </c>
      <c r="B1029" s="19">
        <v>841</v>
      </c>
      <c r="C1029" s="8" t="s">
        <v>203</v>
      </c>
      <c r="D1029" s="8" t="s">
        <v>100</v>
      </c>
      <c r="E1029" s="8" t="s">
        <v>646</v>
      </c>
      <c r="F1029" s="8" t="s">
        <v>224</v>
      </c>
      <c r="G1029" s="18"/>
      <c r="H1029" s="11"/>
      <c r="I1029" s="11"/>
      <c r="J1029" s="18"/>
      <c r="K1029" s="11"/>
      <c r="L1029" s="63">
        <f t="shared" si="26"/>
        <v>0</v>
      </c>
    </row>
    <row r="1030" spans="1:12" ht="18.75" customHeight="1" hidden="1">
      <c r="A1030" s="38" t="s">
        <v>586</v>
      </c>
      <c r="B1030" s="19">
        <v>841</v>
      </c>
      <c r="C1030" s="8" t="s">
        <v>203</v>
      </c>
      <c r="D1030" s="8" t="s">
        <v>100</v>
      </c>
      <c r="E1030" s="8" t="s">
        <v>646</v>
      </c>
      <c r="F1030" s="8" t="s">
        <v>226</v>
      </c>
      <c r="G1030" s="18"/>
      <c r="H1030" s="11"/>
      <c r="I1030" s="11"/>
      <c r="J1030" s="18"/>
      <c r="K1030" s="11"/>
      <c r="L1030" s="63">
        <f t="shared" si="26"/>
        <v>0</v>
      </c>
    </row>
    <row r="1031" spans="1:12" ht="18" customHeight="1" hidden="1">
      <c r="A1031" s="38" t="s">
        <v>77</v>
      </c>
      <c r="B1031" s="19">
        <v>841</v>
      </c>
      <c r="C1031" s="8" t="s">
        <v>203</v>
      </c>
      <c r="D1031" s="8" t="s">
        <v>100</v>
      </c>
      <c r="E1031" s="8" t="s">
        <v>115</v>
      </c>
      <c r="F1031" s="8"/>
      <c r="G1031" s="18">
        <f>SUM(G1032)</f>
        <v>0</v>
      </c>
      <c r="H1031" s="11"/>
      <c r="I1031" s="11"/>
      <c r="J1031" s="18">
        <f>SUM(J1032)</f>
        <v>0</v>
      </c>
      <c r="K1031" s="11"/>
      <c r="L1031" s="63">
        <f t="shared" si="26"/>
        <v>0</v>
      </c>
    </row>
    <row r="1032" spans="1:12" ht="18.75" customHeight="1" hidden="1">
      <c r="A1032" s="38" t="s">
        <v>460</v>
      </c>
      <c r="B1032" s="19">
        <v>841</v>
      </c>
      <c r="C1032" s="8" t="s">
        <v>203</v>
      </c>
      <c r="D1032" s="8" t="s">
        <v>100</v>
      </c>
      <c r="E1032" s="8" t="s">
        <v>118</v>
      </c>
      <c r="F1032" s="8"/>
      <c r="G1032" s="18">
        <f>SUM(G1033)</f>
        <v>0</v>
      </c>
      <c r="H1032" s="11"/>
      <c r="I1032" s="11"/>
      <c r="J1032" s="18">
        <f>SUM(J1033)</f>
        <v>0</v>
      </c>
      <c r="K1032" s="11"/>
      <c r="L1032" s="63">
        <f t="shared" si="26"/>
        <v>0</v>
      </c>
    </row>
    <row r="1033" spans="1:12" ht="16.5" hidden="1">
      <c r="A1033" s="40" t="s">
        <v>376</v>
      </c>
      <c r="B1033" s="19">
        <v>841</v>
      </c>
      <c r="C1033" s="8" t="s">
        <v>203</v>
      </c>
      <c r="D1033" s="8" t="s">
        <v>100</v>
      </c>
      <c r="E1033" s="8" t="s">
        <v>118</v>
      </c>
      <c r="F1033" s="8" t="s">
        <v>147</v>
      </c>
      <c r="G1033" s="18"/>
      <c r="H1033" s="11"/>
      <c r="I1033" s="11"/>
      <c r="J1033" s="18"/>
      <c r="K1033" s="11"/>
      <c r="L1033" s="63">
        <f t="shared" si="26"/>
        <v>0</v>
      </c>
    </row>
    <row r="1034" spans="1:12" ht="16.5" hidden="1">
      <c r="A1034" s="34" t="s">
        <v>633</v>
      </c>
      <c r="B1034" s="19">
        <v>841</v>
      </c>
      <c r="C1034" s="8" t="s">
        <v>203</v>
      </c>
      <c r="D1034" s="8" t="s">
        <v>100</v>
      </c>
      <c r="E1034" s="8" t="s">
        <v>602</v>
      </c>
      <c r="F1034" s="8"/>
      <c r="G1034" s="18"/>
      <c r="H1034" s="11"/>
      <c r="I1034" s="11"/>
      <c r="J1034" s="18"/>
      <c r="K1034" s="11"/>
      <c r="L1034" s="63">
        <f t="shared" si="26"/>
        <v>0</v>
      </c>
    </row>
    <row r="1035" spans="1:12" ht="33" hidden="1">
      <c r="A1035" s="39" t="s">
        <v>12</v>
      </c>
      <c r="B1035" s="19">
        <v>841</v>
      </c>
      <c r="C1035" s="8" t="s">
        <v>203</v>
      </c>
      <c r="D1035" s="8" t="s">
        <v>100</v>
      </c>
      <c r="E1035" s="8" t="s">
        <v>437</v>
      </c>
      <c r="F1035" s="8"/>
      <c r="G1035" s="18"/>
      <c r="H1035" s="11"/>
      <c r="I1035" s="11"/>
      <c r="J1035" s="18"/>
      <c r="K1035" s="11"/>
      <c r="L1035" s="63">
        <f t="shared" si="26"/>
        <v>0</v>
      </c>
    </row>
    <row r="1036" spans="1:12" ht="16.5" hidden="1">
      <c r="A1036" s="40" t="s">
        <v>376</v>
      </c>
      <c r="B1036" s="19">
        <v>841</v>
      </c>
      <c r="C1036" s="8" t="s">
        <v>203</v>
      </c>
      <c r="D1036" s="8" t="s">
        <v>100</v>
      </c>
      <c r="E1036" s="8" t="s">
        <v>437</v>
      </c>
      <c r="F1036" s="8" t="s">
        <v>147</v>
      </c>
      <c r="G1036" s="18"/>
      <c r="H1036" s="11"/>
      <c r="I1036" s="11"/>
      <c r="J1036" s="18"/>
      <c r="K1036" s="11"/>
      <c r="L1036" s="63">
        <f t="shared" si="26"/>
        <v>0</v>
      </c>
    </row>
    <row r="1037" spans="1:12" ht="16.5">
      <c r="A1037" s="40" t="s">
        <v>325</v>
      </c>
      <c r="B1037" s="19">
        <v>841</v>
      </c>
      <c r="C1037" s="8" t="s">
        <v>203</v>
      </c>
      <c r="D1037" s="8" t="s">
        <v>100</v>
      </c>
      <c r="E1037" s="8"/>
      <c r="F1037" s="8"/>
      <c r="G1037" s="18"/>
      <c r="H1037" s="11"/>
      <c r="I1037" s="11"/>
      <c r="J1037" s="18">
        <f>SUM(J1038)</f>
        <v>1000</v>
      </c>
      <c r="K1037" s="11"/>
      <c r="L1037" s="63">
        <f t="shared" si="26"/>
        <v>1000</v>
      </c>
    </row>
    <row r="1038" spans="1:12" ht="16.5">
      <c r="A1038" s="38" t="s">
        <v>370</v>
      </c>
      <c r="B1038" s="19">
        <v>841</v>
      </c>
      <c r="C1038" s="8" t="s">
        <v>203</v>
      </c>
      <c r="D1038" s="8" t="s">
        <v>100</v>
      </c>
      <c r="E1038" s="8" t="s">
        <v>644</v>
      </c>
      <c r="F1038" s="8"/>
      <c r="G1038" s="18"/>
      <c r="H1038" s="11"/>
      <c r="I1038" s="11"/>
      <c r="J1038" s="18">
        <f>SUM(J1039)</f>
        <v>1000</v>
      </c>
      <c r="K1038" s="11"/>
      <c r="L1038" s="63">
        <f t="shared" si="26"/>
        <v>1000</v>
      </c>
    </row>
    <row r="1039" spans="1:12" ht="16.5">
      <c r="A1039" s="38" t="s">
        <v>43</v>
      </c>
      <c r="B1039" s="19">
        <v>841</v>
      </c>
      <c r="C1039" s="8" t="s">
        <v>203</v>
      </c>
      <c r="D1039" s="8" t="s">
        <v>100</v>
      </c>
      <c r="E1039" s="8" t="s">
        <v>115</v>
      </c>
      <c r="F1039" s="8"/>
      <c r="G1039" s="18"/>
      <c r="H1039" s="11"/>
      <c r="I1039" s="11"/>
      <c r="J1039" s="18">
        <f>J1041</f>
        <v>1000</v>
      </c>
      <c r="K1039" s="11"/>
      <c r="L1039" s="63">
        <f t="shared" si="26"/>
        <v>1000</v>
      </c>
    </row>
    <row r="1040" spans="1:12" ht="16.5" hidden="1">
      <c r="A1040" s="40" t="s">
        <v>583</v>
      </c>
      <c r="B1040" s="19">
        <v>841</v>
      </c>
      <c r="C1040" s="8" t="s">
        <v>203</v>
      </c>
      <c r="D1040" s="8" t="s">
        <v>100</v>
      </c>
      <c r="E1040" s="8" t="s">
        <v>11</v>
      </c>
      <c r="F1040" s="8"/>
      <c r="G1040" s="18"/>
      <c r="H1040" s="11"/>
      <c r="I1040" s="11"/>
      <c r="J1040" s="18"/>
      <c r="K1040" s="11"/>
      <c r="L1040" s="63">
        <f t="shared" si="26"/>
        <v>0</v>
      </c>
    </row>
    <row r="1041" spans="1:12" ht="16.5">
      <c r="A1041" s="38" t="s">
        <v>490</v>
      </c>
      <c r="B1041" s="19">
        <v>841</v>
      </c>
      <c r="C1041" s="8" t="s">
        <v>203</v>
      </c>
      <c r="D1041" s="8" t="s">
        <v>100</v>
      </c>
      <c r="E1041" s="8" t="s">
        <v>119</v>
      </c>
      <c r="F1041" s="8" t="s">
        <v>147</v>
      </c>
      <c r="G1041" s="18"/>
      <c r="H1041" s="11"/>
      <c r="I1041" s="11"/>
      <c r="J1041" s="18">
        <v>1000</v>
      </c>
      <c r="K1041" s="11"/>
      <c r="L1041" s="63">
        <f t="shared" si="26"/>
        <v>1000</v>
      </c>
    </row>
    <row r="1042" spans="1:12" ht="18.75" customHeight="1">
      <c r="A1042" s="40" t="s">
        <v>279</v>
      </c>
      <c r="B1042" s="19">
        <v>841</v>
      </c>
      <c r="C1042" s="8" t="s">
        <v>203</v>
      </c>
      <c r="D1042" s="8" t="s">
        <v>101</v>
      </c>
      <c r="E1042" s="8"/>
      <c r="F1042" s="8"/>
      <c r="G1042" s="18">
        <f>SUM(G1043)</f>
        <v>3000</v>
      </c>
      <c r="H1042" s="18"/>
      <c r="I1042" s="18"/>
      <c r="J1042" s="18">
        <f>SUM(J1043)</f>
        <v>34610.2</v>
      </c>
      <c r="K1042" s="18"/>
      <c r="L1042" s="63">
        <f t="shared" si="26"/>
        <v>37610.2</v>
      </c>
    </row>
    <row r="1043" spans="1:12" ht="19.5" customHeight="1">
      <c r="A1043" s="38" t="s">
        <v>370</v>
      </c>
      <c r="B1043" s="19">
        <v>841</v>
      </c>
      <c r="C1043" s="8" t="s">
        <v>203</v>
      </c>
      <c r="D1043" s="8" t="s">
        <v>101</v>
      </c>
      <c r="E1043" s="8" t="s">
        <v>644</v>
      </c>
      <c r="F1043" s="8"/>
      <c r="G1043" s="18">
        <f>SUM(G1047,G1044)</f>
        <v>3000</v>
      </c>
      <c r="H1043" s="18"/>
      <c r="I1043" s="18"/>
      <c r="J1043" s="18">
        <f>SUM(J1047,J1044)</f>
        <v>34610.2</v>
      </c>
      <c r="K1043" s="18"/>
      <c r="L1043" s="63">
        <f t="shared" si="26"/>
        <v>37610.2</v>
      </c>
    </row>
    <row r="1044" spans="1:12" ht="51" customHeight="1" hidden="1">
      <c r="A1044" s="38" t="s">
        <v>220</v>
      </c>
      <c r="B1044" s="19">
        <v>841</v>
      </c>
      <c r="C1044" s="8" t="s">
        <v>203</v>
      </c>
      <c r="D1044" s="8" t="s">
        <v>101</v>
      </c>
      <c r="E1044" s="8" t="s">
        <v>218</v>
      </c>
      <c r="F1044" s="8"/>
      <c r="G1044" s="18">
        <f>SUM(G1045)</f>
        <v>0</v>
      </c>
      <c r="H1044" s="18"/>
      <c r="I1044" s="18"/>
      <c r="J1044" s="18">
        <f>SUM(J1045)</f>
        <v>0</v>
      </c>
      <c r="K1044" s="18"/>
      <c r="L1044" s="63">
        <f t="shared" si="26"/>
        <v>0</v>
      </c>
    </row>
    <row r="1045" spans="1:12" ht="36.75" customHeight="1" hidden="1">
      <c r="A1045" s="38" t="s">
        <v>645</v>
      </c>
      <c r="B1045" s="19">
        <v>841</v>
      </c>
      <c r="C1045" s="8" t="s">
        <v>203</v>
      </c>
      <c r="D1045" s="8" t="s">
        <v>101</v>
      </c>
      <c r="E1045" s="8" t="s">
        <v>646</v>
      </c>
      <c r="F1045" s="8"/>
      <c r="G1045" s="18">
        <f>SUM(G1046)</f>
        <v>0</v>
      </c>
      <c r="H1045" s="18"/>
      <c r="I1045" s="18"/>
      <c r="J1045" s="18">
        <f>SUM(J1046)</f>
        <v>0</v>
      </c>
      <c r="K1045" s="18"/>
      <c r="L1045" s="63">
        <f aca="true" t="shared" si="28" ref="L1045:L1108">G1045+H1045+I1045+J1045+K1045</f>
        <v>0</v>
      </c>
    </row>
    <row r="1046" spans="1:12" ht="36" customHeight="1" hidden="1">
      <c r="A1046" s="40" t="s">
        <v>42</v>
      </c>
      <c r="B1046" s="19">
        <v>841</v>
      </c>
      <c r="C1046" s="8" t="s">
        <v>203</v>
      </c>
      <c r="D1046" s="8" t="s">
        <v>101</v>
      </c>
      <c r="E1046" s="8" t="s">
        <v>227</v>
      </c>
      <c r="F1046" s="8" t="s">
        <v>228</v>
      </c>
      <c r="G1046" s="18"/>
      <c r="H1046" s="11"/>
      <c r="I1046" s="11"/>
      <c r="J1046" s="18"/>
      <c r="K1046" s="11"/>
      <c r="L1046" s="63">
        <f t="shared" si="28"/>
        <v>0</v>
      </c>
    </row>
    <row r="1047" spans="1:12" ht="18.75" customHeight="1">
      <c r="A1047" s="38" t="s">
        <v>77</v>
      </c>
      <c r="B1047" s="19">
        <v>841</v>
      </c>
      <c r="C1047" s="8" t="s">
        <v>203</v>
      </c>
      <c r="D1047" s="8" t="s">
        <v>101</v>
      </c>
      <c r="E1047" s="8" t="s">
        <v>115</v>
      </c>
      <c r="F1047" s="8"/>
      <c r="G1047" s="18">
        <f>SUM(G1048,G1050,G1052,G1054)</f>
        <v>3000</v>
      </c>
      <c r="H1047" s="18"/>
      <c r="I1047" s="18"/>
      <c r="J1047" s="18">
        <f>SUM(J1048,J1050,J1052,J1054,J1062)</f>
        <v>34610.2</v>
      </c>
      <c r="K1047" s="18"/>
      <c r="L1047" s="63">
        <f t="shared" si="28"/>
        <v>37610.2</v>
      </c>
    </row>
    <row r="1048" spans="1:12" ht="18" customHeight="1">
      <c r="A1048" s="38" t="s">
        <v>490</v>
      </c>
      <c r="B1048" s="19">
        <v>841</v>
      </c>
      <c r="C1048" s="8" t="s">
        <v>203</v>
      </c>
      <c r="D1048" s="8" t="s">
        <v>101</v>
      </c>
      <c r="E1048" s="8" t="s">
        <v>119</v>
      </c>
      <c r="F1048" s="8"/>
      <c r="G1048" s="18">
        <f>SUM(G1049)</f>
        <v>3000</v>
      </c>
      <c r="H1048" s="11"/>
      <c r="I1048" s="11"/>
      <c r="J1048" s="18">
        <f>SUM(J1049)</f>
        <v>19480</v>
      </c>
      <c r="K1048" s="11"/>
      <c r="L1048" s="63">
        <f t="shared" si="28"/>
        <v>22480</v>
      </c>
    </row>
    <row r="1049" spans="1:12" ht="16.5">
      <c r="A1049" s="40" t="s">
        <v>376</v>
      </c>
      <c r="B1049" s="19">
        <v>841</v>
      </c>
      <c r="C1049" s="8" t="s">
        <v>203</v>
      </c>
      <c r="D1049" s="8" t="s">
        <v>101</v>
      </c>
      <c r="E1049" s="8" t="s">
        <v>119</v>
      </c>
      <c r="F1049" s="8" t="s">
        <v>147</v>
      </c>
      <c r="G1049" s="18">
        <v>3000</v>
      </c>
      <c r="H1049" s="11"/>
      <c r="I1049" s="11"/>
      <c r="J1049" s="18">
        <f>4100+4000+4250+6300+490+340</f>
        <v>19480</v>
      </c>
      <c r="K1049" s="11"/>
      <c r="L1049" s="63">
        <f t="shared" si="28"/>
        <v>22480</v>
      </c>
    </row>
    <row r="1050" spans="1:12" ht="18" customHeight="1" hidden="1">
      <c r="A1050" s="40" t="s">
        <v>45</v>
      </c>
      <c r="B1050" s="19">
        <v>841</v>
      </c>
      <c r="C1050" s="8" t="s">
        <v>203</v>
      </c>
      <c r="D1050" s="8" t="s">
        <v>120</v>
      </c>
      <c r="E1050" s="8" t="s">
        <v>121</v>
      </c>
      <c r="F1050" s="8"/>
      <c r="G1050" s="18">
        <f>SUM(G1051)</f>
        <v>0</v>
      </c>
      <c r="H1050" s="11"/>
      <c r="I1050" s="11"/>
      <c r="J1050" s="18">
        <f>SUM(J1051)</f>
        <v>0</v>
      </c>
      <c r="K1050" s="11"/>
      <c r="L1050" s="63">
        <f t="shared" si="28"/>
        <v>0</v>
      </c>
    </row>
    <row r="1051" spans="1:12" ht="18.75" customHeight="1" hidden="1">
      <c r="A1051" s="40" t="s">
        <v>376</v>
      </c>
      <c r="B1051" s="19">
        <v>841</v>
      </c>
      <c r="C1051" s="8" t="s">
        <v>203</v>
      </c>
      <c r="D1051" s="8" t="s">
        <v>101</v>
      </c>
      <c r="E1051" s="8" t="s">
        <v>121</v>
      </c>
      <c r="F1051" s="8" t="s">
        <v>147</v>
      </c>
      <c r="G1051" s="18"/>
      <c r="H1051" s="11"/>
      <c r="I1051" s="11"/>
      <c r="J1051" s="18"/>
      <c r="K1051" s="11"/>
      <c r="L1051" s="63">
        <f t="shared" si="28"/>
        <v>0</v>
      </c>
    </row>
    <row r="1052" spans="1:12" ht="36.75" customHeight="1" hidden="1">
      <c r="A1052" s="40" t="s">
        <v>538</v>
      </c>
      <c r="B1052" s="19">
        <v>841</v>
      </c>
      <c r="C1052" s="8" t="s">
        <v>203</v>
      </c>
      <c r="D1052" s="8" t="s">
        <v>101</v>
      </c>
      <c r="E1052" s="8" t="s">
        <v>461</v>
      </c>
      <c r="F1052" s="8"/>
      <c r="G1052" s="18">
        <f>SUM(G1053)</f>
        <v>0</v>
      </c>
      <c r="H1052" s="11"/>
      <c r="I1052" s="11"/>
      <c r="J1052" s="18">
        <f>SUM(J1053)</f>
        <v>0</v>
      </c>
      <c r="K1052" s="11"/>
      <c r="L1052" s="63">
        <f t="shared" si="28"/>
        <v>0</v>
      </c>
    </row>
    <row r="1053" spans="1:12" ht="16.5" customHeight="1" hidden="1">
      <c r="A1053" s="40" t="s">
        <v>376</v>
      </c>
      <c r="B1053" s="19">
        <v>841</v>
      </c>
      <c r="C1053" s="8" t="s">
        <v>203</v>
      </c>
      <c r="D1053" s="8" t="s">
        <v>101</v>
      </c>
      <c r="E1053" s="8" t="s">
        <v>461</v>
      </c>
      <c r="F1053" s="8" t="s">
        <v>147</v>
      </c>
      <c r="G1053" s="18"/>
      <c r="H1053" s="11"/>
      <c r="I1053" s="11"/>
      <c r="J1053" s="18"/>
      <c r="K1053" s="11"/>
      <c r="L1053" s="63">
        <f t="shared" si="28"/>
        <v>0</v>
      </c>
    </row>
    <row r="1054" spans="1:12" ht="19.5" customHeight="1" hidden="1">
      <c r="A1054" s="40" t="s">
        <v>47</v>
      </c>
      <c r="B1054" s="19">
        <v>841</v>
      </c>
      <c r="C1054" s="8" t="s">
        <v>203</v>
      </c>
      <c r="D1054" s="8" t="s">
        <v>101</v>
      </c>
      <c r="E1054" s="8" t="s">
        <v>462</v>
      </c>
      <c r="F1054" s="8"/>
      <c r="G1054" s="18">
        <f>SUM(G1055)</f>
        <v>0</v>
      </c>
      <c r="H1054" s="11"/>
      <c r="I1054" s="11"/>
      <c r="J1054" s="18">
        <f>SUM(J1055)</f>
        <v>0</v>
      </c>
      <c r="K1054" s="11"/>
      <c r="L1054" s="63">
        <f t="shared" si="28"/>
        <v>0</v>
      </c>
    </row>
    <row r="1055" spans="1:12" ht="16.5" customHeight="1" hidden="1">
      <c r="A1055" s="40" t="s">
        <v>376</v>
      </c>
      <c r="B1055" s="19">
        <v>841</v>
      </c>
      <c r="C1055" s="8" t="s">
        <v>203</v>
      </c>
      <c r="D1055" s="8" t="s">
        <v>101</v>
      </c>
      <c r="E1055" s="8" t="s">
        <v>462</v>
      </c>
      <c r="F1055" s="8" t="s">
        <v>147</v>
      </c>
      <c r="G1055" s="18"/>
      <c r="H1055" s="11"/>
      <c r="I1055" s="11"/>
      <c r="J1055" s="18"/>
      <c r="K1055" s="11"/>
      <c r="L1055" s="63">
        <f t="shared" si="28"/>
        <v>0</v>
      </c>
    </row>
    <row r="1056" spans="1:12" ht="20.25" customHeight="1" hidden="1">
      <c r="A1056" s="40" t="s">
        <v>587</v>
      </c>
      <c r="B1056" s="19">
        <v>841</v>
      </c>
      <c r="C1056" s="8" t="s">
        <v>203</v>
      </c>
      <c r="D1056" s="8" t="s">
        <v>101</v>
      </c>
      <c r="E1056" s="8" t="s">
        <v>537</v>
      </c>
      <c r="F1056" s="8"/>
      <c r="G1056" s="18"/>
      <c r="H1056" s="11"/>
      <c r="I1056" s="11"/>
      <c r="J1056" s="18"/>
      <c r="K1056" s="11"/>
      <c r="L1056" s="63">
        <f t="shared" si="28"/>
        <v>0</v>
      </c>
    </row>
    <row r="1057" spans="1:12" ht="16.5" customHeight="1" hidden="1">
      <c r="A1057" s="40" t="s">
        <v>376</v>
      </c>
      <c r="B1057" s="19">
        <v>841</v>
      </c>
      <c r="C1057" s="8" t="s">
        <v>203</v>
      </c>
      <c r="D1057" s="8" t="s">
        <v>101</v>
      </c>
      <c r="E1057" s="8" t="s">
        <v>537</v>
      </c>
      <c r="F1057" s="8" t="s">
        <v>147</v>
      </c>
      <c r="G1057" s="18"/>
      <c r="H1057" s="11"/>
      <c r="I1057" s="11"/>
      <c r="J1057" s="18"/>
      <c r="K1057" s="11"/>
      <c r="L1057" s="63">
        <f t="shared" si="28"/>
        <v>0</v>
      </c>
    </row>
    <row r="1058" spans="1:12" ht="37.5" customHeight="1" hidden="1">
      <c r="A1058" s="40" t="s">
        <v>5</v>
      </c>
      <c r="B1058" s="19">
        <v>841</v>
      </c>
      <c r="C1058" s="8" t="s">
        <v>203</v>
      </c>
      <c r="D1058" s="8" t="s">
        <v>101</v>
      </c>
      <c r="E1058" s="8" t="s">
        <v>539</v>
      </c>
      <c r="F1058" s="8"/>
      <c r="G1058" s="18"/>
      <c r="H1058" s="11"/>
      <c r="I1058" s="11"/>
      <c r="J1058" s="18"/>
      <c r="K1058" s="11"/>
      <c r="L1058" s="63">
        <f t="shared" si="28"/>
        <v>0</v>
      </c>
    </row>
    <row r="1059" spans="1:12" ht="16.5" customHeight="1" hidden="1">
      <c r="A1059" s="40" t="s">
        <v>376</v>
      </c>
      <c r="B1059" s="19">
        <v>841</v>
      </c>
      <c r="C1059" s="8" t="s">
        <v>203</v>
      </c>
      <c r="D1059" s="8" t="s">
        <v>101</v>
      </c>
      <c r="E1059" s="8" t="s">
        <v>539</v>
      </c>
      <c r="F1059" s="8" t="s">
        <v>147</v>
      </c>
      <c r="G1059" s="18"/>
      <c r="H1059" s="11"/>
      <c r="I1059" s="11"/>
      <c r="J1059" s="18"/>
      <c r="K1059" s="11"/>
      <c r="L1059" s="63">
        <f t="shared" si="28"/>
        <v>0</v>
      </c>
    </row>
    <row r="1060" spans="1:12" ht="19.5" customHeight="1" hidden="1">
      <c r="A1060" s="40" t="s">
        <v>540</v>
      </c>
      <c r="B1060" s="19">
        <v>841</v>
      </c>
      <c r="C1060" s="8" t="s">
        <v>203</v>
      </c>
      <c r="D1060" s="8" t="s">
        <v>101</v>
      </c>
      <c r="E1060" s="8" t="s">
        <v>541</v>
      </c>
      <c r="F1060" s="8"/>
      <c r="G1060" s="18"/>
      <c r="H1060" s="11"/>
      <c r="I1060" s="11"/>
      <c r="J1060" s="18"/>
      <c r="K1060" s="11"/>
      <c r="L1060" s="63">
        <f t="shared" si="28"/>
        <v>0</v>
      </c>
    </row>
    <row r="1061" spans="1:12" ht="16.5" customHeight="1" hidden="1">
      <c r="A1061" s="40" t="s">
        <v>376</v>
      </c>
      <c r="B1061" s="19">
        <v>841</v>
      </c>
      <c r="C1061" s="8" t="s">
        <v>203</v>
      </c>
      <c r="D1061" s="8" t="s">
        <v>101</v>
      </c>
      <c r="E1061" s="8" t="s">
        <v>541</v>
      </c>
      <c r="F1061" s="8" t="s">
        <v>147</v>
      </c>
      <c r="G1061" s="18"/>
      <c r="H1061" s="11"/>
      <c r="I1061" s="11"/>
      <c r="J1061" s="18"/>
      <c r="K1061" s="11"/>
      <c r="L1061" s="63">
        <f t="shared" si="28"/>
        <v>0</v>
      </c>
    </row>
    <row r="1062" spans="1:12" ht="16.5" customHeight="1">
      <c r="A1062" s="40" t="s">
        <v>502</v>
      </c>
      <c r="B1062" s="19">
        <v>841</v>
      </c>
      <c r="C1062" s="8" t="s">
        <v>203</v>
      </c>
      <c r="D1062" s="8" t="s">
        <v>101</v>
      </c>
      <c r="E1062" s="8" t="s">
        <v>501</v>
      </c>
      <c r="F1062" s="8"/>
      <c r="G1062" s="18"/>
      <c r="H1062" s="11"/>
      <c r="I1062" s="11"/>
      <c r="J1062" s="18">
        <f>SUM(J1063)</f>
        <v>15130.2</v>
      </c>
      <c r="K1062" s="11"/>
      <c r="L1062" s="63">
        <f t="shared" si="28"/>
        <v>15130.2</v>
      </c>
    </row>
    <row r="1063" spans="1:12" ht="16.5" customHeight="1">
      <c r="A1063" s="40" t="s">
        <v>376</v>
      </c>
      <c r="B1063" s="19">
        <v>841</v>
      </c>
      <c r="C1063" s="8" t="s">
        <v>203</v>
      </c>
      <c r="D1063" s="8" t="s">
        <v>101</v>
      </c>
      <c r="E1063" s="8" t="s">
        <v>501</v>
      </c>
      <c r="F1063" s="8" t="s">
        <v>147</v>
      </c>
      <c r="G1063" s="18"/>
      <c r="H1063" s="11"/>
      <c r="I1063" s="11"/>
      <c r="J1063" s="18">
        <v>15130.2</v>
      </c>
      <c r="K1063" s="11"/>
      <c r="L1063" s="63">
        <f t="shared" si="28"/>
        <v>15130.2</v>
      </c>
    </row>
    <row r="1064" spans="1:12" ht="18" customHeight="1">
      <c r="A1064" s="40" t="s">
        <v>277</v>
      </c>
      <c r="B1064" s="19">
        <v>841</v>
      </c>
      <c r="C1064" s="8" t="s">
        <v>203</v>
      </c>
      <c r="D1064" s="8" t="s">
        <v>102</v>
      </c>
      <c r="E1064" s="8"/>
      <c r="F1064" s="8"/>
      <c r="G1064" s="18">
        <f>SUM(G1065)</f>
        <v>241510</v>
      </c>
      <c r="H1064" s="18"/>
      <c r="I1064" s="18">
        <f>SUM(I1065)</f>
        <v>-10245.9</v>
      </c>
      <c r="J1064" s="18">
        <f>SUM(J1065,J1104)</f>
        <v>25074.199999999997</v>
      </c>
      <c r="K1064" s="18"/>
      <c r="L1064" s="63">
        <f t="shared" si="28"/>
        <v>256338.3</v>
      </c>
    </row>
    <row r="1065" spans="1:12" ht="21.75" customHeight="1">
      <c r="A1065" s="38" t="s">
        <v>122</v>
      </c>
      <c r="B1065" s="19">
        <v>841</v>
      </c>
      <c r="C1065" s="8" t="s">
        <v>203</v>
      </c>
      <c r="D1065" s="8" t="s">
        <v>102</v>
      </c>
      <c r="E1065" s="8" t="s">
        <v>644</v>
      </c>
      <c r="F1065" s="8"/>
      <c r="G1065" s="18">
        <f>G1066+G1072</f>
        <v>241510</v>
      </c>
      <c r="H1065" s="18"/>
      <c r="I1065" s="18">
        <f>I1066+I1072</f>
        <v>-10245.9</v>
      </c>
      <c r="J1065" s="18">
        <f>J1066+J1072</f>
        <v>-427.90000000000146</v>
      </c>
      <c r="K1065" s="18"/>
      <c r="L1065" s="63">
        <f t="shared" si="28"/>
        <v>230836.2</v>
      </c>
    </row>
    <row r="1066" spans="1:12" ht="67.5" customHeight="1" hidden="1">
      <c r="A1066" s="38" t="s">
        <v>220</v>
      </c>
      <c r="B1066" s="19">
        <v>841</v>
      </c>
      <c r="C1066" s="8" t="s">
        <v>203</v>
      </c>
      <c r="D1066" s="8" t="s">
        <v>102</v>
      </c>
      <c r="E1066" s="8" t="s">
        <v>218</v>
      </c>
      <c r="F1066" s="8"/>
      <c r="G1066" s="18">
        <f>SUM(G1067)</f>
        <v>0</v>
      </c>
      <c r="H1066" s="18"/>
      <c r="I1066" s="18">
        <f>SUM(I1067)</f>
        <v>0</v>
      </c>
      <c r="J1066" s="18">
        <f>SUM(J1067)</f>
        <v>0</v>
      </c>
      <c r="K1066" s="18"/>
      <c r="L1066" s="63">
        <f t="shared" si="28"/>
        <v>0</v>
      </c>
    </row>
    <row r="1067" spans="1:12" ht="35.25" customHeight="1" hidden="1">
      <c r="A1067" s="38" t="s">
        <v>645</v>
      </c>
      <c r="B1067" s="19">
        <v>841</v>
      </c>
      <c r="C1067" s="8" t="s">
        <v>203</v>
      </c>
      <c r="D1067" s="8" t="s">
        <v>102</v>
      </c>
      <c r="E1067" s="8" t="s">
        <v>646</v>
      </c>
      <c r="F1067" s="8"/>
      <c r="G1067" s="18">
        <f>SUM(G1068:G1071)</f>
        <v>0</v>
      </c>
      <c r="H1067" s="18"/>
      <c r="I1067" s="18">
        <f>SUM(I1068:I1071)</f>
        <v>0</v>
      </c>
      <c r="J1067" s="18">
        <f>SUM(J1068:J1071)</f>
        <v>0</v>
      </c>
      <c r="K1067" s="18"/>
      <c r="L1067" s="63">
        <f t="shared" si="28"/>
        <v>0</v>
      </c>
    </row>
    <row r="1068" spans="1:12" ht="33" hidden="1">
      <c r="A1068" s="38" t="s">
        <v>54</v>
      </c>
      <c r="B1068" s="19">
        <v>841</v>
      </c>
      <c r="C1068" s="8" t="s">
        <v>203</v>
      </c>
      <c r="D1068" s="8" t="s">
        <v>102</v>
      </c>
      <c r="E1068" s="8" t="s">
        <v>646</v>
      </c>
      <c r="F1068" s="8" t="s">
        <v>229</v>
      </c>
      <c r="G1068" s="18"/>
      <c r="H1068" s="18"/>
      <c r="I1068" s="18"/>
      <c r="J1068" s="18"/>
      <c r="K1068" s="18"/>
      <c r="L1068" s="63">
        <f t="shared" si="28"/>
        <v>0</v>
      </c>
    </row>
    <row r="1069" spans="1:12" ht="36.75" customHeight="1" hidden="1">
      <c r="A1069" s="38" t="s">
        <v>588</v>
      </c>
      <c r="B1069" s="19">
        <v>841</v>
      </c>
      <c r="C1069" s="8" t="s">
        <v>203</v>
      </c>
      <c r="D1069" s="8" t="s">
        <v>102</v>
      </c>
      <c r="E1069" s="8" t="s">
        <v>646</v>
      </c>
      <c r="F1069" s="8" t="s">
        <v>230</v>
      </c>
      <c r="G1069" s="18"/>
      <c r="H1069" s="18"/>
      <c r="I1069" s="18"/>
      <c r="J1069" s="18"/>
      <c r="K1069" s="18"/>
      <c r="L1069" s="63">
        <f t="shared" si="28"/>
        <v>0</v>
      </c>
    </row>
    <row r="1070" spans="1:12" ht="22.5" customHeight="1" hidden="1">
      <c r="A1070" s="38" t="s">
        <v>55</v>
      </c>
      <c r="B1070" s="19">
        <v>841</v>
      </c>
      <c r="C1070" s="8" t="s">
        <v>203</v>
      </c>
      <c r="D1070" s="8" t="s">
        <v>102</v>
      </c>
      <c r="E1070" s="8" t="s">
        <v>646</v>
      </c>
      <c r="F1070" s="8" t="s">
        <v>231</v>
      </c>
      <c r="G1070" s="18"/>
      <c r="H1070" s="18"/>
      <c r="I1070" s="18"/>
      <c r="J1070" s="18"/>
      <c r="K1070" s="18"/>
      <c r="L1070" s="63">
        <f t="shared" si="28"/>
        <v>0</v>
      </c>
    </row>
    <row r="1071" spans="1:12" ht="36.75" customHeight="1" hidden="1">
      <c r="A1071" s="38" t="s">
        <v>536</v>
      </c>
      <c r="B1071" s="19">
        <v>841</v>
      </c>
      <c r="C1071" s="8" t="s">
        <v>203</v>
      </c>
      <c r="D1071" s="8" t="s">
        <v>102</v>
      </c>
      <c r="E1071" s="8" t="s">
        <v>646</v>
      </c>
      <c r="F1071" s="8" t="s">
        <v>232</v>
      </c>
      <c r="G1071" s="18"/>
      <c r="H1071" s="18"/>
      <c r="I1071" s="18"/>
      <c r="J1071" s="18"/>
      <c r="K1071" s="18"/>
      <c r="L1071" s="63">
        <f t="shared" si="28"/>
        <v>0</v>
      </c>
    </row>
    <row r="1072" spans="1:12" ht="18" customHeight="1">
      <c r="A1072" s="38" t="s">
        <v>77</v>
      </c>
      <c r="B1072" s="19">
        <v>841</v>
      </c>
      <c r="C1072" s="8" t="s">
        <v>203</v>
      </c>
      <c r="D1072" s="8" t="s">
        <v>102</v>
      </c>
      <c r="E1072" s="8" t="s">
        <v>115</v>
      </c>
      <c r="F1072" s="8"/>
      <c r="G1072" s="18">
        <f>G1073+G1075+G1077+G1079+G1081+G1083</f>
        <v>241510</v>
      </c>
      <c r="H1072" s="18"/>
      <c r="I1072" s="18">
        <f>I1073+I1075+I1077+I1079+I1081+I1083</f>
        <v>-10245.9</v>
      </c>
      <c r="J1072" s="18">
        <f>J1073+J1075+J1077+J1079+J1081+J1083+J1096+J1098+J1100+J1102</f>
        <v>-427.90000000000146</v>
      </c>
      <c r="K1072" s="18"/>
      <c r="L1072" s="63">
        <f t="shared" si="28"/>
        <v>230836.2</v>
      </c>
    </row>
    <row r="1073" spans="1:12" ht="18" customHeight="1">
      <c r="A1073" s="38" t="s">
        <v>734</v>
      </c>
      <c r="B1073" s="19">
        <v>841</v>
      </c>
      <c r="C1073" s="8" t="s">
        <v>203</v>
      </c>
      <c r="D1073" s="8" t="s">
        <v>102</v>
      </c>
      <c r="E1073" s="8" t="s">
        <v>119</v>
      </c>
      <c r="F1073" s="8"/>
      <c r="G1073" s="18">
        <f>SUM(G1074)</f>
        <v>201510</v>
      </c>
      <c r="H1073" s="11"/>
      <c r="I1073" s="18">
        <f>SUM(I1074)</f>
        <v>-10245.9</v>
      </c>
      <c r="J1073" s="18">
        <f>SUM(J1074)</f>
        <v>-30593.8</v>
      </c>
      <c r="K1073" s="11"/>
      <c r="L1073" s="63">
        <f t="shared" si="28"/>
        <v>160670.30000000002</v>
      </c>
    </row>
    <row r="1074" spans="1:12" ht="16.5">
      <c r="A1074" s="40" t="s">
        <v>376</v>
      </c>
      <c r="B1074" s="19">
        <v>841</v>
      </c>
      <c r="C1074" s="8" t="s">
        <v>203</v>
      </c>
      <c r="D1074" s="8" t="s">
        <v>102</v>
      </c>
      <c r="E1074" s="8" t="s">
        <v>119</v>
      </c>
      <c r="F1074" s="8" t="s">
        <v>147</v>
      </c>
      <c r="G1074" s="18">
        <f>67972+70578.7+48959.3+10000+4000</f>
        <v>201510</v>
      </c>
      <c r="H1074" s="11"/>
      <c r="I1074" s="11">
        <v>-10245.9</v>
      </c>
      <c r="J1074" s="18">
        <f>-42439.9+384.3+2107.8+944.6+170+1127+1000+30+1800+705.6+1233.6+1843.2+500</f>
        <v>-30593.8</v>
      </c>
      <c r="K1074" s="11"/>
      <c r="L1074" s="63">
        <f t="shared" si="28"/>
        <v>160670.30000000002</v>
      </c>
    </row>
    <row r="1075" spans="1:12" ht="18.75" customHeight="1" hidden="1">
      <c r="A1075" s="38" t="s">
        <v>589</v>
      </c>
      <c r="B1075" s="19">
        <v>841</v>
      </c>
      <c r="C1075" s="8" t="s">
        <v>203</v>
      </c>
      <c r="D1075" s="8" t="s">
        <v>102</v>
      </c>
      <c r="E1075" s="8" t="s">
        <v>123</v>
      </c>
      <c r="F1075" s="8"/>
      <c r="G1075" s="18">
        <f>SUM(G1076)</f>
        <v>0</v>
      </c>
      <c r="H1075" s="11"/>
      <c r="I1075" s="11"/>
      <c r="J1075" s="18">
        <f>SUM(J1076)</f>
        <v>0</v>
      </c>
      <c r="K1075" s="11"/>
      <c r="L1075" s="63">
        <f t="shared" si="28"/>
        <v>0</v>
      </c>
    </row>
    <row r="1076" spans="1:12" ht="16.5" hidden="1">
      <c r="A1076" s="40" t="s">
        <v>376</v>
      </c>
      <c r="B1076" s="19">
        <v>841</v>
      </c>
      <c r="C1076" s="8" t="s">
        <v>203</v>
      </c>
      <c r="D1076" s="8" t="s">
        <v>102</v>
      </c>
      <c r="E1076" s="8" t="s">
        <v>123</v>
      </c>
      <c r="F1076" s="8" t="s">
        <v>147</v>
      </c>
      <c r="G1076" s="18"/>
      <c r="H1076" s="11"/>
      <c r="I1076" s="11"/>
      <c r="J1076" s="18"/>
      <c r="K1076" s="11"/>
      <c r="L1076" s="63">
        <f t="shared" si="28"/>
        <v>0</v>
      </c>
    </row>
    <row r="1077" spans="1:12" ht="16.5" hidden="1">
      <c r="A1077" s="40" t="s">
        <v>535</v>
      </c>
      <c r="B1077" s="19">
        <v>841</v>
      </c>
      <c r="C1077" s="8" t="s">
        <v>203</v>
      </c>
      <c r="D1077" s="8" t="s">
        <v>102</v>
      </c>
      <c r="E1077" s="8" t="s">
        <v>124</v>
      </c>
      <c r="F1077" s="8"/>
      <c r="G1077" s="18">
        <f>G1078</f>
        <v>0</v>
      </c>
      <c r="H1077" s="11"/>
      <c r="I1077" s="11"/>
      <c r="J1077" s="18">
        <f>J1078</f>
        <v>0</v>
      </c>
      <c r="K1077" s="11"/>
      <c r="L1077" s="63">
        <f t="shared" si="28"/>
        <v>0</v>
      </c>
    </row>
    <row r="1078" spans="1:12" ht="18" customHeight="1" hidden="1">
      <c r="A1078" s="40" t="s">
        <v>376</v>
      </c>
      <c r="B1078" s="19">
        <v>841</v>
      </c>
      <c r="C1078" s="8" t="s">
        <v>203</v>
      </c>
      <c r="D1078" s="8" t="s">
        <v>102</v>
      </c>
      <c r="E1078" s="8" t="s">
        <v>124</v>
      </c>
      <c r="F1078" s="8" t="s">
        <v>147</v>
      </c>
      <c r="G1078" s="18"/>
      <c r="H1078" s="11"/>
      <c r="I1078" s="11"/>
      <c r="J1078" s="18"/>
      <c r="K1078" s="11"/>
      <c r="L1078" s="63">
        <f t="shared" si="28"/>
        <v>0</v>
      </c>
    </row>
    <row r="1079" spans="1:12" ht="18" customHeight="1" hidden="1">
      <c r="A1079" s="40" t="s">
        <v>6</v>
      </c>
      <c r="B1079" s="19">
        <v>841</v>
      </c>
      <c r="C1079" s="8" t="s">
        <v>203</v>
      </c>
      <c r="D1079" s="8" t="s">
        <v>102</v>
      </c>
      <c r="E1079" s="8" t="s">
        <v>125</v>
      </c>
      <c r="F1079" s="8"/>
      <c r="G1079" s="18">
        <f>SUM(G1080)</f>
        <v>0</v>
      </c>
      <c r="H1079" s="11"/>
      <c r="I1079" s="11"/>
      <c r="J1079" s="18">
        <f>SUM(J1080)</f>
        <v>0</v>
      </c>
      <c r="K1079" s="11"/>
      <c r="L1079" s="63">
        <f t="shared" si="28"/>
        <v>0</v>
      </c>
    </row>
    <row r="1080" spans="1:12" ht="18.75" customHeight="1" hidden="1">
      <c r="A1080" s="40" t="s">
        <v>654</v>
      </c>
      <c r="B1080" s="19">
        <v>841</v>
      </c>
      <c r="C1080" s="8" t="s">
        <v>203</v>
      </c>
      <c r="D1080" s="8" t="s">
        <v>102</v>
      </c>
      <c r="E1080" s="8" t="s">
        <v>125</v>
      </c>
      <c r="F1080" s="8" t="s">
        <v>147</v>
      </c>
      <c r="G1080" s="18"/>
      <c r="H1080" s="11"/>
      <c r="I1080" s="11"/>
      <c r="J1080" s="18"/>
      <c r="K1080" s="11"/>
      <c r="L1080" s="63">
        <f t="shared" si="28"/>
        <v>0</v>
      </c>
    </row>
    <row r="1081" spans="1:12" ht="20.25" customHeight="1" hidden="1">
      <c r="A1081" s="40" t="s">
        <v>580</v>
      </c>
      <c r="B1081" s="19">
        <v>841</v>
      </c>
      <c r="C1081" s="8" t="s">
        <v>203</v>
      </c>
      <c r="D1081" s="8" t="s">
        <v>102</v>
      </c>
      <c r="E1081" s="8" t="s">
        <v>542</v>
      </c>
      <c r="F1081" s="8"/>
      <c r="G1081" s="18">
        <f>G1082</f>
        <v>40000</v>
      </c>
      <c r="H1081" s="11"/>
      <c r="I1081" s="11"/>
      <c r="J1081" s="18">
        <f>J1082</f>
        <v>-40000</v>
      </c>
      <c r="K1081" s="11"/>
      <c r="L1081" s="63">
        <f t="shared" si="28"/>
        <v>0</v>
      </c>
    </row>
    <row r="1082" spans="1:12" ht="18.75" customHeight="1" hidden="1">
      <c r="A1082" s="40" t="s">
        <v>654</v>
      </c>
      <c r="B1082" s="19">
        <v>841</v>
      </c>
      <c r="C1082" s="8" t="s">
        <v>203</v>
      </c>
      <c r="D1082" s="8" t="s">
        <v>102</v>
      </c>
      <c r="E1082" s="8" t="s">
        <v>542</v>
      </c>
      <c r="F1082" s="8" t="s">
        <v>147</v>
      </c>
      <c r="G1082" s="18">
        <v>40000</v>
      </c>
      <c r="H1082" s="11"/>
      <c r="I1082" s="11"/>
      <c r="J1082" s="18">
        <v>-40000</v>
      </c>
      <c r="K1082" s="11"/>
      <c r="L1082" s="63">
        <f t="shared" si="28"/>
        <v>0</v>
      </c>
    </row>
    <row r="1083" spans="1:12" ht="18.75" customHeight="1" hidden="1">
      <c r="A1083" s="40" t="s">
        <v>284</v>
      </c>
      <c r="B1083" s="19">
        <v>841</v>
      </c>
      <c r="C1083" s="8" t="s">
        <v>203</v>
      </c>
      <c r="D1083" s="8" t="s">
        <v>102</v>
      </c>
      <c r="E1083" s="8" t="s">
        <v>283</v>
      </c>
      <c r="F1083" s="8"/>
      <c r="G1083" s="18">
        <f>G1084</f>
        <v>0</v>
      </c>
      <c r="H1083" s="11"/>
      <c r="I1083" s="11"/>
      <c r="J1083" s="18">
        <f>J1084</f>
        <v>0</v>
      </c>
      <c r="K1083" s="11"/>
      <c r="L1083" s="63">
        <f t="shared" si="28"/>
        <v>0</v>
      </c>
    </row>
    <row r="1084" spans="1:12" ht="18.75" customHeight="1" hidden="1">
      <c r="A1084" s="40" t="s">
        <v>654</v>
      </c>
      <c r="B1084" s="19">
        <v>841</v>
      </c>
      <c r="C1084" s="8" t="s">
        <v>203</v>
      </c>
      <c r="D1084" s="8" t="s">
        <v>102</v>
      </c>
      <c r="E1084" s="8" t="s">
        <v>283</v>
      </c>
      <c r="F1084" s="8" t="s">
        <v>147</v>
      </c>
      <c r="G1084" s="18"/>
      <c r="H1084" s="11"/>
      <c r="I1084" s="11"/>
      <c r="J1084" s="18"/>
      <c r="K1084" s="11"/>
      <c r="L1084" s="63">
        <f t="shared" si="28"/>
        <v>0</v>
      </c>
    </row>
    <row r="1085" spans="1:12" ht="20.25" customHeight="1" hidden="1">
      <c r="A1085" s="41" t="s">
        <v>367</v>
      </c>
      <c r="B1085" s="19">
        <v>841</v>
      </c>
      <c r="C1085" s="8" t="s">
        <v>104</v>
      </c>
      <c r="D1085" s="8"/>
      <c r="E1085" s="8"/>
      <c r="F1085" s="8"/>
      <c r="G1085" s="18">
        <f>SUM(G1086)</f>
        <v>0</v>
      </c>
      <c r="H1085" s="18"/>
      <c r="I1085" s="18"/>
      <c r="J1085" s="18">
        <f>SUM(J1086)</f>
        <v>0</v>
      </c>
      <c r="K1085" s="18"/>
      <c r="L1085" s="63">
        <f t="shared" si="28"/>
        <v>0</v>
      </c>
    </row>
    <row r="1086" spans="1:12" ht="18.75" customHeight="1" hidden="1">
      <c r="A1086" s="39" t="s">
        <v>282</v>
      </c>
      <c r="B1086" s="19">
        <v>841</v>
      </c>
      <c r="C1086" s="8" t="s">
        <v>104</v>
      </c>
      <c r="D1086" s="8" t="s">
        <v>203</v>
      </c>
      <c r="E1086" s="8"/>
      <c r="F1086" s="8"/>
      <c r="G1086" s="18">
        <f>SUM(G1087)</f>
        <v>0</v>
      </c>
      <c r="H1086" s="18"/>
      <c r="I1086" s="18"/>
      <c r="J1086" s="18">
        <f>SUM(J1087)</f>
        <v>0</v>
      </c>
      <c r="K1086" s="18"/>
      <c r="L1086" s="63">
        <f t="shared" si="28"/>
        <v>0</v>
      </c>
    </row>
    <row r="1087" spans="1:12" ht="36" customHeight="1" hidden="1">
      <c r="A1087" s="38" t="s">
        <v>643</v>
      </c>
      <c r="B1087" s="19">
        <v>841</v>
      </c>
      <c r="C1087" s="8" t="s">
        <v>104</v>
      </c>
      <c r="D1087" s="8" t="s">
        <v>203</v>
      </c>
      <c r="E1087" s="8" t="s">
        <v>644</v>
      </c>
      <c r="F1087" s="8"/>
      <c r="G1087" s="18">
        <f>SUM(G1093,G1088)</f>
        <v>0</v>
      </c>
      <c r="H1087" s="18"/>
      <c r="I1087" s="18"/>
      <c r="J1087" s="18">
        <f>SUM(J1093,J1088)</f>
        <v>0</v>
      </c>
      <c r="K1087" s="18"/>
      <c r="L1087" s="63">
        <f t="shared" si="28"/>
        <v>0</v>
      </c>
    </row>
    <row r="1088" spans="1:12" ht="54.75" customHeight="1" hidden="1">
      <c r="A1088" s="38" t="s">
        <v>220</v>
      </c>
      <c r="B1088" s="19">
        <v>841</v>
      </c>
      <c r="C1088" s="8" t="s">
        <v>104</v>
      </c>
      <c r="D1088" s="8" t="s">
        <v>203</v>
      </c>
      <c r="E1088" s="8" t="s">
        <v>218</v>
      </c>
      <c r="F1088" s="8"/>
      <c r="G1088" s="18">
        <f>SUM(G1089)</f>
        <v>0</v>
      </c>
      <c r="H1088" s="18"/>
      <c r="I1088" s="18"/>
      <c r="J1088" s="18">
        <f>SUM(J1089)</f>
        <v>0</v>
      </c>
      <c r="K1088" s="18"/>
      <c r="L1088" s="63">
        <f t="shared" si="28"/>
        <v>0</v>
      </c>
    </row>
    <row r="1089" spans="1:12" ht="36" customHeight="1" hidden="1">
      <c r="A1089" s="38" t="s">
        <v>463</v>
      </c>
      <c r="B1089" s="19">
        <v>841</v>
      </c>
      <c r="C1089" s="8" t="s">
        <v>104</v>
      </c>
      <c r="D1089" s="8" t="s">
        <v>203</v>
      </c>
      <c r="E1089" s="8" t="s">
        <v>646</v>
      </c>
      <c r="F1089" s="8"/>
      <c r="G1089" s="18">
        <f>SUM(G1090:G1092)</f>
        <v>0</v>
      </c>
      <c r="H1089" s="18"/>
      <c r="I1089" s="18"/>
      <c r="J1089" s="18">
        <f>SUM(J1090:J1092)</f>
        <v>0</v>
      </c>
      <c r="K1089" s="18"/>
      <c r="L1089" s="63">
        <f t="shared" si="28"/>
        <v>0</v>
      </c>
    </row>
    <row r="1090" spans="1:12" s="76" customFormat="1" ht="18.75" customHeight="1" hidden="1">
      <c r="A1090" s="38" t="s">
        <v>58</v>
      </c>
      <c r="B1090" s="19">
        <v>841</v>
      </c>
      <c r="C1090" s="8" t="s">
        <v>104</v>
      </c>
      <c r="D1090" s="8" t="s">
        <v>203</v>
      </c>
      <c r="E1090" s="8" t="s">
        <v>646</v>
      </c>
      <c r="F1090" s="8" t="s">
        <v>233</v>
      </c>
      <c r="G1090" s="18"/>
      <c r="H1090" s="78"/>
      <c r="I1090" s="18"/>
      <c r="J1090" s="18"/>
      <c r="K1090" s="78"/>
      <c r="L1090" s="63">
        <f t="shared" si="28"/>
        <v>0</v>
      </c>
    </row>
    <row r="1091" spans="1:12" s="77" customFormat="1" ht="18" customHeight="1" hidden="1">
      <c r="A1091" s="38" t="s">
        <v>59</v>
      </c>
      <c r="B1091" s="19">
        <v>841</v>
      </c>
      <c r="C1091" s="8" t="s">
        <v>234</v>
      </c>
      <c r="D1091" s="8" t="s">
        <v>203</v>
      </c>
      <c r="E1091" s="8" t="s">
        <v>646</v>
      </c>
      <c r="F1091" s="8" t="s">
        <v>235</v>
      </c>
      <c r="G1091" s="18"/>
      <c r="H1091" s="79"/>
      <c r="I1091" s="18"/>
      <c r="J1091" s="18"/>
      <c r="K1091" s="79"/>
      <c r="L1091" s="63">
        <f t="shared" si="28"/>
        <v>0</v>
      </c>
    </row>
    <row r="1092" spans="1:12" ht="38.25" customHeight="1" hidden="1">
      <c r="A1092" s="38" t="s">
        <v>23</v>
      </c>
      <c r="B1092" s="19">
        <v>841</v>
      </c>
      <c r="C1092" s="8" t="s">
        <v>104</v>
      </c>
      <c r="D1092" s="8" t="s">
        <v>203</v>
      </c>
      <c r="E1092" s="8" t="s">
        <v>227</v>
      </c>
      <c r="F1092" s="8" t="s">
        <v>236</v>
      </c>
      <c r="G1092" s="18"/>
      <c r="H1092" s="18"/>
      <c r="I1092" s="18"/>
      <c r="J1092" s="18"/>
      <c r="K1092" s="18"/>
      <c r="L1092" s="63">
        <f t="shared" si="28"/>
        <v>0</v>
      </c>
    </row>
    <row r="1093" spans="1:12" ht="16.5" hidden="1">
      <c r="A1093" s="38" t="s">
        <v>77</v>
      </c>
      <c r="B1093" s="19">
        <v>841</v>
      </c>
      <c r="C1093" s="8" t="s">
        <v>104</v>
      </c>
      <c r="D1093" s="8" t="s">
        <v>203</v>
      </c>
      <c r="E1093" s="8" t="s">
        <v>115</v>
      </c>
      <c r="F1093" s="8"/>
      <c r="G1093" s="18">
        <f>SUM(G1094)</f>
        <v>0</v>
      </c>
      <c r="H1093" s="11"/>
      <c r="I1093" s="11"/>
      <c r="J1093" s="18">
        <f>SUM(J1094)</f>
        <v>0</v>
      </c>
      <c r="K1093" s="11"/>
      <c r="L1093" s="63">
        <f t="shared" si="28"/>
        <v>0</v>
      </c>
    </row>
    <row r="1094" spans="1:12" ht="15.75" customHeight="1" hidden="1">
      <c r="A1094" s="38" t="s">
        <v>57</v>
      </c>
      <c r="B1094" s="19">
        <v>841</v>
      </c>
      <c r="C1094" s="8" t="s">
        <v>104</v>
      </c>
      <c r="D1094" s="8" t="s">
        <v>203</v>
      </c>
      <c r="E1094" s="8" t="s">
        <v>119</v>
      </c>
      <c r="F1094" s="8"/>
      <c r="G1094" s="18">
        <f>SUM(G1095)</f>
        <v>0</v>
      </c>
      <c r="H1094" s="11"/>
      <c r="I1094" s="11"/>
      <c r="J1094" s="18">
        <f>SUM(J1095)</f>
        <v>0</v>
      </c>
      <c r="K1094" s="11"/>
      <c r="L1094" s="63">
        <f t="shared" si="28"/>
        <v>0</v>
      </c>
    </row>
    <row r="1095" spans="1:12" ht="16.5" hidden="1">
      <c r="A1095" s="40" t="s">
        <v>654</v>
      </c>
      <c r="B1095" s="19">
        <v>841</v>
      </c>
      <c r="C1095" s="8" t="s">
        <v>104</v>
      </c>
      <c r="D1095" s="8" t="s">
        <v>203</v>
      </c>
      <c r="E1095" s="8" t="s">
        <v>119</v>
      </c>
      <c r="F1095" s="8" t="s">
        <v>147</v>
      </c>
      <c r="G1095" s="18"/>
      <c r="H1095" s="11"/>
      <c r="I1095" s="11"/>
      <c r="J1095" s="18"/>
      <c r="K1095" s="11"/>
      <c r="L1095" s="63">
        <f t="shared" si="28"/>
        <v>0</v>
      </c>
    </row>
    <row r="1096" spans="1:12" ht="16.5">
      <c r="A1096" s="40" t="s">
        <v>371</v>
      </c>
      <c r="B1096" s="19">
        <v>841</v>
      </c>
      <c r="C1096" s="8" t="s">
        <v>203</v>
      </c>
      <c r="D1096" s="8" t="s">
        <v>102</v>
      </c>
      <c r="E1096" s="8" t="s">
        <v>283</v>
      </c>
      <c r="F1096" s="8"/>
      <c r="G1096" s="18"/>
      <c r="H1096" s="11"/>
      <c r="I1096" s="11"/>
      <c r="J1096" s="18">
        <f>SUM(J1097)</f>
        <v>15910.9</v>
      </c>
      <c r="K1096" s="11"/>
      <c r="L1096" s="63">
        <f t="shared" si="28"/>
        <v>15910.9</v>
      </c>
    </row>
    <row r="1097" spans="1:12" ht="16.5">
      <c r="A1097" s="40" t="s">
        <v>654</v>
      </c>
      <c r="B1097" s="19">
        <v>841</v>
      </c>
      <c r="C1097" s="8" t="s">
        <v>203</v>
      </c>
      <c r="D1097" s="8" t="s">
        <v>102</v>
      </c>
      <c r="E1097" s="8" t="s">
        <v>283</v>
      </c>
      <c r="F1097" s="8" t="s">
        <v>147</v>
      </c>
      <c r="G1097" s="18"/>
      <c r="H1097" s="11"/>
      <c r="I1097" s="11"/>
      <c r="J1097" s="18">
        <v>15910.9</v>
      </c>
      <c r="K1097" s="11"/>
      <c r="L1097" s="63">
        <f t="shared" si="28"/>
        <v>15910.9</v>
      </c>
    </row>
    <row r="1098" spans="1:12" ht="16.5">
      <c r="A1098" s="40" t="s">
        <v>420</v>
      </c>
      <c r="B1098" s="19">
        <v>841</v>
      </c>
      <c r="C1098" s="8" t="s">
        <v>203</v>
      </c>
      <c r="D1098" s="8" t="s">
        <v>102</v>
      </c>
      <c r="E1098" s="8" t="s">
        <v>503</v>
      </c>
      <c r="F1098" s="8"/>
      <c r="G1098" s="18"/>
      <c r="H1098" s="11"/>
      <c r="I1098" s="11"/>
      <c r="J1098" s="18">
        <f>SUM(J1099)</f>
        <v>15</v>
      </c>
      <c r="K1098" s="11"/>
      <c r="L1098" s="63">
        <f t="shared" si="28"/>
        <v>15</v>
      </c>
    </row>
    <row r="1099" spans="1:12" ht="16.5">
      <c r="A1099" s="40" t="s">
        <v>654</v>
      </c>
      <c r="B1099" s="19">
        <v>841</v>
      </c>
      <c r="C1099" s="8" t="s">
        <v>203</v>
      </c>
      <c r="D1099" s="8" t="s">
        <v>102</v>
      </c>
      <c r="E1099" s="8" t="s">
        <v>503</v>
      </c>
      <c r="F1099" s="8" t="s">
        <v>147</v>
      </c>
      <c r="G1099" s="18"/>
      <c r="H1099" s="11"/>
      <c r="I1099" s="11"/>
      <c r="J1099" s="18">
        <v>15</v>
      </c>
      <c r="K1099" s="11"/>
      <c r="L1099" s="63">
        <f t="shared" si="28"/>
        <v>15</v>
      </c>
    </row>
    <row r="1100" spans="1:12" ht="16.5">
      <c r="A1100" s="40" t="s">
        <v>372</v>
      </c>
      <c r="B1100" s="19">
        <v>841</v>
      </c>
      <c r="C1100" s="8" t="s">
        <v>203</v>
      </c>
      <c r="D1100" s="8" t="s">
        <v>102</v>
      </c>
      <c r="E1100" s="8" t="s">
        <v>504</v>
      </c>
      <c r="F1100" s="8"/>
      <c r="G1100" s="18"/>
      <c r="H1100" s="11"/>
      <c r="I1100" s="11"/>
      <c r="J1100" s="18">
        <f>SUM(J1101)</f>
        <v>17240</v>
      </c>
      <c r="K1100" s="11"/>
      <c r="L1100" s="63">
        <f t="shared" si="28"/>
        <v>17240</v>
      </c>
    </row>
    <row r="1101" spans="1:12" ht="16.5">
      <c r="A1101" s="40" t="s">
        <v>654</v>
      </c>
      <c r="B1101" s="19">
        <v>841</v>
      </c>
      <c r="C1101" s="8" t="s">
        <v>203</v>
      </c>
      <c r="D1101" s="8" t="s">
        <v>102</v>
      </c>
      <c r="E1101" s="8" t="s">
        <v>504</v>
      </c>
      <c r="F1101" s="8" t="s">
        <v>147</v>
      </c>
      <c r="G1101" s="18"/>
      <c r="H1101" s="11"/>
      <c r="I1101" s="11"/>
      <c r="J1101" s="18">
        <v>17240</v>
      </c>
      <c r="K1101" s="11"/>
      <c r="L1101" s="63">
        <f t="shared" si="28"/>
        <v>17240</v>
      </c>
    </row>
    <row r="1102" spans="1:12" ht="16.5">
      <c r="A1102" s="40" t="s">
        <v>448</v>
      </c>
      <c r="B1102" s="19">
        <v>841</v>
      </c>
      <c r="C1102" s="8" t="s">
        <v>203</v>
      </c>
      <c r="D1102" s="8" t="s">
        <v>102</v>
      </c>
      <c r="E1102" s="8" t="s">
        <v>505</v>
      </c>
      <c r="F1102" s="8"/>
      <c r="G1102" s="18"/>
      <c r="H1102" s="11"/>
      <c r="I1102" s="11"/>
      <c r="J1102" s="18">
        <f>SUM(J1103)</f>
        <v>37000</v>
      </c>
      <c r="K1102" s="11"/>
      <c r="L1102" s="63">
        <f t="shared" si="28"/>
        <v>37000</v>
      </c>
    </row>
    <row r="1103" spans="1:12" ht="16.5">
      <c r="A1103" s="40" t="s">
        <v>654</v>
      </c>
      <c r="B1103" s="19">
        <v>841</v>
      </c>
      <c r="C1103" s="8" t="s">
        <v>203</v>
      </c>
      <c r="D1103" s="8" t="s">
        <v>102</v>
      </c>
      <c r="E1103" s="8" t="s">
        <v>505</v>
      </c>
      <c r="F1103" s="8" t="s">
        <v>147</v>
      </c>
      <c r="G1103" s="18"/>
      <c r="H1103" s="11"/>
      <c r="I1103" s="11"/>
      <c r="J1103" s="18">
        <v>37000</v>
      </c>
      <c r="K1103" s="11"/>
      <c r="L1103" s="63">
        <f t="shared" si="28"/>
        <v>37000</v>
      </c>
    </row>
    <row r="1104" spans="1:12" ht="17.25" customHeight="1">
      <c r="A1104" s="39" t="s">
        <v>630</v>
      </c>
      <c r="B1104" s="19">
        <v>841</v>
      </c>
      <c r="C1104" s="8" t="s">
        <v>203</v>
      </c>
      <c r="D1104" s="8" t="s">
        <v>102</v>
      </c>
      <c r="E1104" s="8" t="s">
        <v>631</v>
      </c>
      <c r="F1104" s="8"/>
      <c r="G1104" s="18"/>
      <c r="H1104" s="11"/>
      <c r="I1104" s="11"/>
      <c r="J1104" s="18">
        <f>SUM(J1105)</f>
        <v>25502.1</v>
      </c>
      <c r="K1104" s="11"/>
      <c r="L1104" s="63">
        <f t="shared" si="28"/>
        <v>25502.1</v>
      </c>
    </row>
    <row r="1105" spans="1:12" ht="33">
      <c r="A1105" s="39" t="s">
        <v>415</v>
      </c>
      <c r="B1105" s="19">
        <v>841</v>
      </c>
      <c r="C1105" s="27" t="s">
        <v>203</v>
      </c>
      <c r="D1105" s="8" t="s">
        <v>102</v>
      </c>
      <c r="E1105" s="8" t="s">
        <v>414</v>
      </c>
      <c r="F1105" s="8"/>
      <c r="G1105" s="18"/>
      <c r="H1105" s="11"/>
      <c r="I1105" s="11"/>
      <c r="J1105" s="18">
        <f>SUM(J1106)</f>
        <v>25502.1</v>
      </c>
      <c r="K1105" s="11"/>
      <c r="L1105" s="63">
        <f t="shared" si="28"/>
        <v>25502.1</v>
      </c>
    </row>
    <row r="1106" spans="1:12" ht="19.5" customHeight="1">
      <c r="A1106" s="39" t="s">
        <v>374</v>
      </c>
      <c r="B1106" s="19">
        <v>841</v>
      </c>
      <c r="C1106" s="27" t="s">
        <v>203</v>
      </c>
      <c r="D1106" s="8" t="s">
        <v>102</v>
      </c>
      <c r="E1106" s="8" t="s">
        <v>414</v>
      </c>
      <c r="F1106" s="8" t="s">
        <v>229</v>
      </c>
      <c r="G1106" s="18"/>
      <c r="H1106" s="11"/>
      <c r="I1106" s="11"/>
      <c r="J1106" s="18">
        <v>25502.1</v>
      </c>
      <c r="K1106" s="11"/>
      <c r="L1106" s="63">
        <f t="shared" si="28"/>
        <v>25502.1</v>
      </c>
    </row>
    <row r="1107" spans="1:12" ht="16.5">
      <c r="A1107" s="39" t="s">
        <v>367</v>
      </c>
      <c r="B1107" s="19">
        <v>841</v>
      </c>
      <c r="C1107" s="27" t="s">
        <v>104</v>
      </c>
      <c r="D1107" s="8"/>
      <c r="E1107" s="8"/>
      <c r="F1107" s="8"/>
      <c r="G1107" s="18"/>
      <c r="H1107" s="11"/>
      <c r="I1107" s="11"/>
      <c r="J1107" s="18">
        <f>SUM(J1108)</f>
        <v>11000</v>
      </c>
      <c r="K1107" s="11"/>
      <c r="L1107" s="63">
        <f t="shared" si="28"/>
        <v>11000</v>
      </c>
    </row>
    <row r="1108" spans="1:12" ht="16.5">
      <c r="A1108" s="39" t="s">
        <v>506</v>
      </c>
      <c r="B1108" s="19">
        <v>841</v>
      </c>
      <c r="C1108" s="27" t="s">
        <v>104</v>
      </c>
      <c r="D1108" s="8" t="s">
        <v>203</v>
      </c>
      <c r="E1108" s="8"/>
      <c r="F1108" s="8"/>
      <c r="G1108" s="18"/>
      <c r="H1108" s="11"/>
      <c r="I1108" s="11"/>
      <c r="J1108" s="18">
        <f>SUM(J1111)</f>
        <v>11000</v>
      </c>
      <c r="K1108" s="11"/>
      <c r="L1108" s="63">
        <f t="shared" si="28"/>
        <v>11000</v>
      </c>
    </row>
    <row r="1109" spans="1:12" ht="16.5">
      <c r="A1109" s="38" t="s">
        <v>370</v>
      </c>
      <c r="B1109" s="19">
        <v>841</v>
      </c>
      <c r="C1109" s="27" t="s">
        <v>104</v>
      </c>
      <c r="D1109" s="8" t="s">
        <v>203</v>
      </c>
      <c r="E1109" s="8" t="s">
        <v>644</v>
      </c>
      <c r="F1109" s="8"/>
      <c r="G1109" s="18"/>
      <c r="H1109" s="11"/>
      <c r="I1109" s="11"/>
      <c r="J1109" s="18">
        <f>SUM(J1110)</f>
        <v>11000</v>
      </c>
      <c r="K1109" s="11"/>
      <c r="L1109" s="63">
        <f aca="true" t="shared" si="29" ref="L1109:L1172">G1109+H1109+I1109+J1109+K1109</f>
        <v>11000</v>
      </c>
    </row>
    <row r="1110" spans="1:12" ht="16.5">
      <c r="A1110" s="38" t="s">
        <v>77</v>
      </c>
      <c r="B1110" s="19">
        <v>841</v>
      </c>
      <c r="C1110" s="27" t="s">
        <v>104</v>
      </c>
      <c r="D1110" s="8" t="s">
        <v>203</v>
      </c>
      <c r="E1110" s="8" t="s">
        <v>115</v>
      </c>
      <c r="F1110" s="8"/>
      <c r="G1110" s="18"/>
      <c r="H1110" s="11"/>
      <c r="I1110" s="11"/>
      <c r="J1110" s="18">
        <f>SUM(J1111)</f>
        <v>11000</v>
      </c>
      <c r="K1110" s="11"/>
      <c r="L1110" s="63">
        <f t="shared" si="29"/>
        <v>11000</v>
      </c>
    </row>
    <row r="1111" spans="1:12" ht="16.5">
      <c r="A1111" s="38" t="s">
        <v>490</v>
      </c>
      <c r="B1111" s="19">
        <v>841</v>
      </c>
      <c r="C1111" s="27" t="s">
        <v>104</v>
      </c>
      <c r="D1111" s="8" t="s">
        <v>203</v>
      </c>
      <c r="E1111" s="8" t="s">
        <v>119</v>
      </c>
      <c r="F1111" s="8"/>
      <c r="G1111" s="18"/>
      <c r="H1111" s="11"/>
      <c r="I1111" s="11"/>
      <c r="J1111" s="18">
        <f>SUM(J1112)</f>
        <v>11000</v>
      </c>
      <c r="K1111" s="11"/>
      <c r="L1111" s="63">
        <f t="shared" si="29"/>
        <v>11000</v>
      </c>
    </row>
    <row r="1112" spans="1:12" ht="16.5">
      <c r="A1112" s="40" t="s">
        <v>376</v>
      </c>
      <c r="B1112" s="19">
        <v>841</v>
      </c>
      <c r="C1112" s="27" t="s">
        <v>104</v>
      </c>
      <c r="D1112" s="8" t="s">
        <v>203</v>
      </c>
      <c r="E1112" s="8" t="s">
        <v>119</v>
      </c>
      <c r="F1112" s="8" t="s">
        <v>147</v>
      </c>
      <c r="G1112" s="18"/>
      <c r="H1112" s="11"/>
      <c r="I1112" s="11"/>
      <c r="J1112" s="18">
        <v>11000</v>
      </c>
      <c r="K1112" s="11"/>
      <c r="L1112" s="63">
        <f t="shared" si="29"/>
        <v>11000</v>
      </c>
    </row>
    <row r="1113" spans="1:12" ht="18.75" customHeight="1">
      <c r="A1113" s="39" t="s">
        <v>667</v>
      </c>
      <c r="B1113" s="19">
        <v>841</v>
      </c>
      <c r="C1113" s="8" t="s">
        <v>746</v>
      </c>
      <c r="D1113" s="8"/>
      <c r="E1113" s="8"/>
      <c r="F1113" s="8"/>
      <c r="G1113" s="18">
        <f>SUM(G1114)</f>
        <v>91150</v>
      </c>
      <c r="H1113" s="18"/>
      <c r="I1113" s="18"/>
      <c r="J1113" s="18">
        <f>SUM(J1114)</f>
        <v>-74450</v>
      </c>
      <c r="K1113" s="18"/>
      <c r="L1113" s="63">
        <f t="shared" si="29"/>
        <v>16700</v>
      </c>
    </row>
    <row r="1114" spans="1:12" ht="20.25" customHeight="1">
      <c r="A1114" s="39" t="s">
        <v>270</v>
      </c>
      <c r="B1114" s="19">
        <v>841</v>
      </c>
      <c r="C1114" s="8" t="s">
        <v>746</v>
      </c>
      <c r="D1114" s="8" t="s">
        <v>201</v>
      </c>
      <c r="E1114" s="8"/>
      <c r="F1114" s="8"/>
      <c r="G1114" s="18">
        <f>SUM(G1115)</f>
        <v>91150</v>
      </c>
      <c r="H1114" s="18"/>
      <c r="I1114" s="18"/>
      <c r="J1114" s="18">
        <f>SUM(J1115)</f>
        <v>-74450</v>
      </c>
      <c r="K1114" s="18"/>
      <c r="L1114" s="63">
        <f t="shared" si="29"/>
        <v>16700</v>
      </c>
    </row>
    <row r="1115" spans="1:12" ht="18.75" customHeight="1">
      <c r="A1115" s="38" t="s">
        <v>643</v>
      </c>
      <c r="B1115" s="19">
        <v>841</v>
      </c>
      <c r="C1115" s="8" t="s">
        <v>746</v>
      </c>
      <c r="D1115" s="8" t="s">
        <v>201</v>
      </c>
      <c r="E1115" s="8" t="s">
        <v>644</v>
      </c>
      <c r="F1115" s="8"/>
      <c r="G1115" s="18">
        <f>G1122+G1116</f>
        <v>91150</v>
      </c>
      <c r="H1115" s="18"/>
      <c r="I1115" s="18"/>
      <c r="J1115" s="18">
        <f>J1122+J1116</f>
        <v>-74450</v>
      </c>
      <c r="K1115" s="18"/>
      <c r="L1115" s="63">
        <f t="shared" si="29"/>
        <v>16700</v>
      </c>
    </row>
    <row r="1116" spans="1:12" ht="52.5" customHeight="1" hidden="1">
      <c r="A1116" s="38" t="s">
        <v>220</v>
      </c>
      <c r="B1116" s="19">
        <v>841</v>
      </c>
      <c r="C1116" s="8" t="s">
        <v>746</v>
      </c>
      <c r="D1116" s="8" t="s">
        <v>201</v>
      </c>
      <c r="E1116" s="8" t="s">
        <v>218</v>
      </c>
      <c r="F1116" s="8"/>
      <c r="G1116" s="18">
        <f>G1117</f>
        <v>0</v>
      </c>
      <c r="H1116" s="18"/>
      <c r="I1116" s="18"/>
      <c r="J1116" s="18">
        <f>J1117</f>
        <v>0</v>
      </c>
      <c r="K1116" s="18"/>
      <c r="L1116" s="63">
        <f t="shared" si="29"/>
        <v>0</v>
      </c>
    </row>
    <row r="1117" spans="1:12" ht="36" customHeight="1" hidden="1">
      <c r="A1117" s="38" t="s">
        <v>645</v>
      </c>
      <c r="B1117" s="19">
        <v>841</v>
      </c>
      <c r="C1117" s="8" t="s">
        <v>746</v>
      </c>
      <c r="D1117" s="8" t="s">
        <v>201</v>
      </c>
      <c r="E1117" s="8" t="s">
        <v>646</v>
      </c>
      <c r="F1117" s="8"/>
      <c r="G1117" s="18">
        <f>SUM(G1118:G1121)</f>
        <v>0</v>
      </c>
      <c r="H1117" s="18"/>
      <c r="I1117" s="18"/>
      <c r="J1117" s="18">
        <f>SUM(J1118:J1121)</f>
        <v>0</v>
      </c>
      <c r="K1117" s="18"/>
      <c r="L1117" s="63">
        <f t="shared" si="29"/>
        <v>0</v>
      </c>
    </row>
    <row r="1118" spans="1:12" ht="21.75" customHeight="1" hidden="1">
      <c r="A1118" s="38" t="s">
        <v>69</v>
      </c>
      <c r="B1118" s="19">
        <v>841</v>
      </c>
      <c r="C1118" s="8" t="s">
        <v>746</v>
      </c>
      <c r="D1118" s="8" t="s">
        <v>201</v>
      </c>
      <c r="E1118" s="8" t="s">
        <v>646</v>
      </c>
      <c r="F1118" s="8" t="s">
        <v>237</v>
      </c>
      <c r="G1118" s="18"/>
      <c r="H1118" s="18"/>
      <c r="I1118" s="18"/>
      <c r="J1118" s="18"/>
      <c r="K1118" s="18"/>
      <c r="L1118" s="63">
        <f t="shared" si="29"/>
        <v>0</v>
      </c>
    </row>
    <row r="1119" spans="1:12" ht="36" customHeight="1" hidden="1">
      <c r="A1119" s="38" t="s">
        <v>596</v>
      </c>
      <c r="B1119" s="19">
        <v>841</v>
      </c>
      <c r="C1119" s="8" t="s">
        <v>746</v>
      </c>
      <c r="D1119" s="8" t="s">
        <v>201</v>
      </c>
      <c r="E1119" s="8" t="s">
        <v>646</v>
      </c>
      <c r="F1119" s="8" t="s">
        <v>238</v>
      </c>
      <c r="G1119" s="18"/>
      <c r="H1119" s="18"/>
      <c r="I1119" s="18"/>
      <c r="J1119" s="18"/>
      <c r="K1119" s="18"/>
      <c r="L1119" s="63">
        <f t="shared" si="29"/>
        <v>0</v>
      </c>
    </row>
    <row r="1120" spans="1:12" ht="20.25" customHeight="1" hidden="1">
      <c r="A1120" s="38" t="s">
        <v>464</v>
      </c>
      <c r="B1120" s="19">
        <v>841</v>
      </c>
      <c r="C1120" s="8" t="s">
        <v>746</v>
      </c>
      <c r="D1120" s="8" t="s">
        <v>201</v>
      </c>
      <c r="E1120" s="8" t="s">
        <v>646</v>
      </c>
      <c r="F1120" s="8" t="s">
        <v>239</v>
      </c>
      <c r="G1120" s="18"/>
      <c r="H1120" s="18"/>
      <c r="I1120" s="18"/>
      <c r="J1120" s="18"/>
      <c r="K1120" s="18"/>
      <c r="L1120" s="63">
        <f t="shared" si="29"/>
        <v>0</v>
      </c>
    </row>
    <row r="1121" spans="1:12" ht="20.25" customHeight="1" hidden="1">
      <c r="A1121" s="38" t="s">
        <v>465</v>
      </c>
      <c r="B1121" s="19">
        <v>841</v>
      </c>
      <c r="C1121" s="8" t="s">
        <v>746</v>
      </c>
      <c r="D1121" s="8" t="s">
        <v>201</v>
      </c>
      <c r="E1121" s="8" t="s">
        <v>646</v>
      </c>
      <c r="F1121" s="8" t="s">
        <v>240</v>
      </c>
      <c r="G1121" s="18"/>
      <c r="H1121" s="18"/>
      <c r="I1121" s="18"/>
      <c r="J1121" s="18"/>
      <c r="K1121" s="18"/>
      <c r="L1121" s="63">
        <f t="shared" si="29"/>
        <v>0</v>
      </c>
    </row>
    <row r="1122" spans="1:12" ht="16.5">
      <c r="A1122" s="38" t="s">
        <v>77</v>
      </c>
      <c r="B1122" s="19">
        <v>841</v>
      </c>
      <c r="C1122" s="8" t="s">
        <v>746</v>
      </c>
      <c r="D1122" s="8" t="s">
        <v>201</v>
      </c>
      <c r="E1122" s="8" t="s">
        <v>115</v>
      </c>
      <c r="F1122" s="8"/>
      <c r="G1122" s="18">
        <f>G1123+G1125+G1127</f>
        <v>91150</v>
      </c>
      <c r="H1122" s="18"/>
      <c r="I1122" s="18"/>
      <c r="J1122" s="18">
        <f>J1123+J1125+J1127+J1141+J1143</f>
        <v>-74450</v>
      </c>
      <c r="K1122" s="18"/>
      <c r="L1122" s="63">
        <f t="shared" si="29"/>
        <v>16700</v>
      </c>
    </row>
    <row r="1123" spans="1:12" ht="18.75" customHeight="1">
      <c r="A1123" s="38" t="s">
        <v>490</v>
      </c>
      <c r="B1123" s="19">
        <v>841</v>
      </c>
      <c r="C1123" s="8" t="s">
        <v>746</v>
      </c>
      <c r="D1123" s="8" t="s">
        <v>201</v>
      </c>
      <c r="E1123" s="8" t="s">
        <v>119</v>
      </c>
      <c r="F1123" s="8"/>
      <c r="G1123" s="18">
        <f>SUM(G1124)</f>
        <v>91150</v>
      </c>
      <c r="H1123" s="11"/>
      <c r="I1123" s="11"/>
      <c r="J1123" s="18">
        <f>SUM(J1124)</f>
        <v>-89450</v>
      </c>
      <c r="K1123" s="11"/>
      <c r="L1123" s="63">
        <f t="shared" si="29"/>
        <v>1700</v>
      </c>
    </row>
    <row r="1124" spans="1:12" ht="16.5">
      <c r="A1124" s="40" t="s">
        <v>654</v>
      </c>
      <c r="B1124" s="19">
        <v>841</v>
      </c>
      <c r="C1124" s="8" t="s">
        <v>746</v>
      </c>
      <c r="D1124" s="8" t="s">
        <v>201</v>
      </c>
      <c r="E1124" s="8" t="s">
        <v>119</v>
      </c>
      <c r="F1124" s="8" t="s">
        <v>147</v>
      </c>
      <c r="G1124" s="18">
        <v>91150</v>
      </c>
      <c r="H1124" s="11"/>
      <c r="I1124" s="11"/>
      <c r="J1124" s="18">
        <f>-91150+1700</f>
        <v>-89450</v>
      </c>
      <c r="K1124" s="11"/>
      <c r="L1124" s="63">
        <f t="shared" si="29"/>
        <v>1700</v>
      </c>
    </row>
    <row r="1125" spans="1:12" ht="19.5" customHeight="1" hidden="1">
      <c r="A1125" s="40" t="s">
        <v>466</v>
      </c>
      <c r="B1125" s="19">
        <v>841</v>
      </c>
      <c r="C1125" s="8" t="s">
        <v>746</v>
      </c>
      <c r="D1125" s="8" t="s">
        <v>201</v>
      </c>
      <c r="E1125" s="8" t="s">
        <v>126</v>
      </c>
      <c r="F1125" s="8"/>
      <c r="G1125" s="18">
        <f>SUM(G1126)</f>
        <v>0</v>
      </c>
      <c r="H1125" s="11"/>
      <c r="I1125" s="11"/>
      <c r="J1125" s="18">
        <f>SUM(J1126)</f>
        <v>0</v>
      </c>
      <c r="K1125" s="11"/>
      <c r="L1125" s="63">
        <f t="shared" si="29"/>
        <v>0</v>
      </c>
    </row>
    <row r="1126" spans="1:12" s="76" customFormat="1" ht="16.5" hidden="1">
      <c r="A1126" s="40" t="s">
        <v>654</v>
      </c>
      <c r="B1126" s="19">
        <v>841</v>
      </c>
      <c r="C1126" s="8" t="s">
        <v>746</v>
      </c>
      <c r="D1126" s="8" t="s">
        <v>201</v>
      </c>
      <c r="E1126" s="8" t="s">
        <v>126</v>
      </c>
      <c r="F1126" s="8" t="s">
        <v>147</v>
      </c>
      <c r="G1126" s="18"/>
      <c r="H1126" s="26"/>
      <c r="I1126" s="11"/>
      <c r="J1126" s="18"/>
      <c r="K1126" s="26"/>
      <c r="L1126" s="63">
        <f t="shared" si="29"/>
        <v>0</v>
      </c>
    </row>
    <row r="1127" spans="1:12" s="77" customFormat="1" ht="18.75" customHeight="1" hidden="1">
      <c r="A1127" s="40" t="s">
        <v>467</v>
      </c>
      <c r="B1127" s="19">
        <v>841</v>
      </c>
      <c r="C1127" s="8" t="s">
        <v>746</v>
      </c>
      <c r="D1127" s="8" t="s">
        <v>201</v>
      </c>
      <c r="E1127" s="8" t="s">
        <v>127</v>
      </c>
      <c r="F1127" s="8"/>
      <c r="G1127" s="18">
        <f>SUM(G1128)</f>
        <v>0</v>
      </c>
      <c r="H1127" s="13"/>
      <c r="I1127" s="11"/>
      <c r="J1127" s="18">
        <f>SUM(J1128)</f>
        <v>0</v>
      </c>
      <c r="K1127" s="13"/>
      <c r="L1127" s="63">
        <f t="shared" si="29"/>
        <v>0</v>
      </c>
    </row>
    <row r="1128" spans="1:12" ht="16.5" hidden="1">
      <c r="A1128" s="40" t="s">
        <v>654</v>
      </c>
      <c r="B1128" s="19">
        <v>841</v>
      </c>
      <c r="C1128" s="8" t="s">
        <v>746</v>
      </c>
      <c r="D1128" s="8" t="s">
        <v>201</v>
      </c>
      <c r="E1128" s="8" t="s">
        <v>127</v>
      </c>
      <c r="F1128" s="8" t="s">
        <v>147</v>
      </c>
      <c r="G1128" s="18"/>
      <c r="H1128" s="11"/>
      <c r="I1128" s="11"/>
      <c r="J1128" s="18"/>
      <c r="K1128" s="11"/>
      <c r="L1128" s="63">
        <f t="shared" si="29"/>
        <v>0</v>
      </c>
    </row>
    <row r="1129" spans="1:12" ht="18" customHeight="1" hidden="1">
      <c r="A1129" s="39" t="s">
        <v>585</v>
      </c>
      <c r="B1129" s="19">
        <v>841</v>
      </c>
      <c r="C1129" s="8" t="s">
        <v>205</v>
      </c>
      <c r="D1129" s="8"/>
      <c r="E1129" s="8"/>
      <c r="F1129" s="8"/>
      <c r="G1129" s="18">
        <f>SUM(G1130)</f>
        <v>0</v>
      </c>
      <c r="H1129" s="18"/>
      <c r="I1129" s="18"/>
      <c r="J1129" s="18">
        <f>SUM(J1130)</f>
        <v>0</v>
      </c>
      <c r="K1129" s="18"/>
      <c r="L1129" s="63">
        <f t="shared" si="29"/>
        <v>0</v>
      </c>
    </row>
    <row r="1130" spans="1:12" ht="18" customHeight="1" hidden="1">
      <c r="A1130" s="38" t="s">
        <v>700</v>
      </c>
      <c r="B1130" s="19">
        <v>841</v>
      </c>
      <c r="C1130" s="8" t="s">
        <v>205</v>
      </c>
      <c r="D1130" s="8" t="s">
        <v>104</v>
      </c>
      <c r="E1130" s="8"/>
      <c r="F1130" s="8"/>
      <c r="G1130" s="18">
        <f>SUM(G1131)</f>
        <v>0</v>
      </c>
      <c r="H1130" s="18"/>
      <c r="I1130" s="18"/>
      <c r="J1130" s="18">
        <f>SUM(J1131)</f>
        <v>0</v>
      </c>
      <c r="K1130" s="18"/>
      <c r="L1130" s="63">
        <f t="shared" si="29"/>
        <v>0</v>
      </c>
    </row>
    <row r="1131" spans="1:12" ht="35.25" customHeight="1" hidden="1">
      <c r="A1131" s="38" t="s">
        <v>643</v>
      </c>
      <c r="B1131" s="19">
        <v>841</v>
      </c>
      <c r="C1131" s="8" t="s">
        <v>205</v>
      </c>
      <c r="D1131" s="8" t="s">
        <v>104</v>
      </c>
      <c r="E1131" s="8" t="s">
        <v>644</v>
      </c>
      <c r="F1131" s="8"/>
      <c r="G1131" s="18">
        <f>SUM(G1136,G1132)</f>
        <v>0</v>
      </c>
      <c r="H1131" s="18"/>
      <c r="I1131" s="18"/>
      <c r="J1131" s="18">
        <f>SUM(J1136,J1132)</f>
        <v>0</v>
      </c>
      <c r="K1131" s="18"/>
      <c r="L1131" s="63">
        <f t="shared" si="29"/>
        <v>0</v>
      </c>
    </row>
    <row r="1132" spans="1:12" ht="51" customHeight="1" hidden="1">
      <c r="A1132" s="38" t="s">
        <v>220</v>
      </c>
      <c r="B1132" s="19">
        <v>841</v>
      </c>
      <c r="C1132" s="8" t="s">
        <v>205</v>
      </c>
      <c r="D1132" s="8" t="s">
        <v>104</v>
      </c>
      <c r="E1132" s="8" t="s">
        <v>218</v>
      </c>
      <c r="F1132" s="8"/>
      <c r="G1132" s="18">
        <f>SUM(G1133)</f>
        <v>0</v>
      </c>
      <c r="H1132" s="18"/>
      <c r="I1132" s="18"/>
      <c r="J1132" s="18">
        <f>SUM(J1133)</f>
        <v>0</v>
      </c>
      <c r="K1132" s="18"/>
      <c r="L1132" s="63">
        <f t="shared" si="29"/>
        <v>0</v>
      </c>
    </row>
    <row r="1133" spans="1:12" ht="34.5" customHeight="1" hidden="1">
      <c r="A1133" s="38" t="s">
        <v>375</v>
      </c>
      <c r="B1133" s="19">
        <v>841</v>
      </c>
      <c r="C1133" s="8" t="s">
        <v>205</v>
      </c>
      <c r="D1133" s="8" t="s">
        <v>104</v>
      </c>
      <c r="E1133" s="8" t="s">
        <v>646</v>
      </c>
      <c r="F1133" s="8"/>
      <c r="G1133" s="18">
        <f>SUM(G1134:G1135)</f>
        <v>0</v>
      </c>
      <c r="H1133" s="18"/>
      <c r="I1133" s="18"/>
      <c r="J1133" s="18">
        <f>SUM(J1134:J1135)</f>
        <v>0</v>
      </c>
      <c r="K1133" s="18"/>
      <c r="L1133" s="63">
        <f t="shared" si="29"/>
        <v>0</v>
      </c>
    </row>
    <row r="1134" spans="1:12" ht="18.75" customHeight="1" hidden="1">
      <c r="A1134" s="38" t="s">
        <v>76</v>
      </c>
      <c r="B1134" s="19">
        <v>841</v>
      </c>
      <c r="C1134" s="8" t="s">
        <v>205</v>
      </c>
      <c r="D1134" s="8" t="s">
        <v>104</v>
      </c>
      <c r="E1134" s="8" t="s">
        <v>646</v>
      </c>
      <c r="F1134" s="8" t="s">
        <v>241</v>
      </c>
      <c r="G1134" s="18"/>
      <c r="H1134" s="18"/>
      <c r="I1134" s="18"/>
      <c r="J1134" s="18"/>
      <c r="K1134" s="18"/>
      <c r="L1134" s="63">
        <f t="shared" si="29"/>
        <v>0</v>
      </c>
    </row>
    <row r="1135" spans="1:12" ht="20.25" customHeight="1" hidden="1">
      <c r="A1135" s="40" t="s">
        <v>469</v>
      </c>
      <c r="B1135" s="19">
        <v>841</v>
      </c>
      <c r="C1135" s="8" t="s">
        <v>205</v>
      </c>
      <c r="D1135" s="8" t="s">
        <v>104</v>
      </c>
      <c r="E1135" s="8" t="s">
        <v>646</v>
      </c>
      <c r="F1135" s="8" t="s">
        <v>242</v>
      </c>
      <c r="G1135" s="18"/>
      <c r="H1135" s="11"/>
      <c r="I1135" s="11"/>
      <c r="J1135" s="18"/>
      <c r="K1135" s="11"/>
      <c r="L1135" s="63">
        <f t="shared" si="29"/>
        <v>0</v>
      </c>
    </row>
    <row r="1136" spans="1:12" ht="16.5" hidden="1">
      <c r="A1136" s="38" t="s">
        <v>77</v>
      </c>
      <c r="B1136" s="19">
        <v>841</v>
      </c>
      <c r="C1136" s="8" t="s">
        <v>205</v>
      </c>
      <c r="D1136" s="8" t="s">
        <v>104</v>
      </c>
      <c r="E1136" s="8" t="s">
        <v>115</v>
      </c>
      <c r="F1136" s="8"/>
      <c r="G1136" s="18">
        <f>G1137+G1139</f>
        <v>0</v>
      </c>
      <c r="H1136" s="18"/>
      <c r="I1136" s="18"/>
      <c r="J1136" s="18">
        <f>J1137+J1139</f>
        <v>0</v>
      </c>
      <c r="K1136" s="18"/>
      <c r="L1136" s="63">
        <f t="shared" si="29"/>
        <v>0</v>
      </c>
    </row>
    <row r="1137" spans="1:12" ht="19.5" customHeight="1" hidden="1">
      <c r="A1137" s="38" t="s">
        <v>44</v>
      </c>
      <c r="B1137" s="19">
        <v>841</v>
      </c>
      <c r="C1137" s="8" t="s">
        <v>205</v>
      </c>
      <c r="D1137" s="8" t="s">
        <v>104</v>
      </c>
      <c r="E1137" s="8" t="s">
        <v>119</v>
      </c>
      <c r="F1137" s="8"/>
      <c r="G1137" s="18">
        <f>SUM(G1138)</f>
        <v>0</v>
      </c>
      <c r="H1137" s="11"/>
      <c r="I1137" s="11"/>
      <c r="J1137" s="18">
        <f>SUM(J1138)</f>
        <v>0</v>
      </c>
      <c r="K1137" s="11"/>
      <c r="L1137" s="63">
        <f t="shared" si="29"/>
        <v>0</v>
      </c>
    </row>
    <row r="1138" spans="1:12" ht="16.5" hidden="1">
      <c r="A1138" s="40" t="s">
        <v>654</v>
      </c>
      <c r="B1138" s="19">
        <v>841</v>
      </c>
      <c r="C1138" s="8" t="s">
        <v>205</v>
      </c>
      <c r="D1138" s="8" t="s">
        <v>104</v>
      </c>
      <c r="E1138" s="8" t="s">
        <v>119</v>
      </c>
      <c r="F1138" s="8" t="s">
        <v>147</v>
      </c>
      <c r="G1138" s="18"/>
      <c r="H1138" s="11"/>
      <c r="I1138" s="11"/>
      <c r="J1138" s="18"/>
      <c r="K1138" s="11"/>
      <c r="L1138" s="63">
        <f t="shared" si="29"/>
        <v>0</v>
      </c>
    </row>
    <row r="1139" spans="1:12" ht="18" customHeight="1" hidden="1">
      <c r="A1139" s="40" t="s">
        <v>78</v>
      </c>
      <c r="B1139" s="19">
        <v>841</v>
      </c>
      <c r="C1139" s="8" t="s">
        <v>205</v>
      </c>
      <c r="D1139" s="8" t="s">
        <v>104</v>
      </c>
      <c r="E1139" s="8" t="s">
        <v>128</v>
      </c>
      <c r="F1139" s="8"/>
      <c r="G1139" s="18">
        <f>SUM(G1140)</f>
        <v>0</v>
      </c>
      <c r="H1139" s="11"/>
      <c r="I1139" s="11"/>
      <c r="J1139" s="18">
        <f>SUM(J1140)</f>
        <v>0</v>
      </c>
      <c r="K1139" s="11"/>
      <c r="L1139" s="63">
        <f t="shared" si="29"/>
        <v>0</v>
      </c>
    </row>
    <row r="1140" spans="1:12" ht="16.5" hidden="1">
      <c r="A1140" s="40" t="s">
        <v>654</v>
      </c>
      <c r="B1140" s="19">
        <v>841</v>
      </c>
      <c r="C1140" s="8" t="s">
        <v>205</v>
      </c>
      <c r="D1140" s="8" t="s">
        <v>104</v>
      </c>
      <c r="E1140" s="8" t="s">
        <v>128</v>
      </c>
      <c r="F1140" s="8" t="s">
        <v>147</v>
      </c>
      <c r="G1140" s="18"/>
      <c r="H1140" s="11"/>
      <c r="I1140" s="11"/>
      <c r="J1140" s="18"/>
      <c r="K1140" s="11"/>
      <c r="L1140" s="63">
        <f t="shared" si="29"/>
        <v>0</v>
      </c>
    </row>
    <row r="1141" spans="1:12" ht="16.5">
      <c r="A1141" s="40" t="s">
        <v>498</v>
      </c>
      <c r="B1141" s="19">
        <v>841</v>
      </c>
      <c r="C1141" s="8" t="s">
        <v>746</v>
      </c>
      <c r="D1141" s="8" t="s">
        <v>201</v>
      </c>
      <c r="E1141" s="8" t="s">
        <v>499</v>
      </c>
      <c r="F1141" s="8"/>
      <c r="G1141" s="18"/>
      <c r="H1141" s="11"/>
      <c r="I1141" s="11"/>
      <c r="J1141" s="18">
        <f>SUM(J1142)</f>
        <v>13000</v>
      </c>
      <c r="K1141" s="11"/>
      <c r="L1141" s="63">
        <f t="shared" si="29"/>
        <v>13000</v>
      </c>
    </row>
    <row r="1142" spans="1:12" ht="16.5">
      <c r="A1142" s="40" t="s">
        <v>654</v>
      </c>
      <c r="B1142" s="19">
        <v>841</v>
      </c>
      <c r="C1142" s="8" t="s">
        <v>746</v>
      </c>
      <c r="D1142" s="8" t="s">
        <v>201</v>
      </c>
      <c r="E1142" s="8" t="s">
        <v>499</v>
      </c>
      <c r="F1142" s="8" t="s">
        <v>147</v>
      </c>
      <c r="G1142" s="18"/>
      <c r="H1142" s="11"/>
      <c r="I1142" s="11"/>
      <c r="J1142" s="18">
        <v>13000</v>
      </c>
      <c r="K1142" s="11"/>
      <c r="L1142" s="63">
        <f t="shared" si="29"/>
        <v>13000</v>
      </c>
    </row>
    <row r="1143" spans="1:12" ht="16.5">
      <c r="A1143" s="40" t="s">
        <v>497</v>
      </c>
      <c r="B1143" s="19">
        <v>841</v>
      </c>
      <c r="C1143" s="8" t="s">
        <v>746</v>
      </c>
      <c r="D1143" s="8" t="s">
        <v>201</v>
      </c>
      <c r="E1143" s="8" t="s">
        <v>500</v>
      </c>
      <c r="F1143" s="8"/>
      <c r="G1143" s="18"/>
      <c r="H1143" s="11"/>
      <c r="I1143" s="11"/>
      <c r="J1143" s="18">
        <f>SUM(J1144)</f>
        <v>2000</v>
      </c>
      <c r="K1143" s="11"/>
      <c r="L1143" s="63">
        <f t="shared" si="29"/>
        <v>2000</v>
      </c>
    </row>
    <row r="1144" spans="1:12" ht="16.5">
      <c r="A1144" s="40" t="s">
        <v>654</v>
      </c>
      <c r="B1144" s="19">
        <v>841</v>
      </c>
      <c r="C1144" s="8" t="s">
        <v>746</v>
      </c>
      <c r="D1144" s="8" t="s">
        <v>201</v>
      </c>
      <c r="E1144" s="8" t="s">
        <v>500</v>
      </c>
      <c r="F1144" s="8" t="s">
        <v>147</v>
      </c>
      <c r="G1144" s="18"/>
      <c r="H1144" s="11"/>
      <c r="I1144" s="11"/>
      <c r="J1144" s="18">
        <v>2000</v>
      </c>
      <c r="K1144" s="11"/>
      <c r="L1144" s="63">
        <f t="shared" si="29"/>
        <v>2000</v>
      </c>
    </row>
    <row r="1145" spans="1:12" ht="19.5" customHeight="1">
      <c r="A1145" s="39" t="s">
        <v>287</v>
      </c>
      <c r="B1145" s="19">
        <v>841</v>
      </c>
      <c r="C1145" s="27" t="s">
        <v>201</v>
      </c>
      <c r="D1145" s="8"/>
      <c r="E1145" s="8"/>
      <c r="F1145" s="8"/>
      <c r="G1145" s="18">
        <f>SUM(G1146)</f>
        <v>272300</v>
      </c>
      <c r="H1145" s="18"/>
      <c r="I1145" s="18"/>
      <c r="J1145" s="18">
        <f>SUM(J1146)</f>
        <v>27448.4</v>
      </c>
      <c r="K1145" s="18"/>
      <c r="L1145" s="63">
        <f t="shared" si="29"/>
        <v>299748.4</v>
      </c>
    </row>
    <row r="1146" spans="1:12" ht="19.5" customHeight="1">
      <c r="A1146" s="40" t="s">
        <v>479</v>
      </c>
      <c r="B1146" s="19">
        <v>841</v>
      </c>
      <c r="C1146" s="27" t="s">
        <v>201</v>
      </c>
      <c r="D1146" s="8" t="s">
        <v>714</v>
      </c>
      <c r="E1146" s="8"/>
      <c r="F1146" s="8"/>
      <c r="G1146" s="18">
        <f>SUM(G1147)</f>
        <v>272300</v>
      </c>
      <c r="H1146" s="18"/>
      <c r="I1146" s="18"/>
      <c r="J1146" s="18">
        <f>SUM(J1147)</f>
        <v>27448.4</v>
      </c>
      <c r="K1146" s="18"/>
      <c r="L1146" s="63">
        <f t="shared" si="29"/>
        <v>299748.4</v>
      </c>
    </row>
    <row r="1147" spans="1:12" ht="18.75" customHeight="1">
      <c r="A1147" s="38" t="s">
        <v>370</v>
      </c>
      <c r="B1147" s="19">
        <v>841</v>
      </c>
      <c r="C1147" s="27" t="s">
        <v>201</v>
      </c>
      <c r="D1147" s="8" t="s">
        <v>714</v>
      </c>
      <c r="E1147" s="8" t="s">
        <v>644</v>
      </c>
      <c r="F1147" s="8"/>
      <c r="G1147" s="18">
        <f>SUM(G1148)</f>
        <v>272300</v>
      </c>
      <c r="H1147" s="18"/>
      <c r="I1147" s="18"/>
      <c r="J1147" s="18">
        <f>SUM(J1148)</f>
        <v>27448.4</v>
      </c>
      <c r="K1147" s="18"/>
      <c r="L1147" s="63">
        <f t="shared" si="29"/>
        <v>299748.4</v>
      </c>
    </row>
    <row r="1148" spans="1:32" s="76" customFormat="1" ht="18.75" customHeight="1">
      <c r="A1148" s="38" t="s">
        <v>43</v>
      </c>
      <c r="B1148" s="19">
        <v>841</v>
      </c>
      <c r="C1148" s="8" t="s">
        <v>201</v>
      </c>
      <c r="D1148" s="8" t="s">
        <v>714</v>
      </c>
      <c r="E1148" s="8" t="s">
        <v>115</v>
      </c>
      <c r="F1148" s="8"/>
      <c r="G1148" s="18">
        <f>G1150+G1151</f>
        <v>272300</v>
      </c>
      <c r="H1148" s="18"/>
      <c r="I1148" s="18"/>
      <c r="J1148" s="18">
        <f>J1150+J1151+J1159</f>
        <v>27448.4</v>
      </c>
      <c r="K1148" s="18"/>
      <c r="L1148" s="63">
        <f t="shared" si="29"/>
        <v>299748.4</v>
      </c>
      <c r="M1148" s="90"/>
      <c r="N1148" s="56"/>
      <c r="O1148" s="56"/>
      <c r="P1148" s="56"/>
      <c r="Q1148" s="56"/>
      <c r="R1148" s="56"/>
      <c r="S1148" s="56"/>
      <c r="T1148" s="56"/>
      <c r="U1148" s="56"/>
      <c r="V1148" s="56"/>
      <c r="W1148" s="56"/>
      <c r="X1148" s="56"/>
      <c r="Y1148" s="56"/>
      <c r="Z1148" s="56"/>
      <c r="AA1148" s="56"/>
      <c r="AB1148" s="56"/>
      <c r="AC1148" s="56"/>
      <c r="AD1148" s="56"/>
      <c r="AE1148" s="56"/>
      <c r="AF1148" s="56"/>
    </row>
    <row r="1149" spans="1:32" s="80" customFormat="1" ht="18.75" customHeight="1" hidden="1">
      <c r="A1149" s="97" t="s">
        <v>44</v>
      </c>
      <c r="B1149" s="94">
        <v>841</v>
      </c>
      <c r="C1149" s="92" t="s">
        <v>201</v>
      </c>
      <c r="D1149" s="95" t="s">
        <v>714</v>
      </c>
      <c r="E1149" s="95" t="s">
        <v>119</v>
      </c>
      <c r="F1149" s="95"/>
      <c r="G1149" s="78"/>
      <c r="H1149" s="78"/>
      <c r="I1149" s="18"/>
      <c r="J1149" s="78"/>
      <c r="K1149" s="78"/>
      <c r="L1149" s="63">
        <f t="shared" si="29"/>
        <v>0</v>
      </c>
      <c r="M1149" s="90"/>
      <c r="N1149" s="56"/>
      <c r="O1149" s="56"/>
      <c r="P1149" s="56"/>
      <c r="Q1149" s="56"/>
      <c r="R1149" s="56"/>
      <c r="S1149" s="56"/>
      <c r="T1149" s="56"/>
      <c r="U1149" s="56"/>
      <c r="V1149" s="56"/>
      <c r="W1149" s="56"/>
      <c r="X1149" s="56"/>
      <c r="Y1149" s="56"/>
      <c r="Z1149" s="56"/>
      <c r="AA1149" s="56"/>
      <c r="AB1149" s="56"/>
      <c r="AC1149" s="56"/>
      <c r="AD1149" s="56"/>
      <c r="AE1149" s="56"/>
      <c r="AF1149" s="56"/>
    </row>
    <row r="1150" spans="1:32" s="80" customFormat="1" ht="18.75" customHeight="1" hidden="1">
      <c r="A1150" s="91" t="s">
        <v>654</v>
      </c>
      <c r="B1150" s="96">
        <v>841</v>
      </c>
      <c r="C1150" s="100" t="s">
        <v>201</v>
      </c>
      <c r="D1150" s="6" t="s">
        <v>714</v>
      </c>
      <c r="E1150" s="6" t="s">
        <v>119</v>
      </c>
      <c r="F1150" s="6" t="s">
        <v>147</v>
      </c>
      <c r="G1150" s="79"/>
      <c r="H1150" s="79"/>
      <c r="I1150" s="18"/>
      <c r="J1150" s="79"/>
      <c r="K1150" s="79"/>
      <c r="L1150" s="63">
        <f t="shared" si="29"/>
        <v>0</v>
      </c>
      <c r="M1150" s="90"/>
      <c r="N1150" s="56"/>
      <c r="O1150" s="56"/>
      <c r="P1150" s="56"/>
      <c r="Q1150" s="56"/>
      <c r="R1150" s="56"/>
      <c r="S1150" s="56"/>
      <c r="T1150" s="56"/>
      <c r="U1150" s="56"/>
      <c r="V1150" s="56"/>
      <c r="W1150" s="56"/>
      <c r="X1150" s="56"/>
      <c r="Y1150" s="56"/>
      <c r="Z1150" s="56"/>
      <c r="AA1150" s="56"/>
      <c r="AB1150" s="56"/>
      <c r="AC1150" s="56"/>
      <c r="AD1150" s="56"/>
      <c r="AE1150" s="56"/>
      <c r="AF1150" s="56"/>
    </row>
    <row r="1151" spans="1:32" s="77" customFormat="1" ht="16.5" customHeight="1">
      <c r="A1151" s="38" t="s">
        <v>468</v>
      </c>
      <c r="B1151" s="19">
        <v>841</v>
      </c>
      <c r="C1151" s="27" t="s">
        <v>201</v>
      </c>
      <c r="D1151" s="8" t="s">
        <v>714</v>
      </c>
      <c r="E1151" s="8" t="s">
        <v>129</v>
      </c>
      <c r="F1151" s="8"/>
      <c r="G1151" s="18">
        <f>SUM(G1152)</f>
        <v>272300</v>
      </c>
      <c r="H1151" s="18"/>
      <c r="I1151" s="18"/>
      <c r="J1151" s="18">
        <f>SUM(J1152)</f>
        <v>26448.4</v>
      </c>
      <c r="K1151" s="18"/>
      <c r="L1151" s="63">
        <f t="shared" si="29"/>
        <v>298748.4</v>
      </c>
      <c r="M1151" s="90"/>
      <c r="N1151" s="56"/>
      <c r="O1151" s="56"/>
      <c r="P1151" s="56"/>
      <c r="Q1151" s="56"/>
      <c r="R1151" s="56"/>
      <c r="S1151" s="56"/>
      <c r="T1151" s="56"/>
      <c r="U1151" s="56"/>
      <c r="V1151" s="56"/>
      <c r="W1151" s="56"/>
      <c r="X1151" s="56"/>
      <c r="Y1151" s="56"/>
      <c r="Z1151" s="56"/>
      <c r="AA1151" s="56"/>
      <c r="AB1151" s="56"/>
      <c r="AC1151" s="56"/>
      <c r="AD1151" s="56"/>
      <c r="AE1151" s="56"/>
      <c r="AF1151" s="56"/>
    </row>
    <row r="1152" spans="1:12" ht="16.5">
      <c r="A1152" s="40" t="s">
        <v>654</v>
      </c>
      <c r="B1152" s="19">
        <v>841</v>
      </c>
      <c r="C1152" s="27" t="s">
        <v>201</v>
      </c>
      <c r="D1152" s="8" t="s">
        <v>714</v>
      </c>
      <c r="E1152" s="8" t="s">
        <v>129</v>
      </c>
      <c r="F1152" s="8" t="s">
        <v>147</v>
      </c>
      <c r="G1152" s="18">
        <f>240000+32300</f>
        <v>272300</v>
      </c>
      <c r="H1152" s="11"/>
      <c r="I1152" s="11"/>
      <c r="J1152" s="18">
        <v>26448.4</v>
      </c>
      <c r="K1152" s="11"/>
      <c r="L1152" s="63">
        <f t="shared" si="29"/>
        <v>298748.4</v>
      </c>
    </row>
    <row r="1153" spans="1:12" ht="21.75" customHeight="1" hidden="1">
      <c r="A1153" s="40" t="s">
        <v>590</v>
      </c>
      <c r="B1153" s="19">
        <v>842</v>
      </c>
      <c r="C1153" s="27"/>
      <c r="D1153" s="8"/>
      <c r="E1153" s="8"/>
      <c r="F1153" s="8"/>
      <c r="G1153" s="18">
        <f>SUM(G1154)</f>
        <v>0</v>
      </c>
      <c r="H1153" s="18"/>
      <c r="I1153" s="18"/>
      <c r="J1153" s="18">
        <f>SUM(J1154)</f>
        <v>0</v>
      </c>
      <c r="K1153" s="18"/>
      <c r="L1153" s="63">
        <f t="shared" si="29"/>
        <v>0</v>
      </c>
    </row>
    <row r="1154" spans="1:12" ht="20.25" customHeight="1" hidden="1">
      <c r="A1154" s="44" t="s">
        <v>152</v>
      </c>
      <c r="B1154" s="19">
        <v>842</v>
      </c>
      <c r="C1154" s="27" t="s">
        <v>100</v>
      </c>
      <c r="D1154" s="8"/>
      <c r="E1154" s="8"/>
      <c r="F1154" s="8"/>
      <c r="G1154" s="18">
        <f>SUM(G1155)</f>
        <v>0</v>
      </c>
      <c r="H1154" s="18"/>
      <c r="I1154" s="18"/>
      <c r="J1154" s="18">
        <f>SUM(J1155)</f>
        <v>0</v>
      </c>
      <c r="K1154" s="18"/>
      <c r="L1154" s="63">
        <f t="shared" si="29"/>
        <v>0</v>
      </c>
    </row>
    <row r="1155" spans="1:12" ht="18.75" customHeight="1" hidden="1">
      <c r="A1155" s="40" t="s">
        <v>760</v>
      </c>
      <c r="B1155" s="19">
        <v>842</v>
      </c>
      <c r="C1155" s="27" t="s">
        <v>100</v>
      </c>
      <c r="D1155" s="8" t="s">
        <v>746</v>
      </c>
      <c r="E1155" s="8"/>
      <c r="F1155" s="8"/>
      <c r="G1155" s="18">
        <f>SUM(G1156)</f>
        <v>0</v>
      </c>
      <c r="H1155" s="18"/>
      <c r="I1155" s="18"/>
      <c r="J1155" s="18">
        <f>SUM(J1156)</f>
        <v>0</v>
      </c>
      <c r="K1155" s="18"/>
      <c r="L1155" s="63">
        <f t="shared" si="29"/>
        <v>0</v>
      </c>
    </row>
    <row r="1156" spans="1:12" ht="18.75" customHeight="1" hidden="1">
      <c r="A1156" s="40" t="s">
        <v>755</v>
      </c>
      <c r="B1156" s="19">
        <v>842</v>
      </c>
      <c r="C1156" s="27" t="s">
        <v>100</v>
      </c>
      <c r="D1156" s="8" t="s">
        <v>746</v>
      </c>
      <c r="E1156" s="8" t="s">
        <v>753</v>
      </c>
      <c r="F1156" s="8"/>
      <c r="G1156" s="18">
        <f>SUM(G1157)</f>
        <v>0</v>
      </c>
      <c r="H1156" s="18"/>
      <c r="I1156" s="18"/>
      <c r="J1156" s="18">
        <f>SUM(J1157)</f>
        <v>0</v>
      </c>
      <c r="K1156" s="18"/>
      <c r="L1156" s="63">
        <f t="shared" si="29"/>
        <v>0</v>
      </c>
    </row>
    <row r="1157" spans="1:12" ht="20.25" customHeight="1" hidden="1">
      <c r="A1157" s="40" t="s">
        <v>756</v>
      </c>
      <c r="B1157" s="19">
        <v>842</v>
      </c>
      <c r="C1157" s="27" t="s">
        <v>100</v>
      </c>
      <c r="D1157" s="8" t="s">
        <v>746</v>
      </c>
      <c r="E1157" s="8" t="s">
        <v>754</v>
      </c>
      <c r="F1157" s="8"/>
      <c r="G1157" s="18">
        <f>SUM(G1158)</f>
        <v>0</v>
      </c>
      <c r="H1157" s="18"/>
      <c r="I1157" s="18"/>
      <c r="J1157" s="18">
        <f>SUM(J1158)</f>
        <v>0</v>
      </c>
      <c r="K1157" s="18"/>
      <c r="L1157" s="63">
        <f t="shared" si="29"/>
        <v>0</v>
      </c>
    </row>
    <row r="1158" spans="1:12" ht="16.5" hidden="1">
      <c r="A1158" s="37" t="s">
        <v>607</v>
      </c>
      <c r="B1158" s="19">
        <v>842</v>
      </c>
      <c r="C1158" s="27" t="s">
        <v>100</v>
      </c>
      <c r="D1158" s="8" t="s">
        <v>746</v>
      </c>
      <c r="E1158" s="8" t="s">
        <v>754</v>
      </c>
      <c r="F1158" s="8" t="s">
        <v>392</v>
      </c>
      <c r="G1158" s="18"/>
      <c r="H1158" s="11"/>
      <c r="I1158" s="11"/>
      <c r="J1158" s="18"/>
      <c r="K1158" s="11"/>
      <c r="L1158" s="63">
        <f t="shared" si="29"/>
        <v>0</v>
      </c>
    </row>
    <row r="1159" spans="1:12" ht="16.5">
      <c r="A1159" s="37" t="s">
        <v>244</v>
      </c>
      <c r="B1159" s="19">
        <v>841</v>
      </c>
      <c r="C1159" s="27" t="s">
        <v>201</v>
      </c>
      <c r="D1159" s="8" t="s">
        <v>714</v>
      </c>
      <c r="E1159" s="8" t="s">
        <v>243</v>
      </c>
      <c r="F1159" s="8"/>
      <c r="G1159" s="18"/>
      <c r="H1159" s="11"/>
      <c r="I1159" s="11"/>
      <c r="J1159" s="18">
        <f>SUM(J1160)</f>
        <v>1000</v>
      </c>
      <c r="K1159" s="11"/>
      <c r="L1159" s="63">
        <f t="shared" si="29"/>
        <v>1000</v>
      </c>
    </row>
    <row r="1160" spans="1:12" ht="16.5">
      <c r="A1160" s="40" t="s">
        <v>654</v>
      </c>
      <c r="B1160" s="19">
        <v>841</v>
      </c>
      <c r="C1160" s="27" t="s">
        <v>201</v>
      </c>
      <c r="D1160" s="8" t="s">
        <v>714</v>
      </c>
      <c r="E1160" s="8" t="s">
        <v>243</v>
      </c>
      <c r="F1160" s="8" t="s">
        <v>147</v>
      </c>
      <c r="G1160" s="18"/>
      <c r="H1160" s="11"/>
      <c r="I1160" s="11"/>
      <c r="J1160" s="18">
        <v>1000</v>
      </c>
      <c r="K1160" s="11"/>
      <c r="L1160" s="63">
        <f t="shared" si="29"/>
        <v>1000</v>
      </c>
    </row>
    <row r="1161" spans="1:12" ht="18" customHeight="1">
      <c r="A1161" s="41" t="s">
        <v>419</v>
      </c>
      <c r="B1161" s="19">
        <v>188</v>
      </c>
      <c r="C1161" s="8"/>
      <c r="D1161" s="8"/>
      <c r="E1161" s="47"/>
      <c r="F1161" s="47"/>
      <c r="G1161" s="11">
        <f>SUM(G1162)</f>
        <v>20208.8</v>
      </c>
      <c r="H1161" s="30"/>
      <c r="I1161" s="30"/>
      <c r="J1161" s="11">
        <f>SUM(J1162)</f>
        <v>0</v>
      </c>
      <c r="K1161" s="30"/>
      <c r="L1161" s="63">
        <f t="shared" si="29"/>
        <v>20208.8</v>
      </c>
    </row>
    <row r="1162" spans="1:12" ht="18" customHeight="1">
      <c r="A1162" s="39" t="s">
        <v>565</v>
      </c>
      <c r="B1162" s="19">
        <v>188</v>
      </c>
      <c r="C1162" s="8" t="s">
        <v>102</v>
      </c>
      <c r="D1162" s="8"/>
      <c r="E1162" s="47"/>
      <c r="F1162" s="47"/>
      <c r="G1162" s="11">
        <f>SUM(G1163)</f>
        <v>20208.8</v>
      </c>
      <c r="H1162" s="11"/>
      <c r="I1162" s="11"/>
      <c r="J1162" s="11">
        <f>SUM(J1163)</f>
        <v>0</v>
      </c>
      <c r="K1162" s="11"/>
      <c r="L1162" s="63">
        <f t="shared" si="29"/>
        <v>20208.8</v>
      </c>
    </row>
    <row r="1163" spans="1:12" ht="18.75" customHeight="1">
      <c r="A1163" s="39" t="s">
        <v>384</v>
      </c>
      <c r="B1163" s="19">
        <v>188</v>
      </c>
      <c r="C1163" s="8" t="s">
        <v>102</v>
      </c>
      <c r="D1163" s="8" t="s">
        <v>101</v>
      </c>
      <c r="E1163" s="47"/>
      <c r="F1163" s="47"/>
      <c r="G1163" s="11">
        <f>SUM(G1164)</f>
        <v>20208.8</v>
      </c>
      <c r="H1163" s="11"/>
      <c r="I1163" s="11"/>
      <c r="J1163" s="11">
        <f>SUM(J1164)</f>
        <v>0</v>
      </c>
      <c r="K1163" s="11"/>
      <c r="L1163" s="63">
        <f t="shared" si="29"/>
        <v>20208.8</v>
      </c>
    </row>
    <row r="1164" spans="1:12" ht="19.5" customHeight="1">
      <c r="A1164" s="97" t="s">
        <v>264</v>
      </c>
      <c r="B1164" s="94">
        <v>188</v>
      </c>
      <c r="C1164" s="95" t="s">
        <v>102</v>
      </c>
      <c r="D1164" s="95" t="s">
        <v>101</v>
      </c>
      <c r="E1164" s="95" t="s">
        <v>377</v>
      </c>
      <c r="F1164" s="135"/>
      <c r="G1164" s="26">
        <f>SUM(G1167,G1169,G1171,G1173)</f>
        <v>20208.8</v>
      </c>
      <c r="H1164" s="26"/>
      <c r="I1164" s="26"/>
      <c r="J1164" s="26">
        <f>SUM(J1167,J1169,J1171,J1173)</f>
        <v>0</v>
      </c>
      <c r="K1164" s="26"/>
      <c r="L1164" s="133">
        <f t="shared" si="29"/>
        <v>20208.8</v>
      </c>
    </row>
    <row r="1165" spans="1:12" ht="51" customHeight="1" hidden="1">
      <c r="A1165" s="36" t="s">
        <v>198</v>
      </c>
      <c r="B1165" s="19">
        <v>188</v>
      </c>
      <c r="C1165" s="8" t="s">
        <v>102</v>
      </c>
      <c r="D1165" s="8" t="s">
        <v>101</v>
      </c>
      <c r="E1165" s="8" t="s">
        <v>378</v>
      </c>
      <c r="F1165" s="8"/>
      <c r="G1165" s="18"/>
      <c r="H1165" s="11"/>
      <c r="I1165" s="11"/>
      <c r="J1165" s="18"/>
      <c r="K1165" s="11"/>
      <c r="L1165" s="63">
        <f t="shared" si="29"/>
        <v>0</v>
      </c>
    </row>
    <row r="1166" spans="1:12" ht="33" hidden="1">
      <c r="A1166" s="41" t="s">
        <v>137</v>
      </c>
      <c r="B1166" s="19">
        <v>188</v>
      </c>
      <c r="C1166" s="8" t="s">
        <v>102</v>
      </c>
      <c r="D1166" s="8" t="s">
        <v>101</v>
      </c>
      <c r="E1166" s="8" t="s">
        <v>378</v>
      </c>
      <c r="F1166" s="8" t="s">
        <v>743</v>
      </c>
      <c r="G1166" s="18"/>
      <c r="H1166" s="11"/>
      <c r="I1166" s="11"/>
      <c r="J1166" s="18"/>
      <c r="K1166" s="11"/>
      <c r="L1166" s="63">
        <f t="shared" si="29"/>
        <v>0</v>
      </c>
    </row>
    <row r="1167" spans="1:12" ht="17.25" customHeight="1">
      <c r="A1167" s="150" t="s">
        <v>138</v>
      </c>
      <c r="B1167" s="96">
        <v>188</v>
      </c>
      <c r="C1167" s="6" t="s">
        <v>102</v>
      </c>
      <c r="D1167" s="6" t="s">
        <v>101</v>
      </c>
      <c r="E1167" s="6" t="s">
        <v>749</v>
      </c>
      <c r="F1167" s="6"/>
      <c r="G1167" s="79">
        <f>SUM(G1168)</f>
        <v>9631.1</v>
      </c>
      <c r="H1167" s="79"/>
      <c r="I1167" s="79"/>
      <c r="J1167" s="79">
        <f>SUM(J1168)</f>
        <v>0</v>
      </c>
      <c r="K1167" s="79"/>
      <c r="L1167" s="112">
        <f t="shared" si="29"/>
        <v>9631.1</v>
      </c>
    </row>
    <row r="1168" spans="1:12" ht="34.5" customHeight="1">
      <c r="A1168" s="41" t="s">
        <v>137</v>
      </c>
      <c r="B1168" s="19">
        <v>188</v>
      </c>
      <c r="C1168" s="8" t="s">
        <v>102</v>
      </c>
      <c r="D1168" s="8" t="s">
        <v>101</v>
      </c>
      <c r="E1168" s="8" t="s">
        <v>749</v>
      </c>
      <c r="F1168" s="8" t="s">
        <v>743</v>
      </c>
      <c r="G1168" s="18">
        <v>9631.1</v>
      </c>
      <c r="H1168" s="11"/>
      <c r="I1168" s="11"/>
      <c r="J1168" s="18"/>
      <c r="K1168" s="11"/>
      <c r="L1168" s="63">
        <f t="shared" si="29"/>
        <v>9631.1</v>
      </c>
    </row>
    <row r="1169" spans="1:12" ht="18" customHeight="1">
      <c r="A1169" s="39" t="s">
        <v>195</v>
      </c>
      <c r="B1169" s="19">
        <v>188</v>
      </c>
      <c r="C1169" s="8" t="s">
        <v>102</v>
      </c>
      <c r="D1169" s="8" t="s">
        <v>101</v>
      </c>
      <c r="E1169" s="8" t="s">
        <v>750</v>
      </c>
      <c r="F1169" s="8"/>
      <c r="G1169" s="18">
        <f>SUM(G1170)</f>
        <v>9906.6</v>
      </c>
      <c r="H1169" s="18"/>
      <c r="I1169" s="18"/>
      <c r="J1169" s="18">
        <f>SUM(J1170)</f>
        <v>-45.4</v>
      </c>
      <c r="K1169" s="18"/>
      <c r="L1169" s="63">
        <f t="shared" si="29"/>
        <v>9861.2</v>
      </c>
    </row>
    <row r="1170" spans="1:12" ht="35.25" customHeight="1">
      <c r="A1170" s="41" t="s">
        <v>137</v>
      </c>
      <c r="B1170" s="19">
        <v>188</v>
      </c>
      <c r="C1170" s="8" t="s">
        <v>102</v>
      </c>
      <c r="D1170" s="8" t="s">
        <v>101</v>
      </c>
      <c r="E1170" s="8" t="s">
        <v>750</v>
      </c>
      <c r="F1170" s="8" t="s">
        <v>743</v>
      </c>
      <c r="G1170" s="18">
        <v>9906.6</v>
      </c>
      <c r="H1170" s="11"/>
      <c r="I1170" s="11"/>
      <c r="J1170" s="18">
        <v>-45.4</v>
      </c>
      <c r="K1170" s="11"/>
      <c r="L1170" s="63">
        <f t="shared" si="29"/>
        <v>9861.2</v>
      </c>
    </row>
    <row r="1171" spans="1:12" ht="16.5">
      <c r="A1171" s="40" t="s">
        <v>196</v>
      </c>
      <c r="B1171" s="19">
        <v>188</v>
      </c>
      <c r="C1171" s="8" t="s">
        <v>102</v>
      </c>
      <c r="D1171" s="8" t="s">
        <v>101</v>
      </c>
      <c r="E1171" s="8" t="s">
        <v>751</v>
      </c>
      <c r="F1171" s="8"/>
      <c r="G1171" s="18">
        <f>SUM(G1172)</f>
        <v>46.6</v>
      </c>
      <c r="H1171" s="18"/>
      <c r="I1171" s="18"/>
      <c r="J1171" s="18">
        <f>SUM(J1172)</f>
        <v>45.4</v>
      </c>
      <c r="K1171" s="18"/>
      <c r="L1171" s="63">
        <f t="shared" si="29"/>
        <v>92</v>
      </c>
    </row>
    <row r="1172" spans="1:15" s="76" customFormat="1" ht="33">
      <c r="A1172" s="41" t="s">
        <v>137</v>
      </c>
      <c r="B1172" s="19">
        <v>188</v>
      </c>
      <c r="C1172" s="8" t="s">
        <v>102</v>
      </c>
      <c r="D1172" s="8" t="s">
        <v>101</v>
      </c>
      <c r="E1172" s="8" t="s">
        <v>751</v>
      </c>
      <c r="F1172" s="8" t="s">
        <v>743</v>
      </c>
      <c r="G1172" s="18">
        <v>46.6</v>
      </c>
      <c r="H1172" s="11"/>
      <c r="I1172" s="11"/>
      <c r="J1172" s="18">
        <v>45.4</v>
      </c>
      <c r="K1172" s="11"/>
      <c r="L1172" s="63">
        <f t="shared" si="29"/>
        <v>92</v>
      </c>
      <c r="M1172" s="56"/>
      <c r="N1172" s="56"/>
      <c r="O1172" s="56"/>
    </row>
    <row r="1173" spans="1:15" s="77" customFormat="1" ht="21" customHeight="1">
      <c r="A1173" s="39" t="s">
        <v>197</v>
      </c>
      <c r="B1173" s="19">
        <v>188</v>
      </c>
      <c r="C1173" s="8" t="s">
        <v>102</v>
      </c>
      <c r="D1173" s="8" t="s">
        <v>101</v>
      </c>
      <c r="E1173" s="8" t="s">
        <v>752</v>
      </c>
      <c r="F1173" s="8"/>
      <c r="G1173" s="18">
        <f>SUM(G1174)</f>
        <v>624.5</v>
      </c>
      <c r="H1173" s="18"/>
      <c r="I1173" s="18"/>
      <c r="J1173" s="18">
        <f>SUM(J1174)</f>
        <v>0</v>
      </c>
      <c r="K1173" s="18"/>
      <c r="L1173" s="63">
        <f>G1173+H1173+I1173+J1173+K1173</f>
        <v>624.5</v>
      </c>
      <c r="M1173" s="90"/>
      <c r="N1173" s="56"/>
      <c r="O1173" s="56"/>
    </row>
    <row r="1174" spans="1:15" s="73" customFormat="1" ht="16.5">
      <c r="A1174" s="34" t="s">
        <v>822</v>
      </c>
      <c r="B1174" s="136">
        <v>188</v>
      </c>
      <c r="C1174" s="137" t="s">
        <v>102</v>
      </c>
      <c r="D1174" s="137" t="s">
        <v>101</v>
      </c>
      <c r="E1174" s="137" t="s">
        <v>752</v>
      </c>
      <c r="F1174" s="137" t="s">
        <v>215</v>
      </c>
      <c r="G1174" s="138">
        <v>624.5</v>
      </c>
      <c r="H1174" s="11"/>
      <c r="I1174" s="11"/>
      <c r="J1174" s="138"/>
      <c r="K1174" s="11"/>
      <c r="L1174" s="63">
        <f>G1174+H1174+I1174+J1174+K1174</f>
        <v>624.5</v>
      </c>
      <c r="M1174" s="118"/>
      <c r="N1174" s="117"/>
      <c r="O1174" s="117"/>
    </row>
    <row r="1175" spans="1:15" s="83" customFormat="1" ht="16.5">
      <c r="A1175" s="69" t="s">
        <v>89</v>
      </c>
      <c r="B1175" s="139"/>
      <c r="C1175" s="139"/>
      <c r="D1175" s="139"/>
      <c r="E1175" s="139"/>
      <c r="F1175" s="139"/>
      <c r="G1175" s="140">
        <f>SUM(G19,G149,G164,G243,G261,G411,G523,G563,G650,G717,G829,G887,G907,G1153,G1161)</f>
        <v>5076864.2</v>
      </c>
      <c r="H1175" s="109">
        <f>SUM(H19,H149,H164,H243,H261,H411,H523,H563,H650,H717,H829,H887,H907,H1153,H1161)</f>
        <v>63935</v>
      </c>
      <c r="I1175" s="140">
        <f>SUM(I19,I149,I164,I243,I261,I411,I523,I563,I650,I717,I829,I887,I907,I1153,I1161)</f>
        <v>0</v>
      </c>
      <c r="J1175" s="140">
        <f>SUM(J19,J149,J164,J243,J261,J411,J523,J563,J650,J717,J829,J887,J907,J1153,J1161)</f>
        <v>442009.1000000001</v>
      </c>
      <c r="K1175" s="109">
        <f>SUM(K19,K149,K164,K243,K261,K411,K523,K563,K650,K717,K829,K887,K907,K1153,K1161)</f>
        <v>206000</v>
      </c>
      <c r="L1175" s="109">
        <f>G1175+H1175+I1175+J1175+K1175</f>
        <v>5788808.300000001</v>
      </c>
      <c r="M1175" s="118"/>
      <c r="N1175" s="117"/>
      <c r="O1175" s="117"/>
    </row>
    <row r="1176" spans="2:15" s="77" customFormat="1" ht="12.75">
      <c r="B1176" s="81"/>
      <c r="C1176" s="81"/>
      <c r="D1176" s="81"/>
      <c r="E1176" s="81"/>
      <c r="F1176" s="81"/>
      <c r="G1176" s="82"/>
      <c r="H1176" s="82"/>
      <c r="I1176" s="82"/>
      <c r="J1176" s="82"/>
      <c r="K1176" s="82"/>
      <c r="M1176" s="56"/>
      <c r="N1176" s="56"/>
      <c r="O1176" s="56"/>
    </row>
    <row r="1177" spans="1:15" ht="32.25" customHeight="1">
      <c r="A1177" s="56"/>
      <c r="B1177" s="66"/>
      <c r="C1177" s="66"/>
      <c r="D1177" s="66"/>
      <c r="E1177" s="66"/>
      <c r="F1177" s="130"/>
      <c r="G1177" s="67"/>
      <c r="H1177" s="67"/>
      <c r="I1177" s="67"/>
      <c r="J1177" s="67"/>
      <c r="K1177" s="67"/>
      <c r="L1177" s="67"/>
      <c r="M1177" s="67"/>
      <c r="N1177" s="56"/>
      <c r="O1177" s="56"/>
    </row>
    <row r="1178" spans="1:15" ht="12.75">
      <c r="A1178" s="56"/>
      <c r="B1178" s="66"/>
      <c r="C1178" s="66"/>
      <c r="D1178" s="66"/>
      <c r="E1178" s="66"/>
      <c r="F1178" s="66"/>
      <c r="G1178" s="67"/>
      <c r="H1178" s="67"/>
      <c r="I1178" s="67"/>
      <c r="J1178" s="67"/>
      <c r="K1178" s="67"/>
      <c r="L1178" s="56"/>
      <c r="M1178" s="56"/>
      <c r="N1178" s="56"/>
      <c r="O1178" s="56"/>
    </row>
    <row r="1179" spans="1:15" ht="12.75">
      <c r="A1179" s="56"/>
      <c r="B1179" s="66"/>
      <c r="C1179" s="66"/>
      <c r="D1179" s="66"/>
      <c r="E1179" s="66"/>
      <c r="F1179" s="66"/>
      <c r="G1179" s="67"/>
      <c r="H1179" s="67"/>
      <c r="I1179" s="67"/>
      <c r="J1179" s="67"/>
      <c r="K1179" s="67"/>
      <c r="L1179" s="56"/>
      <c r="M1179" s="56"/>
      <c r="N1179" s="56"/>
      <c r="O1179" s="56"/>
    </row>
    <row r="1180" spans="1:15" ht="12.75">
      <c r="A1180" s="56"/>
      <c r="B1180" s="66"/>
      <c r="C1180" s="66"/>
      <c r="D1180" s="66"/>
      <c r="E1180" s="66"/>
      <c r="F1180" s="66"/>
      <c r="G1180" s="67"/>
      <c r="H1180" s="67"/>
      <c r="I1180" s="67"/>
      <c r="J1180" s="67"/>
      <c r="K1180" s="67"/>
      <c r="L1180" s="56"/>
      <c r="M1180" s="56"/>
      <c r="N1180" s="56"/>
      <c r="O1180" s="56"/>
    </row>
    <row r="1181" spans="1:15" ht="12.75">
      <c r="A1181" s="56"/>
      <c r="B1181" s="66"/>
      <c r="C1181" s="66"/>
      <c r="D1181" s="66"/>
      <c r="E1181" s="66"/>
      <c r="F1181" s="66"/>
      <c r="G1181" s="67"/>
      <c r="H1181" s="67"/>
      <c r="I1181" s="67"/>
      <c r="J1181" s="67"/>
      <c r="K1181" s="67"/>
      <c r="L1181" s="56"/>
      <c r="M1181" s="56"/>
      <c r="N1181" s="56"/>
      <c r="O1181" s="56"/>
    </row>
    <row r="1182" spans="1:15" ht="12.75">
      <c r="A1182" s="56"/>
      <c r="B1182" s="66"/>
      <c r="C1182" s="66"/>
      <c r="D1182" s="66"/>
      <c r="E1182" s="66"/>
      <c r="F1182" s="66"/>
      <c r="G1182" s="67"/>
      <c r="H1182" s="67"/>
      <c r="I1182" s="67"/>
      <c r="J1182" s="67"/>
      <c r="K1182" s="67"/>
      <c r="L1182" s="56"/>
      <c r="M1182" s="56"/>
      <c r="N1182" s="56"/>
      <c r="O1182" s="56"/>
    </row>
    <row r="1183" spans="1:15" ht="12.75">
      <c r="A1183" s="56"/>
      <c r="B1183" s="66"/>
      <c r="C1183" s="66"/>
      <c r="D1183" s="66"/>
      <c r="E1183" s="66"/>
      <c r="F1183" s="66"/>
      <c r="G1183" s="67"/>
      <c r="H1183" s="67"/>
      <c r="I1183" s="67"/>
      <c r="J1183" s="67"/>
      <c r="K1183" s="67"/>
      <c r="L1183" s="56"/>
      <c r="M1183" s="56"/>
      <c r="N1183" s="56"/>
      <c r="O1183" s="56"/>
    </row>
    <row r="1184" spans="1:15" ht="12.75">
      <c r="A1184" s="56"/>
      <c r="B1184" s="66"/>
      <c r="C1184" s="66"/>
      <c r="D1184" s="66"/>
      <c r="E1184" s="66"/>
      <c r="F1184" s="66"/>
      <c r="G1184" s="67"/>
      <c r="H1184" s="67"/>
      <c r="I1184" s="67"/>
      <c r="J1184" s="67"/>
      <c r="K1184" s="67"/>
      <c r="L1184" s="56"/>
      <c r="M1184" s="56"/>
      <c r="N1184" s="56"/>
      <c r="O1184" s="56"/>
    </row>
    <row r="1185" spans="1:15" ht="12.75">
      <c r="A1185" s="56"/>
      <c r="B1185" s="66"/>
      <c r="C1185" s="66"/>
      <c r="D1185" s="66"/>
      <c r="E1185" s="66"/>
      <c r="F1185" s="66"/>
      <c r="G1185" s="67"/>
      <c r="H1185" s="67"/>
      <c r="I1185" s="67"/>
      <c r="J1185" s="67"/>
      <c r="K1185" s="67"/>
      <c r="L1185" s="56"/>
      <c r="M1185" s="56"/>
      <c r="N1185" s="56"/>
      <c r="O1185" s="56"/>
    </row>
    <row r="1186" spans="1:15" ht="12.75">
      <c r="A1186" s="56"/>
      <c r="B1186" s="66"/>
      <c r="C1186" s="66"/>
      <c r="D1186" s="66"/>
      <c r="E1186" s="66"/>
      <c r="F1186" s="66"/>
      <c r="G1186" s="67"/>
      <c r="H1186" s="67"/>
      <c r="I1186" s="67"/>
      <c r="J1186" s="67"/>
      <c r="K1186" s="67"/>
      <c r="L1186" s="56"/>
      <c r="M1186" s="56"/>
      <c r="N1186" s="56"/>
      <c r="O1186" s="56"/>
    </row>
    <row r="1187" spans="1:15" ht="12.75">
      <c r="A1187" s="56"/>
      <c r="B1187" s="66"/>
      <c r="C1187" s="66"/>
      <c r="D1187" s="66"/>
      <c r="E1187" s="66"/>
      <c r="F1187" s="66"/>
      <c r="G1187" s="67"/>
      <c r="H1187" s="67"/>
      <c r="I1187" s="67"/>
      <c r="J1187" s="67"/>
      <c r="K1187" s="67"/>
      <c r="L1187" s="56"/>
      <c r="M1187" s="56"/>
      <c r="N1187" s="56"/>
      <c r="O1187" s="56"/>
    </row>
    <row r="1189" spans="10:11" ht="12.75">
      <c r="J1189" s="20"/>
      <c r="K1189" s="20"/>
    </row>
    <row r="1205" spans="7:11" ht="12.75">
      <c r="G1205" s="20"/>
      <c r="H1205" s="20"/>
      <c r="I1205" s="20"/>
      <c r="J1205" s="20"/>
      <c r="K1205" s="20"/>
    </row>
    <row r="1206" spans="8:11" ht="12.75">
      <c r="H1206" s="57"/>
      <c r="I1206" s="57"/>
      <c r="J1206" s="57"/>
      <c r="K1206" s="57"/>
    </row>
    <row r="1207" spans="8:11" ht="12.75">
      <c r="H1207" s="57"/>
      <c r="I1207" s="57"/>
      <c r="J1207" s="57"/>
      <c r="K1207" s="57"/>
    </row>
    <row r="1208" spans="8:11" ht="12.75">
      <c r="H1208" s="58"/>
      <c r="I1208" s="58"/>
      <c r="J1208" s="58"/>
      <c r="K1208" s="58"/>
    </row>
    <row r="1215" spans="8:11" ht="12.75">
      <c r="H1215" s="20"/>
      <c r="I1215" s="20"/>
      <c r="J1215" s="20"/>
      <c r="K1215" s="20"/>
    </row>
  </sheetData>
  <mergeCells count="3">
    <mergeCell ref="A15:G15"/>
    <mergeCell ref="A14:L14"/>
    <mergeCell ref="A13:L13"/>
  </mergeCells>
  <printOptions/>
  <pageMargins left="1.1811023622047245" right="0.3937007874015748" top="0.68" bottom="0.3937007874015748" header="0.5118110236220472" footer="0.35433070866141736"/>
  <pageSetup fitToHeight="0" fitToWidth="1" horizontalDpi="600" verticalDpi="600" orientation="portrait" paperSize="9" scale="48"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мэрии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Budget_05_4</dc:creator>
  <cp:keywords/>
  <dc:description/>
  <cp:lastModifiedBy>smirnova</cp:lastModifiedBy>
  <cp:lastPrinted>2010-05-06T07:03:32Z</cp:lastPrinted>
  <dcterms:created xsi:type="dcterms:W3CDTF">2005-10-27T10:10:18Z</dcterms:created>
  <dcterms:modified xsi:type="dcterms:W3CDTF">2010-05-06T07:10:32Z</dcterms:modified>
  <cp:category/>
  <cp:version/>
  <cp:contentType/>
  <cp:contentStatus/>
</cp:coreProperties>
</file>