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65401" windowWidth="12390" windowHeight="8640" activeTab="2"/>
  </bookViews>
  <sheets>
    <sheet name="прил.8" sheetId="1" r:id="rId1"/>
    <sheet name="прил.9" sheetId="2" r:id="rId2"/>
    <sheet name="прил.10" sheetId="3" r:id="rId3"/>
  </sheets>
  <definedNames>
    <definedName name="_xlnm.Print_Titles" localSheetId="2">'прил.10'!$18:$18</definedName>
    <definedName name="_xlnm.Print_Titles" localSheetId="0">'прил.8'!$19:$20</definedName>
    <definedName name="_xlnm.Print_Titles" localSheetId="1">'прил.9'!$19:$19</definedName>
    <definedName name="_xlnm.Print_Area" localSheetId="2">'прил.10'!$A$1:$J$1055</definedName>
    <definedName name="_xlnm.Print_Area" localSheetId="0">'прил.8'!$A$1:$H$72</definedName>
    <definedName name="_xlnm.Print_Area" localSheetId="1">'прил.9'!$A$1:$J$709</definedName>
  </definedNames>
  <calcPr fullCalcOnLoad="1"/>
</workbook>
</file>

<file path=xl/sharedStrings.xml><?xml version="1.0" encoding="utf-8"?>
<sst xmlns="http://schemas.openxmlformats.org/spreadsheetml/2006/main" count="7340" uniqueCount="791">
  <si>
    <t>Изменения в бюджет от 26.01.2010 № 2</t>
  </si>
  <si>
    <r>
      <t xml:space="preserve"> </t>
    </r>
    <r>
      <rPr>
        <sz val="13"/>
        <color indexed="8"/>
        <rFont val="Times New Roman"/>
        <family val="1"/>
      </rPr>
      <t>Субсидии на реализацию долгосрочной целевой программы "Пожарная безопасность учреждений здравоохранения" на 2009-2012 годы</t>
    </r>
  </si>
  <si>
    <t xml:space="preserve"> Функционирование высшего должностного лица субъекта Российской Федерации и муниципального образования</t>
  </si>
  <si>
    <t>795 07 00</t>
  </si>
  <si>
    <t xml:space="preserve">   Погашение задолженности по городской целевой программе "Снижение  воздействия факторов окружающей среды на здоровье населения, проживающего в зоне влияния промышленных предприятий" за 2008 год</t>
  </si>
  <si>
    <t>795 08 00</t>
  </si>
  <si>
    <t xml:space="preserve">  Погашение задолженности по городской целевой программе "Здоровый город" за 2008 год</t>
  </si>
  <si>
    <t xml:space="preserve">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</si>
  <si>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   Глава муниципального образования</t>
  </si>
  <si>
    <t>002 00 00</t>
  </si>
  <si>
    <t>002 03 00</t>
  </si>
  <si>
    <t>002 04 00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</si>
  <si>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</si>
  <si>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 xml:space="preserve">   Центральный аппарат</t>
  </si>
  <si>
    <t>521 00 00</t>
  </si>
  <si>
    <t>521 02 01</t>
  </si>
  <si>
    <t>521 02 00</t>
  </si>
  <si>
    <t xml:space="preserve">  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t>
  </si>
  <si>
    <t xml:space="preserve">   выполнение функций государственными органами </t>
  </si>
  <si>
    <t>521 02 20</t>
  </si>
  <si>
    <t>Бюджетные инвестиции в объекты капитального строительства собственности муниципальных образований</t>
  </si>
  <si>
    <t>1020102</t>
  </si>
  <si>
    <t>5210104</t>
  </si>
  <si>
    <t xml:space="preserve">   удешевление стоимости путевок на санаторно-курортное лечение работников  бюджетной сферы области (субсидии на удешевление стоимости путевок на санаторно-курортное лечение работников бюджетной сферы)</t>
  </si>
  <si>
    <t>5053700</t>
  </si>
  <si>
    <t xml:space="preserve">  Функционирование органов в сфере национальной безопасности и правоохранительной деятельности</t>
  </si>
  <si>
    <t xml:space="preserve"> Вещевое обеспечение</t>
  </si>
  <si>
    <t xml:space="preserve">   Пособия и компенсации военнослужащим,  приравненным к ним лицам, а также уволенным из их числа</t>
  </si>
  <si>
    <t xml:space="preserve">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</si>
  <si>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068</t>
  </si>
  <si>
    <t xml:space="preserve"> Театры, цирки, концертные и другие организации исполнительских искусств</t>
  </si>
  <si>
    <t>09</t>
  </si>
  <si>
    <t>НАЦИОНАЛЬНАЯ ЭКОНОМИКА</t>
  </si>
  <si>
    <t>05</t>
  </si>
  <si>
    <t>Транспорт</t>
  </si>
  <si>
    <t>08</t>
  </si>
  <si>
    <t>Связь и информатика</t>
  </si>
  <si>
    <t>Другие вопросы в области национальной экономики</t>
  </si>
  <si>
    <t>11</t>
  </si>
  <si>
    <t>ЖИЛИЩНО-КОММУНАЛЬНОЕ ХОЗЯЙСТВО</t>
  </si>
  <si>
    <t>Жилищное хозяйство</t>
  </si>
  <si>
    <t>ПР</t>
  </si>
  <si>
    <t>ЦСР</t>
  </si>
  <si>
    <t>ВР</t>
  </si>
  <si>
    <t xml:space="preserve"> Руководство и управление в сфере установленных функций</t>
  </si>
  <si>
    <t>005</t>
  </si>
  <si>
    <t xml:space="preserve"> Межбюджетные трансферты</t>
  </si>
  <si>
    <t xml:space="preserve"> Детские дошкольные учреждения</t>
  </si>
  <si>
    <t>102 01 00</t>
  </si>
  <si>
    <t>917</t>
  </si>
  <si>
    <t xml:space="preserve">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</si>
  <si>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918</t>
  </si>
  <si>
    <t xml:space="preserve">   Cубсидии на капитальные вложения (ремонт жилых помещений для ветеранов Великой Отечественной войны 1941-1945 годов, вдов погибших (умерших) участников и инвалидов Великой Отечественной войны и несовершеннолетних узников концлагерей)</t>
  </si>
  <si>
    <t xml:space="preserve">  Городские мероприятия в области социальной политики</t>
  </si>
  <si>
    <t>901</t>
  </si>
  <si>
    <t xml:space="preserve">   Жилой дом № 30 в 106 мкр (субсидии на капитальные вложения)</t>
  </si>
  <si>
    <t>902</t>
  </si>
  <si>
    <t xml:space="preserve">102 01 02 </t>
  </si>
  <si>
    <t>903</t>
  </si>
  <si>
    <t>904</t>
  </si>
  <si>
    <t>905</t>
  </si>
  <si>
    <t>906</t>
  </si>
  <si>
    <t>907</t>
  </si>
  <si>
    <t>908</t>
  </si>
  <si>
    <t xml:space="preserve">06 </t>
  </si>
  <si>
    <t>909</t>
  </si>
  <si>
    <t>910</t>
  </si>
  <si>
    <t>911</t>
  </si>
  <si>
    <t>912</t>
  </si>
  <si>
    <t>913</t>
  </si>
  <si>
    <t>914</t>
  </si>
  <si>
    <t>915</t>
  </si>
  <si>
    <t>916</t>
  </si>
  <si>
    <t xml:space="preserve">   Субсидии на поддержку и развитие физической культуры и спорта</t>
  </si>
  <si>
    <t>522 26 02</t>
  </si>
  <si>
    <t>521 01 09</t>
  </si>
  <si>
    <t>520 21 00</t>
  </si>
  <si>
    <t>520 18 00</t>
  </si>
  <si>
    <t xml:space="preserve"> Субсидии на денежные выплаты медицинскому персоналу фельдшерско-акушерских пунктов, врачам, фельдшерам и медицинским сестрам скорой медицинской помощи </t>
  </si>
  <si>
    <t>522 18 00</t>
  </si>
  <si>
    <t>521 02 07</t>
  </si>
  <si>
    <t xml:space="preserve">10 </t>
  </si>
  <si>
    <t>Социальная помощь</t>
  </si>
  <si>
    <t>505 37 00</t>
  </si>
  <si>
    <t xml:space="preserve">03 </t>
  </si>
  <si>
    <t>505 46 00</t>
  </si>
  <si>
    <t xml:space="preserve">Субвенции на передаваемые полномочия по предоставлению субсидий на оплату жилого помещения и коммунальных услуг </t>
  </si>
  <si>
    <t>505 48 01</t>
  </si>
  <si>
    <t xml:space="preserve">Субвенции на передаваемые полномочия по предоставлению мер социальной поддержки в форме частичной оплаты жилого помещения и коммунальных услуг </t>
  </si>
  <si>
    <t>505 48 02</t>
  </si>
  <si>
    <t>521 02 08</t>
  </si>
  <si>
    <t>521 02 22</t>
  </si>
  <si>
    <t>522 11 00</t>
  </si>
  <si>
    <t xml:space="preserve"> Воинские формирования </t>
  </si>
  <si>
    <t xml:space="preserve"> Иные безвозмездные и безвозвратные перечисления</t>
  </si>
  <si>
    <t>022</t>
  </si>
  <si>
    <t>Дошкольное образование</t>
  </si>
  <si>
    <t>Общее образование</t>
  </si>
  <si>
    <t>Молодежная политика и оздоровление детей</t>
  </si>
  <si>
    <t>Другие вопросы в области образования</t>
  </si>
  <si>
    <t>841</t>
  </si>
  <si>
    <t xml:space="preserve"> Другие вопросы в области национальной безопасности и правоохранительной деятельности</t>
  </si>
  <si>
    <t>5054600</t>
  </si>
  <si>
    <t xml:space="preserve">  Субсидии на обеспечение мероприятий по капитальному ремонту многоквартирных домов, за счет безвозмездных поступлений от государственной корпорации "Фонд содействия реформированию жилищно-коммунального хозяйства"</t>
  </si>
  <si>
    <t xml:space="preserve">  Капитальный ремонт муниципального жилищного фонда</t>
  </si>
  <si>
    <t xml:space="preserve"> Строительство объектов общегражданского назначения</t>
  </si>
  <si>
    <t>Благоустройство</t>
  </si>
  <si>
    <t xml:space="preserve">  Выполнение функций государственными органами </t>
  </si>
  <si>
    <t>Коммунальное хозяйство</t>
  </si>
  <si>
    <t>Другие вопросы в области жилищно-коммунального хозяйства</t>
  </si>
  <si>
    <t>ОХРАНА ОКРУЖАЮЩЕЙ СРЕДЫ</t>
  </si>
  <si>
    <t>Другие вопросы в области охраны окружающей среды</t>
  </si>
  <si>
    <t>102 02 17</t>
  </si>
  <si>
    <t>Улица Рыбинская на участке от ул. Раахе до ул. Монтклер</t>
  </si>
  <si>
    <t>ОБРАЗОВАНИЕ</t>
  </si>
  <si>
    <t>Реализация государственных функций в области социальной политики</t>
  </si>
  <si>
    <t>Здравоохранение и спорт</t>
  </si>
  <si>
    <t>098 00 00</t>
  </si>
  <si>
    <t>098 01 01</t>
  </si>
  <si>
    <t>098 02 01</t>
  </si>
  <si>
    <t>470 00 00</t>
  </si>
  <si>
    <t>470 99 00</t>
  </si>
  <si>
    <t>470 02 00</t>
  </si>
  <si>
    <t xml:space="preserve">  Высокотехнологичные виды медицинской помощи</t>
  </si>
  <si>
    <t>476 00 00</t>
  </si>
  <si>
    <t>476 99 00</t>
  </si>
  <si>
    <t>471 00 00</t>
  </si>
  <si>
    <t>471 99 00</t>
  </si>
  <si>
    <t>477 00 00</t>
  </si>
  <si>
    <t>477 99 00</t>
  </si>
  <si>
    <t>474 00 00</t>
  </si>
  <si>
    <t>474 99 00</t>
  </si>
  <si>
    <t>469 00 00</t>
  </si>
  <si>
    <t>469 99 00</t>
  </si>
  <si>
    <t xml:space="preserve"> Обеспечение деятельности финансовых органов</t>
  </si>
  <si>
    <t xml:space="preserve"> Выполнение функций государственными органами</t>
  </si>
  <si>
    <t xml:space="preserve"> Обслуживание государственного и муниципального долга</t>
  </si>
  <si>
    <t>065 00 00</t>
  </si>
  <si>
    <t>065 03 00</t>
  </si>
  <si>
    <t xml:space="preserve">  Процентные платежи по муниципальному долгу</t>
  </si>
  <si>
    <t xml:space="preserve">   Прочие расходы</t>
  </si>
  <si>
    <t xml:space="preserve">  Учреждения по внешкольной работе с детьми</t>
  </si>
  <si>
    <t xml:space="preserve">    Выполнение функций бюджетными учреждениями</t>
  </si>
  <si>
    <t>440 00 00</t>
  </si>
  <si>
    <t>440 99 00</t>
  </si>
  <si>
    <t>441 00 00</t>
  </si>
  <si>
    <t>441 99 00</t>
  </si>
  <si>
    <t>442 00 00</t>
  </si>
  <si>
    <t>442 99 00</t>
  </si>
  <si>
    <t>521 02 04</t>
  </si>
  <si>
    <t>городской Думы</t>
  </si>
  <si>
    <t>к решению Череповецкой</t>
  </si>
  <si>
    <t xml:space="preserve">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</si>
  <si>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Долгосрочная целевая программа "Спортивный город" на 2009-2011 годы</t>
  </si>
  <si>
    <t xml:space="preserve"> Жилищное хозяйство</t>
  </si>
  <si>
    <t xml:space="preserve">  Иные безвозмездные и безвозвратные перечисления</t>
  </si>
  <si>
    <t xml:space="preserve">  Премирование победителей Всероссийского конкурса на звание "Самый благоустроенный город России"</t>
  </si>
  <si>
    <t>520 14 00</t>
  </si>
  <si>
    <t>521 01 18</t>
  </si>
  <si>
    <t xml:space="preserve"> Субсидии на обеспечение выплат стимулирующего характера работникам муниципальных учреждений здравоохранения</t>
  </si>
  <si>
    <t>524 14 00</t>
  </si>
  <si>
    <t xml:space="preserve">  Субвенции на передаваемые полномочия по целевой программе "Пожарная безопасность учреждений социального обслуживания населения на 2009-2011 годы"</t>
  </si>
  <si>
    <t>521 01 17</t>
  </si>
  <si>
    <t>520 13 00</t>
  </si>
  <si>
    <t>521 01 15</t>
  </si>
  <si>
    <t xml:space="preserve">  Субсидии на обеспечение софинансирования расходов на содержание объектов социально-культурного назначения</t>
  </si>
  <si>
    <t>521  01 15</t>
  </si>
  <si>
    <t xml:space="preserve">    Бюджетные инвестиции</t>
  </si>
  <si>
    <t>520 30 00</t>
  </si>
  <si>
    <t>524 00 00</t>
  </si>
  <si>
    <t xml:space="preserve"> Ведомственные целевые программы </t>
  </si>
  <si>
    <t xml:space="preserve">  Субвенции по целевой программе "Пожарная безопасность учреждений социального обслуживания населения на 2009-2011 годы"</t>
  </si>
  <si>
    <t xml:space="preserve"> Ведомственные целевые программы</t>
  </si>
  <si>
    <t>795 05 00</t>
  </si>
  <si>
    <t>795 04 00</t>
  </si>
  <si>
    <t>443 00 00</t>
  </si>
  <si>
    <t>443 99 00</t>
  </si>
  <si>
    <t>450 00 00</t>
  </si>
  <si>
    <t xml:space="preserve"> Государственная поддержка в сфере культуры, кинематографии, средств массовой информации</t>
  </si>
  <si>
    <t>450 85 00</t>
  </si>
  <si>
    <t xml:space="preserve">  Мероприятия по поддержке и развитию культуры, искусства, кинематографии, средств массовой информации и архивного дела</t>
  </si>
  <si>
    <t>512 00 00</t>
  </si>
  <si>
    <t>512 97 00</t>
  </si>
  <si>
    <t xml:space="preserve"> Социальное обслуживание населения</t>
  </si>
  <si>
    <t>507 00 00</t>
  </si>
  <si>
    <t xml:space="preserve">  Учреждения социального обслуживание населения</t>
  </si>
  <si>
    <t>507 99 00</t>
  </si>
  <si>
    <t xml:space="preserve">  Мероприятия в области социальной политики  </t>
  </si>
  <si>
    <t>002 29 00</t>
  </si>
  <si>
    <t xml:space="preserve">  Обеспечение приватизации и проведение предпродажной подготовки объектов приватизации</t>
  </si>
  <si>
    <t>090 00 00</t>
  </si>
  <si>
    <t xml:space="preserve">Реализация государственной политики в области приватизации и управления </t>
  </si>
  <si>
    <t xml:space="preserve"> Оценка недвижимости, признание прав и регулирование отношений по государственной  и муниципальной собственности</t>
  </si>
  <si>
    <t>090 02 00</t>
  </si>
  <si>
    <t>330 00 00</t>
  </si>
  <si>
    <t xml:space="preserve"> Информационные технологии и связь</t>
  </si>
  <si>
    <t>330 99 00</t>
  </si>
  <si>
    <t>521 02 02</t>
  </si>
  <si>
    <t>Охрана окружающей среды</t>
  </si>
  <si>
    <t>521 02 03</t>
  </si>
  <si>
    <t>795 03 00</t>
  </si>
  <si>
    <t xml:space="preserve"> Бюджетные инвестиции в объекты капитального строительства, не включенные в целевые программы</t>
  </si>
  <si>
    <t xml:space="preserve">  Бюджетные инвестиции в объекты капитального строительства собственности муниципальных образований </t>
  </si>
  <si>
    <t xml:space="preserve">    Бюджетные инвестиции </t>
  </si>
  <si>
    <t>202 00 00</t>
  </si>
  <si>
    <t>202 01 00</t>
  </si>
  <si>
    <t xml:space="preserve"> Другие виды транспорта</t>
  </si>
  <si>
    <t xml:space="preserve">  субсидии юридическим лицам  (субвенции на обеспечение равной доступности услуг общественного транспорта на территории Вологодской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</si>
  <si>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Резервные фонды</t>
  </si>
  <si>
    <t>Другие общегосударственные вопросы</t>
  </si>
  <si>
    <t>НАЦИОНАЛЬНАЯ БЕЗОПАСНОСТЬ И ПРАВООХРАНИТЕЛЬНАЯ  ДЕЯТЕЛЬНОСТЬ</t>
  </si>
  <si>
    <t>Органы внутренних дел</t>
  </si>
  <si>
    <t xml:space="preserve">   мероприятия в области социальной политики  (расходы на удешевление стоимости путевок на санаторно-курортное лечение работников бюджетной сферы)</t>
  </si>
  <si>
    <t>5210207</t>
  </si>
  <si>
    <t>5210208</t>
  </si>
  <si>
    <t xml:space="preserve">  Межбюджетные трансферты</t>
  </si>
  <si>
    <t>012</t>
  </si>
  <si>
    <t xml:space="preserve">  Выполнение функций государственными органами</t>
  </si>
  <si>
    <t xml:space="preserve">   Выполнение функций государственными органами (субвенции на передаваемые полномочия по формированию состава, финансовому и материально-техническому обеспечению деятельности административных комиссий, по составлению протоколов и рассмотрению дел об административных правонарушениях органами местного самоуправления)</t>
  </si>
  <si>
    <t>500</t>
  </si>
  <si>
    <t xml:space="preserve">  Строительство объектов общегражданского назначения за счет субсидий из областного бюджета</t>
  </si>
  <si>
    <t>Управление капитального строительства и ремонтов мэрии города</t>
  </si>
  <si>
    <t>Управление архитектуры и градостроительства мэрии города</t>
  </si>
  <si>
    <t>Финансовое управление мэрии города</t>
  </si>
  <si>
    <t xml:space="preserve">  Мероприятия в области социальной политики</t>
  </si>
  <si>
    <t>512 97 01</t>
  </si>
  <si>
    <t>512 97 02</t>
  </si>
  <si>
    <t xml:space="preserve">   Мероприятия в области здравоохранения, спорта и физической культуры, туризма </t>
  </si>
  <si>
    <t xml:space="preserve"> Мероприятия в области здравоохранения, спорта и физической культуры, туризма </t>
  </si>
  <si>
    <t xml:space="preserve">   Стипендии для ведущих спортсменов города</t>
  </si>
  <si>
    <t>521 01 01</t>
  </si>
  <si>
    <t xml:space="preserve"> Мероприятия по проведению оздоровительной кампании детей</t>
  </si>
  <si>
    <t xml:space="preserve">   социальная помощь (субвенции на предоставление мер социальной поддержки по оплате жилья и коммунальных услуг многодетным семьям по закону области "Об охране семьи, материнства, отцовства и детства в Вологодской области")</t>
  </si>
  <si>
    <t xml:space="preserve">   социальная помощь ( субвенции на оплату жилищно-коммунальных услуг отдельным категориям граждан по закону области "О мерах социальной поддержки отдельных категорий граждан")</t>
  </si>
  <si>
    <t xml:space="preserve"> Поддержка жилищного хозяйства</t>
  </si>
  <si>
    <t>5222000</t>
  </si>
  <si>
    <t xml:space="preserve">  областная целевая программа  (субсидии на реализацию целевой программы "Развитие библиотечного дела в Вологодской области на 2008-2010 годы")</t>
  </si>
  <si>
    <t xml:space="preserve">   Субсидии на капитальные вложения (капитальный ремонт МОУ "Средняя общеобразовательная школа № 11")</t>
  </si>
  <si>
    <t xml:space="preserve"> Субсидии на обеспечение безопасного проживания в многоквартирных жилых домах с компактным проживанием пожилых граждан муниципального жилищного фонда</t>
  </si>
  <si>
    <t xml:space="preserve">Субвенции на обеспечение равной доступности  услуг общественного транспорта  на территории Вологодской области отдельных категорий граждан, оказание мер социальной поддержки  которым относится к ведению Российской Федерации и субъектов Российской Федерации      </t>
  </si>
  <si>
    <t xml:space="preserve">  Иные безвозмездные и безвозвратные перечисления за счет резервного фонда области</t>
  </si>
  <si>
    <t xml:space="preserve">   субсидии юридическим лицам (субвенции на возмещение расходов на проезд по законам области "О мерах социальной поддержки отдельных категорий граждан при проезде на транспорте  на территории Вологодской  области", "О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t>
  </si>
  <si>
    <t>Управление внутренних дел по городу Череповцу</t>
  </si>
  <si>
    <t xml:space="preserve">  Обеспечение мероприятий по капитальному ремонту многоквартирных домов за счет средств городского бюджета</t>
  </si>
  <si>
    <t xml:space="preserve">Изменения в бюджет </t>
  </si>
  <si>
    <t>Приложение 2</t>
  </si>
  <si>
    <t xml:space="preserve">               Приложение 1</t>
  </si>
  <si>
    <t>Приложение 3</t>
  </si>
  <si>
    <t xml:space="preserve">городского бюджета по разделам, подразделам, целевым статьям и видам расходов функциональной классификации на 2010 год </t>
  </si>
  <si>
    <t xml:space="preserve">РАСХОДЫ                                                                                                                                                                                                                              </t>
  </si>
  <si>
    <t xml:space="preserve">РАСХОДЫ                                                                                                                                                                      </t>
  </si>
  <si>
    <t xml:space="preserve">  городского бюджета по разделам, подразделам функциональной классификации на 2010 год </t>
  </si>
  <si>
    <t>Бюджет на 2010 от 02.12.209 № 139</t>
  </si>
  <si>
    <t xml:space="preserve">   Выполнение функций бюджетными учреждениями (субсидии из областного бюджета на питание школьников)</t>
  </si>
  <si>
    <t xml:space="preserve">   Выполнение функций бюджетными учреждениями (субсидии из областного бюджета на обеспечение молоком обучающихся 1-4 классов)</t>
  </si>
  <si>
    <t>Другие вопросы в области национальной безопасности и правоохранительной деятельности</t>
  </si>
  <si>
    <t xml:space="preserve"> Реализация государственных функций в области  национальной экономики</t>
  </si>
  <si>
    <t xml:space="preserve"> Молодежная политика и оздоровление детей</t>
  </si>
  <si>
    <t>Культура</t>
  </si>
  <si>
    <t xml:space="preserve"> Музеи и постоянные выставки</t>
  </si>
  <si>
    <t xml:space="preserve"> Библиотеки</t>
  </si>
  <si>
    <t>795 10 00</t>
  </si>
  <si>
    <t xml:space="preserve">  Субсидии на создание условий по организации работы с молодежью во внеурочное время</t>
  </si>
  <si>
    <t xml:space="preserve"> 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t>
  </si>
  <si>
    <t xml:space="preserve"> Долгосрочные городские целевые программы</t>
  </si>
  <si>
    <t xml:space="preserve">    Мероприятия по поддержке и развитию культуры, искусства, кинематографии, средств массовой информации и архивного дела</t>
  </si>
  <si>
    <t xml:space="preserve">Субвенции на оплату жилищно-коммунальных услуг отдельным категориям граждан </t>
  </si>
  <si>
    <t xml:space="preserve">               от  01.12.2009 № 139</t>
  </si>
  <si>
    <t>от 01.12.2009 № 139</t>
  </si>
  <si>
    <t xml:space="preserve">  Возмещение расходов по квартирам, находящимся в муниципальной собственности и временно не заселенным </t>
  </si>
  <si>
    <t xml:space="preserve">  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</si>
  <si>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 xml:space="preserve">от  01.12.2009 № 139 </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</si>
  <si>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</si>
  <si>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t>
  </si>
  <si>
    <t xml:space="preserve">от  09.02.2010 № 13 </t>
  </si>
  <si>
    <t xml:space="preserve">               от  09.02.2010 № 13 </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</si>
  <si>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</si>
  <si>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t>
  </si>
  <si>
    <t>Субсидии на реализацию долгосрочной целевой программы "Организация отдыха детей, их оздоровления и занятости в Вологодской области на 2009-2012 годы"</t>
  </si>
  <si>
    <t xml:space="preserve">   Строительство жилого дома № 25 в 115 мкр.(субсидии на капитальные вложения)</t>
  </si>
  <si>
    <t xml:space="preserve">    Строительство жилого дома № 25 в 115 мкр.</t>
  </si>
  <si>
    <t>102 02 11</t>
  </si>
  <si>
    <t>102 02 12</t>
  </si>
  <si>
    <t xml:space="preserve"> Бюджетные инвестиции в объекты капитального строительства собственности муниципальных образований </t>
  </si>
  <si>
    <t xml:space="preserve">   Строительство детского сада на 330 мест в 105 мкр (субсидии на капитальные вложения)</t>
  </si>
  <si>
    <t xml:space="preserve">   Строительство детского сада на 330 мест в 115 мкр (субсидии на капитальные вложения)</t>
  </si>
  <si>
    <t xml:space="preserve">   Строительство детского сада  № 21 в 112  мкр.</t>
  </si>
  <si>
    <t xml:space="preserve">  Строительство детского сада  № 35 на 330 мест в 105 мкр.</t>
  </si>
  <si>
    <t xml:space="preserve">   Медицинский комплекс амбулаторного обслуживания населения в 8 мкр.</t>
  </si>
  <si>
    <t xml:space="preserve">    Историко-этнографический музей "Усадьба Гальских" (субсидии на капитальные вложения)</t>
  </si>
  <si>
    <t>006</t>
  </si>
  <si>
    <t xml:space="preserve">   мероприятия по проведению оздоровительной кампании детей (субвенции на организацию летнего отдыха детей-сирот и детей, оставшихся без попечения родителей)</t>
  </si>
  <si>
    <t>Охрана семьи и детства</t>
  </si>
  <si>
    <t>Амбулаторная помощь</t>
  </si>
  <si>
    <t xml:space="preserve">Скорая медицинская помощь </t>
  </si>
  <si>
    <t>Санаторно-оздоровительная помощь</t>
  </si>
  <si>
    <t>РАСХОДЫ</t>
  </si>
  <si>
    <t>Физическая культура и спорт</t>
  </si>
  <si>
    <t>079</t>
  </si>
  <si>
    <t>Другие вопросы в области здравоохранения, физической культуры и спорта</t>
  </si>
  <si>
    <t>805,808,809</t>
  </si>
  <si>
    <t>,808,809</t>
  </si>
  <si>
    <t xml:space="preserve">  другие виды транспорта </t>
  </si>
  <si>
    <t>3170000</t>
  </si>
  <si>
    <t>340 83 00</t>
  </si>
  <si>
    <t xml:space="preserve">   Обеспечение мероприятий по капитальному ремонту многоквартирных домов и переселению граждан из ветхого и аварийного жилищного фонда за счет средств бюджетов</t>
  </si>
  <si>
    <t>098 02 00</t>
  </si>
  <si>
    <t>522 14 00</t>
  </si>
  <si>
    <t xml:space="preserve">  Субвенции на выполнение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предусмотренных пунктами 1-8 части 1 статьи 2 закона области от 17 декабря 2007 года № 1719-ОЗ "О наделении органов местного самоуправления отдельными государственными полномочиями в сфере образования"</t>
  </si>
  <si>
    <t xml:space="preserve">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 а также предусмотренных частями 5-7 статьи 2 закона области от 17 декабря 2007 года № 1718-ОЗ "О наделении органов местного самоуправления отдельными государственным полномочиями в сфере труда и социальной защиты населения области"</t>
  </si>
  <si>
    <t xml:space="preserve">   Строительство объектов сметной стоимостью до 100 млн. рублей</t>
  </si>
  <si>
    <t xml:space="preserve"> Субсидии на реализацию долгосрочной целевой программы "Демографическое развитие Вологодской области" на 2009, 2010 годы
                                   </t>
  </si>
  <si>
    <t xml:space="preserve"> Субсидии на питание школьников в рамках реализации  долгосрочной целевой программы "Демографическое развитие Вологодской области" на 2009, 2010 годы
                                   </t>
  </si>
  <si>
    <t>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</si>
  <si>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Субвенции на обеспечение детей-сирот и детей, оставшихся без попечения родителей, находящихся под опекой (попечительством) в семьях граждан, лиц из числа детей указанных категорий денежными выплатами на их содержание; содержание детей-сирот и детей, оставшихся без попечения родителей, за время пребывания их у приемных родителей, лиц из числа детей указанных категорий, включая обеспечение денежными выплатами на их содержание, вознаграждение, выплачиваемое приемным родителям, и выплату ежемесячного пособия, установленного частью 7 статьи 20 закона области от 29 декабря 2003 года                   № 982-ОЗ "Об охране семьи, материнства, отцовства и детства в Вологодской области" </t>
  </si>
  <si>
    <t>Субвенции на возмещение расходов на проезд по законам области "О мерах социальной поддержки отдельных категорий граждан  при проезде на транспорте на территории Вологодской области", "О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t>
  </si>
  <si>
    <t xml:space="preserve">  Субвенции на обеспечение выплаты денежной компенсации части родительской платы, взимаемой с родителей (законных представителей)  за содержание детей в государственных и муниципальных образовательных  учреждениях области, реализующих основную образовательную программу дошкольного образования, а также в иных образовательных организациях, расположенных на территории области, реализующих основную общеобразовательную программу дошкольного образования</t>
  </si>
  <si>
    <t xml:space="preserve"> Субвенции на обеспечение детей-сирот и детей, оставшихся без попечения родителей, находящихся под опекой (попечительством) в семьях граждан, лиц из числа детей указанных категорий денежными выплатами на их содержание; содержание детей-сирот и детей, оставшихся без попечения родителей, за время пребывания их у приемных родителей, лиц из числа детей указанных категорий, включая обеспечение денежными выплатами на их содержание, вознаграждение, выплачиваемое приемным родителям, и выплату ежемесячного пособия, установленного частью 7 статьи 20 закона области от 29 декабря 2003 года  № 982-ОЗ "Об охране семьи, материнства, отцовства и детства в Вологодской области" </t>
  </si>
  <si>
    <t xml:space="preserve">  Предоставление гражданам субсидий на оплату жилого помещения и коммунальных услуг </t>
  </si>
  <si>
    <t>505 48 00</t>
  </si>
  <si>
    <t xml:space="preserve"> Государственная поддержка отдельных отраслей промышленности и топливно-энергетического комплекса</t>
  </si>
  <si>
    <t>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t>
  </si>
  <si>
    <t>521 02 17</t>
  </si>
  <si>
    <t xml:space="preserve">Субвенции на выплату ежемесячного денежного вознаграждения  за выполнение функций классного руководителя  педагогическим работникам           </t>
  </si>
  <si>
    <t xml:space="preserve">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самоуправления</t>
  </si>
  <si>
    <t>521 01 00</t>
  </si>
  <si>
    <t>521 01 03</t>
  </si>
  <si>
    <t>521 02 12</t>
  </si>
  <si>
    <t xml:space="preserve">Субвенции на обеспечение общеобразовательного процесса            </t>
  </si>
  <si>
    <t>521 02 16</t>
  </si>
  <si>
    <t>521 02 18</t>
  </si>
  <si>
    <t>521 02 23</t>
  </si>
  <si>
    <t>521 02 15</t>
  </si>
  <si>
    <t>Долгосрочные целевые программы</t>
  </si>
  <si>
    <t>522 14 01</t>
  </si>
  <si>
    <t>522 14 02</t>
  </si>
  <si>
    <t>522 30 00</t>
  </si>
  <si>
    <t>522 20 00</t>
  </si>
  <si>
    <t>521 02 14</t>
  </si>
  <si>
    <t>Охрана  семьи и детства</t>
  </si>
  <si>
    <t>520 10 00</t>
  </si>
  <si>
    <t xml:space="preserve"> Школы-детские сады, школы начальные, неполные средние и средние</t>
  </si>
  <si>
    <t>024</t>
  </si>
  <si>
    <t>023</t>
  </si>
  <si>
    <t xml:space="preserve">  Капитальный ремонт здания по Северному шоссе, 67</t>
  </si>
  <si>
    <t xml:space="preserve">  Реконструкция Северного шоссе</t>
  </si>
  <si>
    <t xml:space="preserve">    Реконструкция путепровода через пр. Победы в районе ул. Судостроительной (с расширением улично-дорожной сети) (проектно-сметная документация) (субсидии на капитальные вложения)</t>
  </si>
  <si>
    <t>102 02 13</t>
  </si>
  <si>
    <t xml:space="preserve">  Строительство магистральных сетей для застройки Зашекснинского района (112 микрорайон) (2 этап)</t>
  </si>
  <si>
    <t>102 02 14</t>
  </si>
  <si>
    <t xml:space="preserve">  Строительство магистральных сетей для застройки восточной части Зашекснинского района</t>
  </si>
  <si>
    <t>102 02 15</t>
  </si>
  <si>
    <t>102 02 16</t>
  </si>
  <si>
    <t>795 06 00</t>
  </si>
  <si>
    <t xml:space="preserve"> Погашение задолженности по городской целевой программе "Школьный стадион" за 2008 год</t>
  </si>
  <si>
    <t xml:space="preserve"> Больницы, клиники, госпитали, медико-санитарные части</t>
  </si>
  <si>
    <t xml:space="preserve">  Председатель представительного органа муниципального образования</t>
  </si>
  <si>
    <t xml:space="preserve">  Депутаты представительного органа муниципального образования</t>
  </si>
  <si>
    <t>Комитет по физической культуре и спорту мэрии города</t>
  </si>
  <si>
    <t>Комитет социальной защиты населения  города</t>
  </si>
  <si>
    <t>Комитет по управлению имуществом  города</t>
  </si>
  <si>
    <t xml:space="preserve"> Дворцы и дома культуры, другие учреждения культуры и средства массовой информации</t>
  </si>
  <si>
    <t>Судебная система</t>
  </si>
  <si>
    <t xml:space="preserve">   Капитальный ремонт МОУ "Средняя общеобразовательная школа                                                      № 11"</t>
  </si>
  <si>
    <t xml:space="preserve">               к решению Череповецкой</t>
  </si>
  <si>
    <t xml:space="preserve">               городской Думы</t>
  </si>
  <si>
    <t>Итого расходов</t>
  </si>
  <si>
    <t>522 05 00</t>
  </si>
  <si>
    <t xml:space="preserve">  Субсидии юридическим лицам</t>
  </si>
  <si>
    <t xml:space="preserve"> Оздоровление детей</t>
  </si>
  <si>
    <t>070 00 00</t>
  </si>
  <si>
    <t xml:space="preserve"> Резервные фонды</t>
  </si>
  <si>
    <t>001 40 00</t>
  </si>
  <si>
    <t>Составление (изменение и дополнение) списков кандидатов в присяжные заседатели  федеральных судов общей юрисдикции в Российской Федерации (субвенции субвенции для осуществления  государственных полномочий, переданных исполнительно-распорядительным органам муниципальных образований по составлению (изменению, дополнению) списков кандидатов в присяжные заседатели федеральных судов общей юрисдикции в Российской Федерации)</t>
  </si>
  <si>
    <t xml:space="preserve"> Другие общегосударственные вопросы</t>
  </si>
  <si>
    <t>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</si>
  <si>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</si>
  <si>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Другие вопросы в области здравоохранения, физической культуры и спорта </t>
  </si>
  <si>
    <t xml:space="preserve"> Национальная безопасность и правоохранительная деятельность</t>
  </si>
  <si>
    <t xml:space="preserve">   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t>
  </si>
  <si>
    <t xml:space="preserve">  Субвенции на осуществление отдельных государственных полномочий  по составлению протоколов и рассмотрению дел об административных правонарушениях </t>
  </si>
  <si>
    <t>521 02 10</t>
  </si>
  <si>
    <t xml:space="preserve">  Субвенции на осуществление отдельных государственных полномочий  по формированию состава административных комиссий, а также по финансовому и материально-техническому обеспечению их деятельности</t>
  </si>
  <si>
    <t>521 02 21</t>
  </si>
  <si>
    <t xml:space="preserve">   Субвенции на осуществление отдельных государственных полномочий в сфере архивного дела</t>
  </si>
  <si>
    <t xml:space="preserve">  Муниципальная программа развития субъектов  малого и среднего предпринимательства в городе Череповце на 2009-2012 годы</t>
  </si>
  <si>
    <t xml:space="preserve">    Обеспечение жильем ветеранов и инвалидов, нуждающихся в улучшении жилищных условий, вставших на учет до 01.01.2005</t>
  </si>
  <si>
    <t xml:space="preserve">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t>
  </si>
  <si>
    <t xml:space="preserve">   Субсидии на организацию ритуальных услуг и содержание мест захоронения участников (инвалидов) Великой Отечественной войны</t>
  </si>
  <si>
    <t xml:space="preserve">  Специальные (коррекционные) учреждения</t>
  </si>
  <si>
    <t>Шекснинский проспект на участке от Октябрьского пр. до ул. Рыбинской</t>
  </si>
  <si>
    <t xml:space="preserve">  Субвенции на обеспечение организации  предоставления дополнительного профессионального образования, в части повышения квалификации педагогических работников образовательных учреждений</t>
  </si>
  <si>
    <t xml:space="preserve">  Субсидии  на реализацию  долгосрочной целевой программы "Здоровое школьное питание на 2009-2015 годы"</t>
  </si>
  <si>
    <t xml:space="preserve">  Субвенции на осуществление отдельных государственных полномочий в сфере регулирования цен и тарифов</t>
  </si>
  <si>
    <t>Культура, кинематография и средства массовой информации</t>
  </si>
  <si>
    <t xml:space="preserve">   Строительство жилого дома № 30 в 106 мкр. (субсидии на капитальные вложения)</t>
  </si>
  <si>
    <t xml:space="preserve">  Строительство магистральных сетей для застройки Зашекснинского района (112 микрорайон)</t>
  </si>
  <si>
    <t xml:space="preserve">   Набережная от Октябрьского моста до мостового перехода через                                            р. Ягорба (субсидии на капитальные вложения)</t>
  </si>
  <si>
    <t xml:space="preserve">   Реконструкция мостового перехода через р. Ягорбу по пр. Победы</t>
  </si>
  <si>
    <t>Территориальная избирательная кампания</t>
  </si>
  <si>
    <t xml:space="preserve">  Субсидии на реализацию плана мероприятий "Комплексная безопасность образовательного учреждения на 2006-2010 годы"</t>
  </si>
  <si>
    <t xml:space="preserve">   Субвенции на обеспечение социальной поддержки детей, обучающихся в муниципальных образовательных учреждениях, из многодетных семей, приемных семей, имеющих в своем составе трех и более детей, в том числе родных, в части  предоставления денежных выплат на проезд на внутригородском транспорте (кроме такси), а также в автобусах пригородных и внутрирайонных линий и приобретение комплекта детской одежды для посещения школьных занятий, спортивной формы для занятий физической культурой </t>
  </si>
  <si>
    <t xml:space="preserve">от 09.02.2010 № 13 </t>
  </si>
  <si>
    <t xml:space="preserve">Субвенции на обеспечение равной доступности  услуг общественного транспорта  на территории Вологодской области отдельных категорий граждан, оказание мер социальной поддержки  которым относится   к ведению Российской Федерации и субъектов Российской Федерации      </t>
  </si>
  <si>
    <t xml:space="preserve">    Строительство объектов общегражданского назначения</t>
  </si>
  <si>
    <t>919</t>
  </si>
  <si>
    <t xml:space="preserve">   Реконструкция здания  по улице Гоголя д.14 под детский сад (субсидии на капитальные вложения)</t>
  </si>
  <si>
    <t>521 01 10</t>
  </si>
  <si>
    <t xml:space="preserve">   Субвенции на организацию и проведение аттестации педагогических работников муниципальных образовательных учреждений на первую и вторую квалификационные категории</t>
  </si>
  <si>
    <t xml:space="preserve">   Реализация других функций, связанных с обеспечением национальной безопасности и правоохранительной деятельности</t>
  </si>
  <si>
    <t>247 00 00</t>
  </si>
  <si>
    <t>092 00 00</t>
  </si>
  <si>
    <t>795 00 00</t>
  </si>
  <si>
    <t>795 01 00</t>
  </si>
  <si>
    <t xml:space="preserve"> Национальная экономика</t>
  </si>
  <si>
    <t xml:space="preserve">  Другие вопросы в области национальной экономики</t>
  </si>
  <si>
    <t xml:space="preserve">    Субсидии юридическим лицам</t>
  </si>
  <si>
    <t xml:space="preserve">   Выполнение функций органами местного самоуправления </t>
  </si>
  <si>
    <t xml:space="preserve">   Выполнение функций государственными органами </t>
  </si>
  <si>
    <t xml:space="preserve"> Образование</t>
  </si>
  <si>
    <t>431 01 00</t>
  </si>
  <si>
    <t xml:space="preserve">   Проведение мероприятий для детей и молодежи</t>
  </si>
  <si>
    <t>431 00 00</t>
  </si>
  <si>
    <t xml:space="preserve"> Культура, кинематография и средства массовой информации</t>
  </si>
  <si>
    <t xml:space="preserve">  Периодическая печать и издательства</t>
  </si>
  <si>
    <t>457 00 00</t>
  </si>
  <si>
    <t>457 99 00</t>
  </si>
  <si>
    <t xml:space="preserve"> Социальная политика</t>
  </si>
  <si>
    <t xml:space="preserve">  Пенсионное  обеспечение</t>
  </si>
  <si>
    <t>491 00 00</t>
  </si>
  <si>
    <t xml:space="preserve">   Доплаты к пенсиям государственных служащих субъектов Российской Федерации и муниципальных служащих</t>
  </si>
  <si>
    <t xml:space="preserve">   Доплаты к пенсиям, дополнительное пенсионное обеспечение</t>
  </si>
  <si>
    <t>491 01 00</t>
  </si>
  <si>
    <t xml:space="preserve"> Социальное обеспечение населения</t>
  </si>
  <si>
    <t>104 00 00</t>
  </si>
  <si>
    <t xml:space="preserve">   Подпрограмма "Обеспечение жильем молодых семей"</t>
  </si>
  <si>
    <t>104 02 00</t>
  </si>
  <si>
    <t xml:space="preserve">   Субсидии на обеспечение жильем </t>
  </si>
  <si>
    <t>505 00 00</t>
  </si>
  <si>
    <t>505 34 00</t>
  </si>
  <si>
    <t xml:space="preserve">  Долгосрочные целевые программы</t>
  </si>
  <si>
    <t>522 00 00</t>
  </si>
  <si>
    <t>522 23 00</t>
  </si>
  <si>
    <t xml:space="preserve">  Долгосрочные городские целевые программы</t>
  </si>
  <si>
    <t>Функционирование законодательных (представительных) органов государственной власти и представительных органов муниципальных образований</t>
  </si>
  <si>
    <t>002 11 00</t>
  </si>
  <si>
    <t>002 12 00</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</si>
  <si>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</si>
  <si>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Поисковые и аварийно-спасательные учреждения</t>
  </si>
  <si>
    <t>302 99 00</t>
  </si>
  <si>
    <t>302 00 00</t>
  </si>
  <si>
    <t xml:space="preserve">   Обеспечение деятельности подведомственных учреждений</t>
  </si>
  <si>
    <t>Жилищно-коммунальное хозяйство</t>
  </si>
  <si>
    <t>Бюджетные инвестиции в объекты капитального строительства, не включенные в целевые программы</t>
  </si>
  <si>
    <t>102 00 00</t>
  </si>
  <si>
    <t xml:space="preserve">Бюджетные инвестиции в объекты капитального строительства собственности муниципальных образований </t>
  </si>
  <si>
    <t>102 01 02</t>
  </si>
  <si>
    <t>350 02 00</t>
  </si>
  <si>
    <t>350 00 00</t>
  </si>
  <si>
    <t>350 03 00</t>
  </si>
  <si>
    <t>350 04 00</t>
  </si>
  <si>
    <t xml:space="preserve">   Капитальный ремонт придомовых территорий</t>
  </si>
  <si>
    <t>092 03 00</t>
  </si>
  <si>
    <t xml:space="preserve">   Обеспечение мероприятий по капитальному ремонту многоквартирных домов и переселению граждан из ветхого и аварийного жилищного фонда</t>
  </si>
  <si>
    <t xml:space="preserve">05 </t>
  </si>
  <si>
    <t xml:space="preserve">  Бюджетные инвестиции </t>
  </si>
  <si>
    <t xml:space="preserve">  Благоустройство </t>
  </si>
  <si>
    <t>600 00 00</t>
  </si>
  <si>
    <t>600 01 00</t>
  </si>
  <si>
    <t xml:space="preserve">  Содержание автомобильных дорог и инженерных сооружений на них в границах городских округов и поселений в рамках благоустройства</t>
  </si>
  <si>
    <t>600 02 00</t>
  </si>
  <si>
    <t xml:space="preserve">  Озеленение</t>
  </si>
  <si>
    <t>600 03 00</t>
  </si>
  <si>
    <t>600 04 00</t>
  </si>
  <si>
    <t>600 05 00</t>
  </si>
  <si>
    <t xml:space="preserve"> Другие вопросы в области жилищно-коммунального хозяйства</t>
  </si>
  <si>
    <t>Образование</t>
  </si>
  <si>
    <t>Социальная политика</t>
  </si>
  <si>
    <t xml:space="preserve">  Реализация государственных функций в области социальной политики</t>
  </si>
  <si>
    <t xml:space="preserve">   Мероприятия в области социальной политики</t>
  </si>
  <si>
    <t>514 00 00</t>
  </si>
  <si>
    <t>514 01 00</t>
  </si>
  <si>
    <t>Национальная экономика</t>
  </si>
  <si>
    <t xml:space="preserve"> Другие вопросы в области национальной экономики</t>
  </si>
  <si>
    <t>340 00 00</t>
  </si>
  <si>
    <t xml:space="preserve"> Реализация государственных функций в области национальной экономики</t>
  </si>
  <si>
    <t xml:space="preserve">  Мероприятия по землеустройству и землепользованию </t>
  </si>
  <si>
    <t>340 03 00</t>
  </si>
  <si>
    <t xml:space="preserve"> Дошкольное образование</t>
  </si>
  <si>
    <t>420 00 00</t>
  </si>
  <si>
    <t>420 99 00</t>
  </si>
  <si>
    <t>421 00 00</t>
  </si>
  <si>
    <t>421 99 00</t>
  </si>
  <si>
    <t>520 00 00</t>
  </si>
  <si>
    <t>423 00 00</t>
  </si>
  <si>
    <t>423 99 00</t>
  </si>
  <si>
    <t>424 00 00</t>
  </si>
  <si>
    <t>424 99 00</t>
  </si>
  <si>
    <t>433 00 00</t>
  </si>
  <si>
    <t>433 99 00</t>
  </si>
  <si>
    <t>436 00 00</t>
  </si>
  <si>
    <t>436 12 00</t>
  </si>
  <si>
    <t>436 12 01</t>
  </si>
  <si>
    <t>436 12 02</t>
  </si>
  <si>
    <t xml:space="preserve">001 </t>
  </si>
  <si>
    <t xml:space="preserve"> Мероприятия в области образования</t>
  </si>
  <si>
    <t xml:space="preserve">  Совершенствование организации питания обучающихся в общеобразовательных учреждениях</t>
  </si>
  <si>
    <t>520 09 00</t>
  </si>
  <si>
    <t>443</t>
  </si>
  <si>
    <t>Другие вопросы в области культуры, кинематографии и средств массовой информации</t>
  </si>
  <si>
    <t xml:space="preserve"> Учреждения по внешкольной работе с детьми</t>
  </si>
  <si>
    <t>5054801</t>
  </si>
  <si>
    <t xml:space="preserve">  предоставление гражданам мер социальной поддержки в форме частичной оплаты жилого помещения и коммунальных услуг (субвенции на передаваемые полномочия по предоставлению мер социальной поддержки в форме частичной оплаты жилого помещения и коммунальных услуг гражданам)</t>
  </si>
  <si>
    <t xml:space="preserve"> Детские дома</t>
  </si>
  <si>
    <t xml:space="preserve"> Учреждения, обеспечивающие предоставление услуг в сфере здравоохранения</t>
  </si>
  <si>
    <t xml:space="preserve">  Мероприятия в области здравоохранения, спорта и физической культуры, туризма</t>
  </si>
  <si>
    <t xml:space="preserve"> Физкультурно-оздоровительная работа и спортивные мероприятия</t>
  </si>
  <si>
    <t xml:space="preserve">   Выполнение функций государственными органами (субвенции на передаваемые полномочия по  формированию состава комиссий по делам несовершеннолетних и защите их прав, а также по финансовому и материально-техническому обеспечению их деятельности)</t>
  </si>
  <si>
    <t xml:space="preserve">  Прочие мероприятия по благоустройству городских округов и поселений</t>
  </si>
  <si>
    <t xml:space="preserve">  Уличное освещение</t>
  </si>
  <si>
    <t>Периодическая печать и издательства</t>
  </si>
  <si>
    <t>ЗДРАВООХРАНЕНИЕ И СПОРТ</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</si>
  <si>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</si>
  <si>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</si>
  <si>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</si>
  <si>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</si>
  <si>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</si>
  <si>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</si>
  <si>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432 00 00</t>
  </si>
  <si>
    <t>302 95 00</t>
  </si>
  <si>
    <t xml:space="preserve">   Уплата налога на имущество организаций и земельного налога</t>
  </si>
  <si>
    <t>420 95 00</t>
  </si>
  <si>
    <t>421 95 00</t>
  </si>
  <si>
    <t>423 95 00</t>
  </si>
  <si>
    <t>452 95 00</t>
  </si>
  <si>
    <t>470 95 00</t>
  </si>
  <si>
    <t>471 95 00</t>
  </si>
  <si>
    <t>474 95 00</t>
  </si>
  <si>
    <t>469 95 00</t>
  </si>
  <si>
    <t>440 95 00</t>
  </si>
  <si>
    <t>441 95 00</t>
  </si>
  <si>
    <r>
      <t xml:space="preserve">   Субсидии на обеспечение молоком</t>
    </r>
    <r>
      <rPr>
        <sz val="13"/>
        <rFont val="Times New Roman"/>
        <family val="1"/>
      </rPr>
      <t xml:space="preserve"> школьников (обуч</t>
    </r>
    <r>
      <rPr>
        <sz val="13"/>
        <rFont val="Times New Roman"/>
        <family val="1"/>
      </rPr>
      <t xml:space="preserve">ающихся) 1-4 классов в рамках реализации долгосрочной целевой программы "Демографическое развитие Вологодской области" на 2009, 2010 годы
</t>
    </r>
  </si>
  <si>
    <r>
      <t xml:space="preserve">   Субсидии на обеспечение молоком</t>
    </r>
    <r>
      <rPr>
        <sz val="13"/>
        <rFont val="Times New Roman"/>
        <family val="1"/>
      </rPr>
      <t xml:space="preserve"> школьников </t>
    </r>
    <r>
      <rPr>
        <sz val="13"/>
        <rFont val="Times New Roman"/>
        <family val="1"/>
      </rPr>
      <t xml:space="preserve">(обучающихся) 1-4 классов в рамках реализации долгосрочной целевой программы "Демографическое развитие Вологодской области" на 2009, 2010 годы
</t>
    </r>
  </si>
  <si>
    <t xml:space="preserve">    Строительство объектов сметной стоимостью до 100 млн. рублей</t>
  </si>
  <si>
    <t>442 95 00</t>
  </si>
  <si>
    <t>443 95 00</t>
  </si>
  <si>
    <t xml:space="preserve">    Мероприятия в сфере образования</t>
  </si>
  <si>
    <t xml:space="preserve">   Мероприятия в сфере образования</t>
  </si>
  <si>
    <t xml:space="preserve">    Мероприятия в области социальной политики</t>
  </si>
  <si>
    <t xml:space="preserve">    Природоохранные мероприятия</t>
  </si>
  <si>
    <t xml:space="preserve">   Периодические издания, учрежденные органами местного самоуправления</t>
  </si>
  <si>
    <t>457 95 00</t>
  </si>
  <si>
    <t>014</t>
  </si>
  <si>
    <t>МУ "Череповецкий центр хранения документации"</t>
  </si>
  <si>
    <t xml:space="preserve">  Организация и содержание мест захоронения</t>
  </si>
  <si>
    <t>07</t>
  </si>
  <si>
    <t>Обслуживание государственного и муниципального долга</t>
  </si>
  <si>
    <t>12</t>
  </si>
  <si>
    <t>202 58 00</t>
  </si>
  <si>
    <t>202 67 00</t>
  </si>
  <si>
    <t>202 72 00</t>
  </si>
  <si>
    <t>202 76 00</t>
  </si>
  <si>
    <t>020 00 00</t>
  </si>
  <si>
    <t>020 00 02</t>
  </si>
  <si>
    <t xml:space="preserve">  Проведение выборов и референдумов</t>
  </si>
  <si>
    <t>Проведение выборов в представительные органы муниципального образования</t>
  </si>
  <si>
    <t xml:space="preserve">  Резервные фонды мэрии города</t>
  </si>
  <si>
    <t>070 05 00</t>
  </si>
  <si>
    <t>432 02 00</t>
  </si>
  <si>
    <t xml:space="preserve"> Обеспечение проведения выборов и референдумов</t>
  </si>
  <si>
    <t xml:space="preserve">   социальная помощь (субвенции на оплату жилищно-коммунальных услуг отдельным категориям граждан за счет средств федерального фонда компенсаций)</t>
  </si>
  <si>
    <t xml:space="preserve">   социальная помощь (субвенции на возмещение специализированной службе по вопросам похоронного дела стоимости услуг согласно гарантированному перечню услуг по погребению)</t>
  </si>
  <si>
    <t>Управление охраны окружающей среды мэрии города</t>
  </si>
  <si>
    <t>4320002</t>
  </si>
  <si>
    <t xml:space="preserve">  Социальные выплаты</t>
  </si>
  <si>
    <t>Субсидии на закупку автотранспортных средств и коммунальной техники на 2009 год</t>
  </si>
  <si>
    <t>340 07 02</t>
  </si>
  <si>
    <t xml:space="preserve">   Бюджетные инвестиции </t>
  </si>
  <si>
    <t xml:space="preserve">   Бюджетные инвестиции</t>
  </si>
  <si>
    <t xml:space="preserve">  Субсидии на закупку автотранспортных средств и коммунальной техники на 2009 год</t>
  </si>
  <si>
    <t xml:space="preserve"> Субсидии на закупку автотранспортных средств и коммунальной техники на 2009 год</t>
  </si>
  <si>
    <t xml:space="preserve">   Субсидии на закупку автотранспортных средств и коммунальной техники на 2009 год</t>
  </si>
  <si>
    <t>Приложение 10</t>
  </si>
  <si>
    <t>Приложение 9</t>
  </si>
  <si>
    <t xml:space="preserve">               Приложение 8</t>
  </si>
  <si>
    <t xml:space="preserve">  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</si>
  <si>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505 34 02</t>
  </si>
  <si>
    <t xml:space="preserve">  Субсидии на капитальные вложения в рамках реализации долгосрочной целевой программы "Обеспечение жильем молодых семей в Вологодской области на 2009-2010 годы"</t>
  </si>
  <si>
    <t xml:space="preserve"> Субсидии на реализацию долгосрочной целевой программы "Пожарная безопасность учреждений здравоохранения" на 2009-2012 годы</t>
  </si>
  <si>
    <t xml:space="preserve"> Социальная помощь</t>
  </si>
  <si>
    <t>214</t>
  </si>
  <si>
    <t>1020002</t>
  </si>
  <si>
    <t xml:space="preserve">  Субвенции на осуществление отдельных государственных  полномочий по формированию состава административных комиссий, а также по финансовому и материально-техническому обеспечению их деятельности</t>
  </si>
  <si>
    <t xml:space="preserve">    Выполнение функций органами местного самоуправления </t>
  </si>
  <si>
    <t xml:space="preserve"> Субсидии на реализацию долгосрочной целевой программы "Пожарная безопасность учреждений культуры" на 2009-2011 годы</t>
  </si>
  <si>
    <t xml:space="preserve">  Капитальное строительство</t>
  </si>
  <si>
    <t>ППП</t>
  </si>
  <si>
    <t>Департамент жилищно-коммунального хозяйства мэрии города</t>
  </si>
  <si>
    <t>Управление образования мэрии города</t>
  </si>
  <si>
    <t>Управление по делам культуры мэрии города</t>
  </si>
  <si>
    <t>Управление здравоохранения мэрии города</t>
  </si>
  <si>
    <t>429 00 00</t>
  </si>
  <si>
    <t xml:space="preserve">  Учебные заведения и курсы по переподготовке кадров</t>
  </si>
  <si>
    <t>429 99 00</t>
  </si>
  <si>
    <t>429 95 00</t>
  </si>
  <si>
    <t>Стационарная медицинская помощь</t>
  </si>
  <si>
    <t xml:space="preserve">07 </t>
  </si>
  <si>
    <t xml:space="preserve">09 </t>
  </si>
  <si>
    <t>452 00 00</t>
  </si>
  <si>
    <t>452 99 00</t>
  </si>
  <si>
    <t xml:space="preserve">   Городская целевая программа  "Здоровый город" на 2002-2015 годы</t>
  </si>
  <si>
    <t>795 02 00</t>
  </si>
  <si>
    <t xml:space="preserve">   учреждения социального обслуживания населения (субвенции на выполнение отдельных государственных полномочий по обеспечению мер социальной поддержки и социального обслуживания отдельных категорий граждан)</t>
  </si>
  <si>
    <t xml:space="preserve">  выплата гражданам субсидий на оплату жилого помещения и коммунальных услуг (субвенции на выполнение полномочий по предоставлению гражданам субсидий на оплату жилого помещения и коммунальных услуг)</t>
  </si>
  <si>
    <t>4500600</t>
  </si>
  <si>
    <t xml:space="preserve"> Мероприятия в сфере культуры</t>
  </si>
  <si>
    <t>013</t>
  </si>
  <si>
    <t xml:space="preserve">  Прочие расходы</t>
  </si>
  <si>
    <t xml:space="preserve"> Санатории для детей и подростков</t>
  </si>
  <si>
    <t xml:space="preserve"> Родильные дома</t>
  </si>
  <si>
    <t xml:space="preserve"> Станции скорой и неотложной  помощи</t>
  </si>
  <si>
    <t>КУЛЬТУРА, КИНЕМАТОГРАФИЯ И СРЕДСТВА МАССОВОЙ ИНФОРМАЦИИ</t>
  </si>
  <si>
    <t xml:space="preserve">Культура </t>
  </si>
  <si>
    <t>0020002</t>
  </si>
  <si>
    <t xml:space="preserve">   социальная помощь (субвенции на оплату жилищно-коммунальных услуг отдельным категориям граждан по закону области "О дополнительных мерах социальной поддержки по оплате жилого помещения инвалидам и семьям имеющим детей-инвалидов")</t>
  </si>
  <si>
    <t>5052202</t>
  </si>
  <si>
    <t>5054602</t>
  </si>
  <si>
    <t>5054802</t>
  </si>
  <si>
    <t xml:space="preserve"> Процентные платежи по долговым обязательствам</t>
  </si>
  <si>
    <t>0980101</t>
  </si>
  <si>
    <t xml:space="preserve">  Обеспечение деятельности подведомственных учреждений</t>
  </si>
  <si>
    <t xml:space="preserve">   Социальные выплаты </t>
  </si>
  <si>
    <t xml:space="preserve"> Поликлиники, амбулатории, диагностические центры</t>
  </si>
  <si>
    <t xml:space="preserve">  Субсидии  юридическим лицам </t>
  </si>
  <si>
    <t xml:space="preserve"> Стационарная медицинская помощь</t>
  </si>
  <si>
    <t xml:space="preserve">  Капитальные ремонты</t>
  </si>
  <si>
    <t>Городская Дума</t>
  </si>
  <si>
    <t>Мэрия города</t>
  </si>
  <si>
    <t xml:space="preserve">  комплектование книжных фондов библиотек муниципальных образований (субсидии на реализацию целевой программы "Развитие библиотечного дела в Вологодской области на 2008-2010 годы")</t>
  </si>
  <si>
    <t>14</t>
  </si>
  <si>
    <t>001</t>
  </si>
  <si>
    <t>Профессиональная подготовка, переподготовка и повышение квалификации</t>
  </si>
  <si>
    <t xml:space="preserve">   Субвенции по возмещению расходов на проезд по законам области "О мерах социальной поддержки отдельных категорий граждан при проезде на транспорте  на территории Вологодской  области", "О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t>
  </si>
  <si>
    <t xml:space="preserve">  социальная помощь  (субвенции на обеспечение равной доступности услуг общественного транспорта на территории Вологодской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</si>
  <si>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Сумма                                  (тыс. рублей)</t>
  </si>
  <si>
    <t>Сумма                                      (тыс. рублей)</t>
  </si>
  <si>
    <t>Субсидии на реализацию плана мероприятий "Комплексная безопасность образовательного учреждения на 2006-2010 годы"</t>
  </si>
  <si>
    <t xml:space="preserve">  Субсидии на обеспечение мероприятий по капитальному ремонту многоквартирных домов за счет безвозмездных поступлений от государственной корпорации "Фонд содействия реформированию жилищно-коммунального хозяйства"</t>
  </si>
  <si>
    <t xml:space="preserve">   Погашение задолженности по городской целевой программе "Переселение граждан из ветхого и аварийного жилищного фонда" на 2004-2010 годы за 2008 год</t>
  </si>
  <si>
    <t>Строительство магистральных сетей для индивидуальной малоэтажной застройки Зашекснинского района (105,106 мкр.)</t>
  </si>
  <si>
    <t xml:space="preserve">  Транспортная развязка Октябрьский мост-ул. Раахе</t>
  </si>
  <si>
    <t xml:space="preserve"> Субвенции на обеспечение организации  предоставления дополнительного профессионального образования в части повышения квалификации педагогических работников образовательных учреждений</t>
  </si>
  <si>
    <t xml:space="preserve">  Федеральная целевая программа «Жилище» на 2002-2010 годы (второй этап)</t>
  </si>
  <si>
    <t>Сумма                                            (тыс. рублей)</t>
  </si>
  <si>
    <t xml:space="preserve">  Мероприятия по организации оздоровительной компании детей  (субвенции на проведение оздоровительной кампании детей и подростков, на организацию отдыха и оздоровление детей, находящихся в трудной жизненной ситуации)</t>
  </si>
  <si>
    <t xml:space="preserve">   Погашение задолженности по городской целевой программе "Переселение граждан из ветхого и аварийного жилищного фонда" на 2001-2010 годы за 2008 год</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</si>
  <si>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</si>
  <si>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Обеспечение деятельности финансовых органов</t>
  </si>
  <si>
    <t>Обеспечение проведения выборов и референдумов</t>
  </si>
  <si>
    <t xml:space="preserve">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</si>
  <si>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  Центральный аппарат</t>
  </si>
  <si>
    <t xml:space="preserve"> Депутаты представительного органа муниципального образования</t>
  </si>
  <si>
    <t xml:space="preserve"> Резервные фонды мэрии города</t>
  </si>
  <si>
    <t xml:space="preserve">  Реализация других функций, связанных с обеспечением национальной безопасности и правоохранительной деятельности</t>
  </si>
  <si>
    <t xml:space="preserve">   Жилой дом № 25 в 115 мкр.(субсидии на капитальные вложения)</t>
  </si>
  <si>
    <t xml:space="preserve">   Набережная от Октябрьского моста до мостового перехода через реку Ягорба (субсидии на капитальные вложения)</t>
  </si>
  <si>
    <t xml:space="preserve">  Реконструкция и расширение водоочистной станции № 2 одноступенчатого на двухступенчатый режим очистки (субсидии на капитальные вложения)</t>
  </si>
  <si>
    <t xml:space="preserve">  Уплата налога на имущество организаций и земельного налога</t>
  </si>
  <si>
    <t xml:space="preserve"> Субвенции на обеспечение общеобразовательного процесса            </t>
  </si>
  <si>
    <t xml:space="preserve">  Проведение мероприятий для детей и молодежи</t>
  </si>
  <si>
    <t xml:space="preserve">   Выполнение функций государственными органами</t>
  </si>
  <si>
    <t xml:space="preserve">Функционирование высшего должностного лица субъекта Российской Федерации и муниципального образования </t>
  </si>
  <si>
    <t xml:space="preserve">  Cубсидии на возмещение части затрат на уплату процентов по кредитам, полученным в российских кредитных организациях, на обеспечение земельных участков коммунальной инфраструктурой в рамках реализации долгосрочной целевой программы "Доступное жилье в Вологодской области на 2009-2010 годы"</t>
  </si>
  <si>
    <t xml:space="preserve">  "Здоровый город" на 2009-2012 годы</t>
  </si>
  <si>
    <t xml:space="preserve">   Муниципальная программа развития субъектов  малого и среднего предпринимательства в городе Череповце на 2009-2012 годы</t>
  </si>
  <si>
    <t xml:space="preserve">   Закольцовка системы газоснабжения Зашекснинского района (субсидии на капитальные вложения)</t>
  </si>
  <si>
    <t xml:space="preserve">  Строительство объектов общегражданского назначения</t>
  </si>
  <si>
    <t xml:space="preserve">   Строительство объектов сметной стоимостью до 100 млн. руб.</t>
  </si>
  <si>
    <t xml:space="preserve">    Закольцовка системы газоснабжения  Зашекснинского района </t>
  </si>
  <si>
    <t xml:space="preserve">  Строительство магистральных сетей для застройки Зашекснинского района (112 мкр.)</t>
  </si>
  <si>
    <t xml:space="preserve">  Строительство кладбища в районе д. Ивачево</t>
  </si>
  <si>
    <t xml:space="preserve">  Общеэкономические вопросы</t>
  </si>
  <si>
    <t>510 00 00</t>
  </si>
  <si>
    <t xml:space="preserve">  Реализация государственной политики занятости населения</t>
  </si>
  <si>
    <t>510 02 00</t>
  </si>
  <si>
    <t xml:space="preserve"> Осуществление полномочий органами местного самоуправления в области содействия занятости населения</t>
  </si>
  <si>
    <t>Общеэкономические вопросы</t>
  </si>
  <si>
    <t xml:space="preserve">    Реконструкция мостового перехода через р. Ягорбу по пр. Победы (субсидии на капитальные вложения)</t>
  </si>
  <si>
    <t xml:space="preserve">   Транспортная развязка Октябрьский мост - ул. Раахе (субсидии на капитальные вложения)</t>
  </si>
  <si>
    <t xml:space="preserve">    Реконструкция путепровода через пр. Победы в районе ул. Судостроительной (проектно-сметная документация) (субсидии на капитальные вложения)</t>
  </si>
  <si>
    <t xml:space="preserve">    Строительство объектов сметной стоимостью до 100 млн. руб.</t>
  </si>
  <si>
    <t xml:space="preserve">    Реконструкция и расширение системы водоотведения (субсидии на капитальные вложения)</t>
  </si>
  <si>
    <t xml:space="preserve">    Реконструкция и расширение системы водоснабжения (субсидии на капитальные вложения)</t>
  </si>
  <si>
    <t xml:space="preserve">   "Экология города" на 2009-2015 годы</t>
  </si>
  <si>
    <t xml:space="preserve">  Специальные (коррекционные)  учреждения</t>
  </si>
  <si>
    <t xml:space="preserve">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</si>
  <si>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 xml:space="preserve">   Субвенции на содержание и обучение детей с ограниченными возможностями здоровья, в том числе детей-сирот и детей, оставшихся без попечения родителей,  за время их пребывания в соответствующем муниципальном специальном (коррекционном) образовательном учреждении для обучающихся, воспитанников с ограниченными возможностями здоровья</t>
  </si>
  <si>
    <t xml:space="preserve">   Строительство детского сада  № 21 в 112 мкр. (субсидии на капитальные вложения)</t>
  </si>
  <si>
    <t xml:space="preserve">  Субсидии  на реализацию долгосрочной целевой программы "Здоровое  школьное  питание  на 2009-2015 годы"</t>
  </si>
  <si>
    <t>Субсидии на реализацию долгосрочной целевой программы "Развитие библиотечного дела в Вологодской области на 2009-2011 годы"</t>
  </si>
  <si>
    <t>"Здоровый город" на 2009-2012 годы</t>
  </si>
  <si>
    <t xml:space="preserve">   "Здоровый город" на 2009-2012 годы</t>
  </si>
  <si>
    <t xml:space="preserve">   "Спортивный город" на 2009-2011 годы</t>
  </si>
  <si>
    <t xml:space="preserve"> Мероприятия в сфере культуры, кинематографии и средств массовой информации</t>
  </si>
  <si>
    <t xml:space="preserve">   Пристройка к зданию МУК "ГДК "Аммофос" (субсидии на капитальные вложения)</t>
  </si>
  <si>
    <t xml:space="preserve">   Строительство объектов общегражданского назначения</t>
  </si>
  <si>
    <t xml:space="preserve">   Строительство пристройки к зданию МУК "ГДК "Аммофос"</t>
  </si>
  <si>
    <t xml:space="preserve">  "Экология города" на 2009-2015 годы</t>
  </si>
  <si>
    <t xml:space="preserve">  Субсидии на финансовое обеспечение оказания дополнительной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</si>
  <si>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"Спортивный город" на 2009-2011 годы</t>
  </si>
  <si>
    <t>"Экология города" на 2009-2015 годы</t>
  </si>
  <si>
    <t xml:space="preserve">    Обеспечение жильем ветеранов и инвалидов, нуждающихся в улучшении жилищных условий, вставших на учет до 01.01.2005 </t>
  </si>
  <si>
    <t xml:space="preserve">  Выплаты лицам, имеющим Почетный знак "За особые заслуги перед городом Череповцом"</t>
  </si>
  <si>
    <t xml:space="preserve"> Благоустройство</t>
  </si>
  <si>
    <t>"Обеспечение жильем молодых семей" на 2009-2010 годы</t>
  </si>
  <si>
    <t>431 99 00</t>
  </si>
  <si>
    <t>431 95 00</t>
  </si>
  <si>
    <t xml:space="preserve">Итого расходов </t>
  </si>
  <si>
    <t xml:space="preserve">   Мероприятия по поддержке и развитию культуры, искусства, кинематографии, средств массовой информации и архивного дела</t>
  </si>
  <si>
    <t xml:space="preserve">  Субвенции на обеспечение социальной поддержки детей-сирот и детей, оставшихся без попечения родителей, находящихся на воспитании в семье, лиц из числа детей указанных категорий  </t>
  </si>
  <si>
    <t>Погашение задолженности по  муниципальной программе развития субъектов  малого и среднего предпринимательства в городе Череповце за 2008 год</t>
  </si>
  <si>
    <t>795 09 00</t>
  </si>
  <si>
    <t xml:space="preserve"> Субвенции на передаваемые полномочия по предоставлению мер социальной поддержки в форме частичной оплаты жилого помещения и коммунальных услуг </t>
  </si>
  <si>
    <t/>
  </si>
  <si>
    <t>Наименование</t>
  </si>
  <si>
    <t>Раздел</t>
  </si>
  <si>
    <t>Подраздел</t>
  </si>
  <si>
    <t>ОБЩЕГОСУДАРСТВЕННЫЕ  ВОПРОСЫ</t>
  </si>
  <si>
    <t>01</t>
  </si>
  <si>
    <t>02</t>
  </si>
  <si>
    <t>03</t>
  </si>
  <si>
    <t>04</t>
  </si>
  <si>
    <t>06</t>
  </si>
  <si>
    <t>514 01 01</t>
  </si>
  <si>
    <t xml:space="preserve">  Городские мероприятия в области социальной политики  </t>
  </si>
  <si>
    <t>514 01 02</t>
  </si>
  <si>
    <t xml:space="preserve"> Оказание единовременной материальной помощи ветеранам бюджетной сферы к юбилейным датам</t>
  </si>
  <si>
    <t>514 01 03</t>
  </si>
  <si>
    <t>514 01 04</t>
  </si>
  <si>
    <t xml:space="preserve">  Выплаты лицам, имеющим звание "Почетный гражданин города Череповца"</t>
  </si>
  <si>
    <t>476 95 00</t>
  </si>
  <si>
    <t>Медицинская помощь в дневных стационарах всех типов</t>
  </si>
  <si>
    <t>477 95 00</t>
  </si>
  <si>
    <t>102 02 00</t>
  </si>
  <si>
    <t xml:space="preserve"> 05 </t>
  </si>
  <si>
    <t xml:space="preserve">    Жилой дом № 25 в 115 мкр.</t>
  </si>
  <si>
    <t>102 02 02</t>
  </si>
  <si>
    <t>102 02 01</t>
  </si>
  <si>
    <t xml:space="preserve">02 </t>
  </si>
  <si>
    <t>102 02 09</t>
  </si>
  <si>
    <t xml:space="preserve">   Бюджетные инвестиции в объекты капитального строительства, не включенные в целевые программы</t>
  </si>
  <si>
    <t>102 02 03</t>
  </si>
  <si>
    <t>102 02 10</t>
  </si>
  <si>
    <t>102 02 04</t>
  </si>
  <si>
    <t>102 02 05</t>
  </si>
  <si>
    <t>102 02 06</t>
  </si>
  <si>
    <t>102 02 07</t>
  </si>
  <si>
    <t>102 02 08</t>
  </si>
  <si>
    <t>4320202</t>
  </si>
  <si>
    <t xml:space="preserve"> 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</si>
  <si>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 xml:space="preserve"> Организационно-воспитательная работа с молодежью</t>
  </si>
  <si>
    <t xml:space="preserve"> Выполнение функций бюджетными учреждениями</t>
  </si>
  <si>
    <t xml:space="preserve">   меры социальной поддержки граждан (субвенции по предоставлению мер социальной поддержки по оплате жилого помещения и отопления детям-сиротам и детям, оставшимся без попечения родителей, и лицам из числа детей-сирот и детей, оставшимся без попечения родителей, имеющим закрепленное жилое помещение на территории области)</t>
  </si>
  <si>
    <t>5140103</t>
  </si>
  <si>
    <t>501</t>
  </si>
  <si>
    <t xml:space="preserve">   Функционирование органов в сфере национальной безопасности, правоохранительной деятельности и обороны</t>
  </si>
  <si>
    <t xml:space="preserve">  Военный персонал</t>
  </si>
  <si>
    <t xml:space="preserve"> Субвенции на обеспечение равной доступности услуг общественного транспорта на территории Вологодской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</si>
  <si>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 xml:space="preserve">   Субсидии юридическим лицам</t>
  </si>
  <si>
    <t>городского бюджета по разделам, подразделам, целевым статьям и видам расходов в ведомственной структуре расходов на 2010 год</t>
  </si>
  <si>
    <t xml:space="preserve">Субвенции на обеспечение социальной поддержки детей-сирот и детей, оставшихся без попечения родителей, находящихся на воспитании в семье, лиц из числа детей указанных категорий  </t>
  </si>
  <si>
    <t>521 02 13</t>
  </si>
  <si>
    <t xml:space="preserve">521 02 13 </t>
  </si>
  <si>
    <t>Защита населения и территории от последствий чрезвычайных ситуаций природного и техногенного характера, гражданская оборона</t>
  </si>
  <si>
    <t>1020200</t>
  </si>
  <si>
    <t>003</t>
  </si>
  <si>
    <t>Строительство объектов общегражданского назначения</t>
  </si>
  <si>
    <t>Бюджетные инвестиции</t>
  </si>
  <si>
    <t xml:space="preserve">   Выполнение функций бюджетными учреждениями</t>
  </si>
  <si>
    <t>805</t>
  </si>
  <si>
    <t>Общегосударственные вопросы</t>
  </si>
  <si>
    <t xml:space="preserve">Субвенции на осуществление отдельных государственных  полномочий по формированию состава комиссий по делам несовершеннолетних  и защите их прав, а также по финансовому и материально-техническому обеспечению их деятельности                       </t>
  </si>
  <si>
    <t xml:space="preserve">  Субвенции на осуществление отдельных государственных полномочий в сфере охраны окружающей среды</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</si>
  <si>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</si>
  <si>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 нуждающихся в опеке и попечительстве</t>
  </si>
  <si>
    <t xml:space="preserve">  Реализация функций, связанных с общегосударственным управлением</t>
  </si>
  <si>
    <t xml:space="preserve">  Выполнение других обязательств органов местного самоуправления</t>
  </si>
  <si>
    <t xml:space="preserve">  Субвенции на обеспечение воспитания и обучения детей-инвалидов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учебно-наглядные пособия                                                    </t>
  </si>
  <si>
    <t xml:space="preserve">  Субвенции на обеспечение выплаты денежной компенсации части родительской платы, взимаемой с родителей  (законных представителей)  за содержание детей в государственных и муниципальных образовательных  учреждениях области, реализующих основную образовательную программу дошкольного образования, а также в иных образовательных организациях, расположенных на территории области, реализующих основную общеобразовательную программу дошкольного образования</t>
  </si>
  <si>
    <t xml:space="preserve">   Субвенции на содержание и обучение детей с ограниченными возможностями здоровья, в том числе детей-сирот и детей, оставшихся без попечения родителей, за время их пребывания в соответствующем муниципальном специальном (коррекционном) образовательном учреждении для обучающихся, воспитанников с ограниченными возможностями здоровья</t>
  </si>
  <si>
    <t>Бюджет на 2010 год от 02.12.209 № 139</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</si>
</sst>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0.0"/>
    <numFmt numFmtId="172" formatCode="0.000000"/>
    <numFmt numFmtId="173" formatCode="0.00000"/>
    <numFmt numFmtId="174" formatCode="0.0000"/>
    <numFmt numFmtId="175" formatCode="0.000%"/>
    <numFmt numFmtId="176" formatCode="#,##0.0_ ;\-#,##0.0\ "/>
  </numFmts>
  <fonts count="13">
    <font>
      <sz val="10"/>
      <name val="Arial Cyr"/>
      <family val="0"/>
    </font>
    <font>
      <sz val="13"/>
      <name val="Times New Roman"/>
      <family val="1"/>
    </font>
    <font>
      <sz val="10"/>
      <name val="Times New Roman"/>
      <family val="1"/>
    </font>
    <font>
      <b/>
      <sz val="12"/>
      <name val="Times New Roman"/>
      <family val="1"/>
    </font>
    <font>
      <sz val="13"/>
      <name val="Arial Cyr"/>
      <family val="0"/>
    </font>
    <font>
      <sz val="12"/>
      <name val="Times New Roman"/>
      <family val="1"/>
    </font>
    <font>
      <u val="single"/>
      <sz val="10"/>
      <color indexed="12"/>
      <name val="Arial Cyr"/>
      <family val="0"/>
    </font>
    <font>
      <u val="single"/>
      <sz val="10"/>
      <color indexed="36"/>
      <name val="Arial Cyr"/>
      <family val="0"/>
    </font>
    <font>
      <b/>
      <sz val="13"/>
      <name val="Times New Roman"/>
      <family val="1"/>
    </font>
    <font>
      <sz val="13"/>
      <color indexed="8"/>
      <name val="Times New Roman"/>
      <family val="1"/>
    </font>
    <font>
      <sz val="14"/>
      <name val="Arial Cyr"/>
      <family val="2"/>
    </font>
    <font>
      <sz val="12"/>
      <name val="Arial Cyr"/>
      <family val="2"/>
    </font>
    <font>
      <i/>
      <sz val="13"/>
      <name val="Times New Roman"/>
      <family val="1"/>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9">
    <xf numFmtId="0" fontId="0" fillId="0" borderId="0" xfId="0" applyAlignment="1">
      <alignment/>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49" fontId="1" fillId="0" borderId="1" xfId="0" applyNumberFormat="1" applyFont="1" applyFill="1" applyBorder="1" applyAlignment="1" applyProtection="1">
      <alignment horizontal="center"/>
      <protection/>
    </xf>
    <xf numFmtId="164" fontId="1" fillId="0" borderId="2" xfId="0" applyNumberFormat="1" applyFont="1" applyFill="1" applyBorder="1" applyAlignment="1" applyProtection="1">
      <alignment/>
      <protection/>
    </xf>
    <xf numFmtId="49" fontId="1" fillId="0" borderId="3" xfId="0" applyNumberFormat="1" applyFont="1" applyFill="1" applyBorder="1" applyAlignment="1" applyProtection="1">
      <alignment horizontal="center"/>
      <protection/>
    </xf>
    <xf numFmtId="49" fontId="1" fillId="0" borderId="2" xfId="0" applyNumberFormat="1" applyFont="1" applyFill="1" applyBorder="1" applyAlignment="1" applyProtection="1">
      <alignment horizontal="center"/>
      <protection/>
    </xf>
    <xf numFmtId="164" fontId="1" fillId="0" borderId="1" xfId="0" applyNumberFormat="1" applyFont="1" applyFill="1" applyBorder="1" applyAlignment="1" applyProtection="1">
      <alignment/>
      <protection/>
    </xf>
    <xf numFmtId="49" fontId="1" fillId="0" borderId="4" xfId="0" applyNumberFormat="1" applyFont="1" applyFill="1" applyBorder="1" applyAlignment="1" applyProtection="1">
      <alignment horizontal="center"/>
      <protection/>
    </xf>
    <xf numFmtId="164" fontId="1" fillId="0" borderId="2" xfId="0" applyNumberFormat="1" applyFont="1" applyFill="1" applyBorder="1" applyAlignment="1" applyProtection="1">
      <alignment horizontal="right"/>
      <protection/>
    </xf>
    <xf numFmtId="0" fontId="1" fillId="0" borderId="1" xfId="0" applyNumberFormat="1" applyFont="1" applyFill="1" applyBorder="1" applyAlignment="1" applyProtection="1">
      <alignment horizontal="justify"/>
      <protection/>
    </xf>
    <xf numFmtId="164" fontId="1" fillId="0" borderId="1" xfId="0" applyNumberFormat="1" applyFont="1" applyFill="1" applyBorder="1" applyAlignment="1" applyProtection="1">
      <alignment horizontal="right"/>
      <protection/>
    </xf>
    <xf numFmtId="49" fontId="1" fillId="0" borderId="2" xfId="0" applyNumberFormat="1" applyFont="1" applyBorder="1" applyAlignment="1">
      <alignment horizontal="center"/>
    </xf>
    <xf numFmtId="0" fontId="1" fillId="0" borderId="4" xfId="0" applyNumberFormat="1" applyFont="1" applyFill="1" applyBorder="1" applyAlignment="1" applyProtection="1">
      <alignment horizontal="justify"/>
      <protection/>
    </xf>
    <xf numFmtId="164" fontId="1" fillId="0" borderId="4" xfId="0" applyNumberFormat="1" applyFont="1" applyFill="1" applyBorder="1" applyAlignment="1" applyProtection="1">
      <alignment horizontal="right"/>
      <protection/>
    </xf>
    <xf numFmtId="0" fontId="1" fillId="0" borderId="0" xfId="0" applyFont="1" applyBorder="1" applyAlignment="1">
      <alignment/>
    </xf>
    <xf numFmtId="49" fontId="1" fillId="2" borderId="2" xfId="0" applyNumberFormat="1" applyFont="1" applyFill="1" applyBorder="1" applyAlignment="1" applyProtection="1">
      <alignment horizontal="center"/>
      <protection/>
    </xf>
    <xf numFmtId="164" fontId="1" fillId="2" borderId="2" xfId="0" applyNumberFormat="1" applyFont="1" applyFill="1" applyBorder="1" applyAlignment="1" applyProtection="1">
      <alignment horizontal="right"/>
      <protection/>
    </xf>
    <xf numFmtId="0" fontId="1" fillId="0" borderId="2" xfId="0" applyNumberFormat="1" applyFont="1" applyFill="1" applyBorder="1" applyAlignment="1" applyProtection="1">
      <alignment horizontal="center"/>
      <protection/>
    </xf>
    <xf numFmtId="164" fontId="0" fillId="0" borderId="0" xfId="0" applyNumberFormat="1" applyAlignment="1">
      <alignment/>
    </xf>
    <xf numFmtId="0" fontId="1" fillId="0" borderId="2" xfId="0" applyNumberFormat="1" applyFont="1" applyFill="1" applyBorder="1" applyAlignment="1" applyProtection="1">
      <alignment horizontal="left" wrapText="1"/>
      <protection/>
    </xf>
    <xf numFmtId="0" fontId="1" fillId="0" borderId="0" xfId="0" applyNumberFormat="1" applyFont="1" applyFill="1" applyBorder="1" applyAlignment="1" applyProtection="1">
      <alignment horizontal="center" vertical="center"/>
      <protection/>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wrapText="1"/>
    </xf>
    <xf numFmtId="164" fontId="1" fillId="0" borderId="5" xfId="0" applyNumberFormat="1" applyFont="1" applyFill="1" applyBorder="1" applyAlignment="1" applyProtection="1">
      <alignment horizontal="right"/>
      <protection/>
    </xf>
    <xf numFmtId="49" fontId="1" fillId="0" borderId="2" xfId="0" applyNumberFormat="1" applyFont="1" applyFill="1" applyBorder="1" applyAlignment="1" applyProtection="1">
      <alignment horizontal="center" wrapText="1"/>
      <protection/>
    </xf>
    <xf numFmtId="164" fontId="1" fillId="0" borderId="2" xfId="0" applyNumberFormat="1" applyFont="1" applyFill="1" applyBorder="1" applyAlignment="1" applyProtection="1">
      <alignment horizontal="right" wrapText="1"/>
      <protection/>
    </xf>
    <xf numFmtId="49" fontId="8" fillId="0" borderId="2" xfId="0" applyNumberFormat="1" applyFont="1" applyFill="1" applyBorder="1" applyAlignment="1" applyProtection="1">
      <alignment horizontal="center"/>
      <protection/>
    </xf>
    <xf numFmtId="164" fontId="8" fillId="0" borderId="2" xfId="0" applyNumberFormat="1" applyFont="1" applyFill="1" applyBorder="1" applyAlignment="1" applyProtection="1">
      <alignment horizontal="right"/>
      <protection/>
    </xf>
    <xf numFmtId="164" fontId="8" fillId="0" borderId="2" xfId="0" applyNumberFormat="1" applyFont="1" applyFill="1" applyBorder="1" applyAlignment="1" applyProtection="1">
      <alignment horizontal="center"/>
      <protection/>
    </xf>
    <xf numFmtId="0" fontId="11" fillId="0" borderId="0" xfId="0" applyFont="1" applyAlignment="1">
      <alignment/>
    </xf>
    <xf numFmtId="49" fontId="12" fillId="0" borderId="2" xfId="0" applyNumberFormat="1" applyFont="1" applyFill="1" applyBorder="1" applyAlignment="1" applyProtection="1">
      <alignment horizontal="center"/>
      <protection/>
    </xf>
    <xf numFmtId="164" fontId="8" fillId="0" borderId="0" xfId="0" applyNumberFormat="1" applyFont="1" applyFill="1" applyBorder="1" applyAlignment="1" applyProtection="1">
      <alignment horizontal="right"/>
      <protection/>
    </xf>
    <xf numFmtId="0" fontId="1" fillId="0" borderId="2" xfId="0" applyNumberFormat="1" applyFont="1" applyFill="1" applyBorder="1" applyAlignment="1" applyProtection="1">
      <alignment horizontal="left" vertical="top" wrapText="1"/>
      <protection/>
    </xf>
    <xf numFmtId="0" fontId="1" fillId="0" borderId="2" xfId="0" applyFont="1" applyBorder="1" applyAlignment="1">
      <alignment horizontal="left" vertical="top" wrapText="1"/>
    </xf>
    <xf numFmtId="49" fontId="1" fillId="0" borderId="2" xfId="0" applyNumberFormat="1" applyFont="1" applyBorder="1" applyAlignment="1">
      <alignment horizontal="left" vertical="top" wrapText="1"/>
    </xf>
    <xf numFmtId="0" fontId="9" fillId="0" borderId="2" xfId="0" applyFont="1" applyBorder="1" applyAlignment="1">
      <alignment horizontal="left" vertical="top" wrapText="1"/>
    </xf>
    <xf numFmtId="0" fontId="9" fillId="0" borderId="2" xfId="0" applyFont="1" applyBorder="1" applyAlignment="1">
      <alignment horizontal="left" vertical="top" wrapText="1"/>
    </xf>
    <xf numFmtId="0" fontId="1" fillId="0" borderId="2" xfId="0" applyNumberFormat="1" applyFont="1" applyFill="1" applyBorder="1" applyAlignment="1" applyProtection="1">
      <alignment horizontal="left" vertical="top" wrapText="1"/>
      <protection/>
    </xf>
    <xf numFmtId="0" fontId="1" fillId="0" borderId="2" xfId="0" applyFont="1" applyBorder="1" applyAlignment="1">
      <alignment horizontal="left" vertical="top" wrapText="1"/>
    </xf>
    <xf numFmtId="49" fontId="1" fillId="0" borderId="2" xfId="0" applyNumberFormat="1" applyFont="1" applyBorder="1" applyAlignment="1">
      <alignment horizontal="left" vertical="top" wrapText="1"/>
    </xf>
    <xf numFmtId="0" fontId="1" fillId="0" borderId="1" xfId="0" applyNumberFormat="1" applyFont="1" applyFill="1" applyBorder="1" applyAlignment="1" applyProtection="1">
      <alignment horizontal="left" vertical="top" wrapText="1"/>
      <protection/>
    </xf>
    <xf numFmtId="0" fontId="1" fillId="0" borderId="2" xfId="0" applyFont="1" applyBorder="1" applyAlignment="1">
      <alignment horizontal="left" wrapText="1"/>
    </xf>
    <xf numFmtId="1" fontId="1" fillId="0" borderId="2" xfId="0" applyNumberFormat="1" applyFont="1" applyBorder="1" applyAlignment="1">
      <alignment horizontal="left" vertical="top" wrapText="1"/>
    </xf>
    <xf numFmtId="0" fontId="1" fillId="0" borderId="2" xfId="0" applyFont="1" applyBorder="1" applyAlignment="1">
      <alignment horizontal="justify" vertical="top" wrapText="1"/>
    </xf>
    <xf numFmtId="0" fontId="1" fillId="0" borderId="2" xfId="0" applyNumberFormat="1" applyFont="1" applyFill="1" applyBorder="1" applyAlignment="1" applyProtection="1">
      <alignment horizontal="justify" vertical="top" wrapText="1"/>
      <protection/>
    </xf>
    <xf numFmtId="164" fontId="1" fillId="0" borderId="2" xfId="0" applyNumberFormat="1" applyFont="1" applyFill="1" applyBorder="1" applyAlignment="1" applyProtection="1">
      <alignment horizontal="center"/>
      <protection/>
    </xf>
    <xf numFmtId="3" fontId="1" fillId="0" borderId="2" xfId="0" applyNumberFormat="1" applyFont="1" applyFill="1" applyBorder="1" applyAlignment="1" applyProtection="1">
      <alignment horizontal="center"/>
      <protection/>
    </xf>
    <xf numFmtId="0" fontId="9" fillId="0" borderId="2" xfId="0" applyFont="1" applyBorder="1" applyAlignment="1">
      <alignment horizontal="justify"/>
    </xf>
    <xf numFmtId="176" fontId="1" fillId="2" borderId="2" xfId="16" applyNumberFormat="1" applyFont="1" applyFill="1" applyBorder="1" applyAlignment="1" applyProtection="1">
      <alignment horizontal="right"/>
      <protection/>
    </xf>
    <xf numFmtId="0" fontId="9" fillId="0" borderId="2" xfId="0" applyFont="1" applyBorder="1" applyAlignment="1">
      <alignment/>
    </xf>
    <xf numFmtId="0" fontId="1" fillId="0" borderId="3" xfId="0" applyNumberFormat="1" applyFont="1" applyFill="1" applyBorder="1" applyAlignment="1" applyProtection="1">
      <alignment horizontal="center"/>
      <protection/>
    </xf>
    <xf numFmtId="0" fontId="1" fillId="2" borderId="3" xfId="0" applyNumberFormat="1" applyFont="1" applyFill="1" applyBorder="1" applyAlignment="1" applyProtection="1">
      <alignment horizontal="center"/>
      <protection/>
    </xf>
    <xf numFmtId="0" fontId="1" fillId="0" borderId="3"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justify"/>
      <protection/>
    </xf>
    <xf numFmtId="49" fontId="1" fillId="0" borderId="2" xfId="0" applyNumberFormat="1" applyFont="1" applyFill="1" applyBorder="1" applyAlignment="1" applyProtection="1">
      <alignment horizontal="center" vertical="center"/>
      <protection/>
    </xf>
    <xf numFmtId="0" fontId="1" fillId="2" borderId="2" xfId="0" applyNumberFormat="1" applyFont="1" applyFill="1" applyBorder="1" applyAlignment="1" applyProtection="1">
      <alignment horizontal="left" vertical="top" wrapText="1"/>
      <protection/>
    </xf>
    <xf numFmtId="0" fontId="1" fillId="2" borderId="2" xfId="0" applyFont="1" applyFill="1" applyBorder="1" applyAlignment="1">
      <alignment horizontal="left" vertical="top" wrapText="1"/>
    </xf>
    <xf numFmtId="0" fontId="0" fillId="0" borderId="0" xfId="0" applyBorder="1" applyAlignment="1">
      <alignment/>
    </xf>
    <xf numFmtId="164" fontId="2" fillId="0" borderId="0" xfId="0" applyNumberFormat="1" applyFont="1" applyFill="1" applyBorder="1" applyAlignment="1" applyProtection="1">
      <alignment horizontal="right"/>
      <protection/>
    </xf>
    <xf numFmtId="0" fontId="0" fillId="0" borderId="0" xfId="0" applyFont="1" applyBorder="1" applyAlignment="1">
      <alignment/>
    </xf>
    <xf numFmtId="0" fontId="1" fillId="0" borderId="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justify"/>
      <protection/>
    </xf>
    <xf numFmtId="0" fontId="1" fillId="0" borderId="0" xfId="0" applyFont="1" applyAlignment="1">
      <alignment/>
    </xf>
    <xf numFmtId="0" fontId="1" fillId="0" borderId="0" xfId="0" applyFont="1" applyAlignment="1">
      <alignment horizontal="justify"/>
    </xf>
    <xf numFmtId="164" fontId="1" fillId="0" borderId="2" xfId="0" applyNumberFormat="1" applyFont="1" applyBorder="1" applyAlignment="1">
      <alignment/>
    </xf>
    <xf numFmtId="0" fontId="1" fillId="0" borderId="2" xfId="0" applyNumberFormat="1" applyFont="1" applyFill="1" applyBorder="1" applyAlignment="1" applyProtection="1">
      <alignment horizontal="center" wrapText="1"/>
      <protection/>
    </xf>
    <xf numFmtId="0" fontId="5" fillId="0" borderId="0" xfId="0" applyFont="1" applyAlignment="1">
      <alignment/>
    </xf>
    <xf numFmtId="0" fontId="0" fillId="0" borderId="0" xfId="0" applyBorder="1" applyAlignment="1">
      <alignment horizontal="center"/>
    </xf>
    <xf numFmtId="164" fontId="0" fillId="0" borderId="0" xfId="0" applyNumberFormat="1" applyBorder="1" applyAlignment="1">
      <alignment/>
    </xf>
    <xf numFmtId="164" fontId="1" fillId="0" borderId="4" xfId="0" applyNumberFormat="1" applyFont="1" applyFill="1" applyBorder="1" applyAlignment="1" applyProtection="1">
      <alignment/>
      <protection/>
    </xf>
    <xf numFmtId="0" fontId="1" fillId="0" borderId="4" xfId="0" applyFont="1" applyBorder="1" applyAlignment="1">
      <alignment horizontal="left" vertical="top" wrapText="1"/>
    </xf>
    <xf numFmtId="2" fontId="1" fillId="0" borderId="2" xfId="0" applyNumberFormat="1"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Fill="1" applyBorder="1" applyAlignment="1" applyProtection="1">
      <alignment horizontal="center"/>
      <protection/>
    </xf>
    <xf numFmtId="0" fontId="1" fillId="0" borderId="0" xfId="0" applyFont="1" applyAlignment="1">
      <alignment/>
    </xf>
    <xf numFmtId="0" fontId="0" fillId="0" borderId="6" xfId="0" applyBorder="1" applyAlignment="1">
      <alignment wrapText="1"/>
    </xf>
    <xf numFmtId="0" fontId="0" fillId="0" borderId="0" xfId="0" applyAlignment="1">
      <alignment horizontal="center" vertical="top" wrapText="1"/>
    </xf>
    <xf numFmtId="0" fontId="0" fillId="0" borderId="6" xfId="0" applyBorder="1" applyAlignment="1">
      <alignment/>
    </xf>
    <xf numFmtId="0" fontId="0" fillId="0" borderId="7" xfId="0" applyBorder="1" applyAlignment="1">
      <alignment/>
    </xf>
    <xf numFmtId="164" fontId="1" fillId="2" borderId="5" xfId="0" applyNumberFormat="1" applyFont="1" applyFill="1" applyBorder="1" applyAlignment="1" applyProtection="1">
      <alignment horizontal="right"/>
      <protection/>
    </xf>
    <xf numFmtId="164" fontId="1" fillId="2" borderId="1" xfId="0" applyNumberFormat="1" applyFont="1" applyFill="1" applyBorder="1" applyAlignment="1" applyProtection="1">
      <alignment horizontal="right"/>
      <protection/>
    </xf>
    <xf numFmtId="0" fontId="0" fillId="0" borderId="8" xfId="0" applyBorder="1" applyAlignment="1">
      <alignment/>
    </xf>
    <xf numFmtId="0" fontId="0" fillId="0" borderId="7" xfId="0" applyBorder="1" applyAlignment="1">
      <alignment horizontal="center"/>
    </xf>
    <xf numFmtId="164" fontId="0" fillId="0" borderId="7" xfId="0" applyNumberFormat="1" applyBorder="1" applyAlignment="1">
      <alignment/>
    </xf>
    <xf numFmtId="0" fontId="1" fillId="0" borderId="3" xfId="0" applyNumberFormat="1" applyFont="1" applyFill="1" applyBorder="1" applyAlignment="1" applyProtection="1">
      <alignment horizontal="center"/>
      <protection/>
    </xf>
    <xf numFmtId="49" fontId="1" fillId="0" borderId="2" xfId="0" applyNumberFormat="1" applyFont="1" applyFill="1" applyBorder="1" applyAlignment="1" applyProtection="1">
      <alignment horizontal="center"/>
      <protection/>
    </xf>
    <xf numFmtId="164" fontId="1" fillId="2" borderId="2" xfId="0" applyNumberFormat="1" applyFont="1" applyFill="1" applyBorder="1" applyAlignment="1" applyProtection="1">
      <alignment horizontal="right"/>
      <protection/>
    </xf>
    <xf numFmtId="0" fontId="1" fillId="0" borderId="9" xfId="0" applyFont="1" applyBorder="1" applyAlignment="1">
      <alignment horizontal="center"/>
    </xf>
    <xf numFmtId="0" fontId="1" fillId="0" borderId="4" xfId="0" applyFont="1" applyBorder="1" applyAlignment="1">
      <alignment horizontal="center"/>
    </xf>
    <xf numFmtId="164" fontId="1" fillId="0" borderId="4" xfId="0" applyNumberFormat="1" applyFont="1" applyBorder="1" applyAlignment="1">
      <alignment/>
    </xf>
    <xf numFmtId="0" fontId="1" fillId="0" borderId="6" xfId="0" applyFont="1" applyBorder="1" applyAlignment="1">
      <alignment/>
    </xf>
    <xf numFmtId="0" fontId="1" fillId="0" borderId="0" xfId="0" applyNumberFormat="1" applyFont="1" applyFill="1" applyBorder="1" applyAlignment="1" applyProtection="1">
      <alignment horizontal="left" vertical="center"/>
      <protection/>
    </xf>
    <xf numFmtId="164" fontId="1" fillId="0" borderId="2" xfId="0" applyNumberFormat="1" applyFont="1" applyFill="1" applyBorder="1" applyAlignment="1" applyProtection="1">
      <alignment wrapText="1"/>
      <protection/>
    </xf>
    <xf numFmtId="0" fontId="0" fillId="0" borderId="0" xfId="0" applyBorder="1" applyAlignment="1">
      <alignment wrapText="1"/>
    </xf>
    <xf numFmtId="49" fontId="1" fillId="2" borderId="2" xfId="0" applyNumberFormat="1" applyFont="1" applyFill="1" applyBorder="1" applyAlignment="1">
      <alignment horizontal="left" vertical="top" wrapText="1"/>
    </xf>
    <xf numFmtId="0" fontId="1" fillId="2" borderId="2" xfId="0" applyNumberFormat="1" applyFont="1" applyFill="1" applyBorder="1" applyAlignment="1" applyProtection="1">
      <alignment horizontal="center"/>
      <protection/>
    </xf>
    <xf numFmtId="49" fontId="12" fillId="2" borderId="2" xfId="0" applyNumberFormat="1" applyFont="1" applyFill="1" applyBorder="1" applyAlignment="1" applyProtection="1">
      <alignment horizontal="center"/>
      <protection/>
    </xf>
    <xf numFmtId="164" fontId="8" fillId="0" borderId="5" xfId="0" applyNumberFormat="1" applyFont="1" applyFill="1" applyBorder="1" applyAlignment="1" applyProtection="1">
      <alignment horizontal="right"/>
      <protection/>
    </xf>
    <xf numFmtId="164" fontId="8" fillId="0" borderId="6" xfId="0" applyNumberFormat="1" applyFont="1" applyFill="1" applyBorder="1" applyAlignment="1" applyProtection="1">
      <alignment horizontal="right"/>
      <protection/>
    </xf>
    <xf numFmtId="164" fontId="8" fillId="0" borderId="7" xfId="0" applyNumberFormat="1" applyFont="1" applyFill="1" applyBorder="1" applyAlignment="1" applyProtection="1">
      <alignment horizontal="right"/>
      <protection/>
    </xf>
    <xf numFmtId="0" fontId="0" fillId="0" borderId="10" xfId="0" applyBorder="1" applyAlignment="1">
      <alignment/>
    </xf>
    <xf numFmtId="0" fontId="1" fillId="0" borderId="1" xfId="0" applyFont="1" applyBorder="1" applyAlignment="1">
      <alignment horizontal="left" vertical="top" wrapText="1"/>
    </xf>
    <xf numFmtId="49" fontId="1" fillId="0" borderId="5" xfId="0" applyNumberFormat="1" applyFont="1" applyFill="1" applyBorder="1" applyAlignment="1" applyProtection="1">
      <alignment horizontal="center" wrapText="1"/>
      <protection/>
    </xf>
    <xf numFmtId="0" fontId="0" fillId="0" borderId="8" xfId="0" applyBorder="1" applyAlignment="1">
      <alignment wrapText="1"/>
    </xf>
    <xf numFmtId="0" fontId="1" fillId="0" borderId="5" xfId="0" applyNumberFormat="1" applyFont="1" applyFill="1" applyBorder="1" applyAlignment="1" applyProtection="1">
      <alignment horizontal="center"/>
      <protection/>
    </xf>
    <xf numFmtId="49" fontId="1" fillId="0" borderId="5" xfId="0" applyNumberFormat="1" applyFont="1" applyFill="1" applyBorder="1" applyAlignment="1" applyProtection="1">
      <alignment horizontal="center"/>
      <protection/>
    </xf>
    <xf numFmtId="0" fontId="1" fillId="0" borderId="1" xfId="0" applyNumberFormat="1" applyFont="1" applyFill="1" applyBorder="1" applyAlignment="1" applyProtection="1">
      <alignment horizontal="center"/>
      <protection/>
    </xf>
    <xf numFmtId="0" fontId="9" fillId="0" borderId="5" xfId="0" applyFont="1" applyBorder="1" applyAlignment="1">
      <alignment horizontal="left" vertical="top" wrapText="1"/>
    </xf>
    <xf numFmtId="0" fontId="9" fillId="0" borderId="4" xfId="0" applyFont="1" applyBorder="1" applyAlignment="1">
      <alignment horizontal="left" vertical="top" wrapText="1"/>
    </xf>
    <xf numFmtId="164" fontId="1" fillId="2" borderId="4" xfId="0" applyNumberFormat="1" applyFont="1" applyFill="1" applyBorder="1" applyAlignment="1" applyProtection="1">
      <alignment horizontal="right"/>
      <protection/>
    </xf>
    <xf numFmtId="49" fontId="1" fillId="0" borderId="1" xfId="0" applyNumberFormat="1" applyFont="1" applyFill="1" applyBorder="1" applyAlignment="1" applyProtection="1">
      <alignment horizontal="center" wrapText="1"/>
      <protection/>
    </xf>
    <xf numFmtId="0" fontId="1" fillId="0" borderId="11" xfId="0" applyNumberFormat="1" applyFont="1" applyFill="1" applyBorder="1" applyAlignment="1" applyProtection="1">
      <alignment horizontal="center"/>
      <protection/>
    </xf>
    <xf numFmtId="0" fontId="1" fillId="0" borderId="12" xfId="0" applyNumberFormat="1" applyFont="1" applyFill="1" applyBorder="1" applyAlignment="1" applyProtection="1">
      <alignment horizontal="center"/>
      <protection/>
    </xf>
    <xf numFmtId="0" fontId="9" fillId="0" borderId="5" xfId="0" applyFont="1" applyBorder="1" applyAlignment="1">
      <alignment horizontal="left" vertical="top" wrapText="1"/>
    </xf>
    <xf numFmtId="0" fontId="9" fillId="0" borderId="4" xfId="0" applyFont="1" applyBorder="1" applyAlignment="1">
      <alignment horizontal="left" vertical="top" wrapText="1"/>
    </xf>
    <xf numFmtId="0" fontId="1" fillId="0" borderId="9"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left" vertical="top" wrapText="1"/>
      <protection/>
    </xf>
    <xf numFmtId="0" fontId="1" fillId="0" borderId="4" xfId="0" applyNumberFormat="1" applyFont="1" applyFill="1" applyBorder="1" applyAlignment="1" applyProtection="1">
      <alignment horizontal="left" vertical="top" wrapText="1"/>
      <protection/>
    </xf>
    <xf numFmtId="164" fontId="8" fillId="0" borderId="3" xfId="0" applyNumberFormat="1" applyFont="1" applyFill="1" applyBorder="1" applyAlignment="1" applyProtection="1">
      <alignment horizontal="right"/>
      <protection/>
    </xf>
    <xf numFmtId="164" fontId="8" fillId="2" borderId="2" xfId="0" applyNumberFormat="1" applyFont="1" applyFill="1" applyBorder="1" applyAlignment="1" applyProtection="1">
      <alignment horizontal="right"/>
      <protection/>
    </xf>
    <xf numFmtId="164" fontId="12" fillId="0" borderId="1" xfId="0" applyNumberFormat="1" applyFont="1" applyFill="1" applyBorder="1" applyAlignment="1" applyProtection="1">
      <alignment horizontal="right"/>
      <protection/>
    </xf>
    <xf numFmtId="0" fontId="10" fillId="0" borderId="2" xfId="0" applyFont="1" applyBorder="1" applyAlignment="1">
      <alignment/>
    </xf>
    <xf numFmtId="164" fontId="1" fillId="0" borderId="4" xfId="0" applyNumberFormat="1" applyFont="1" applyBorder="1" applyAlignment="1">
      <alignment/>
    </xf>
    <xf numFmtId="1" fontId="1" fillId="0" borderId="1" xfId="0" applyNumberFormat="1" applyFont="1" applyBorder="1" applyAlignment="1">
      <alignment horizontal="left" vertical="top" wrapText="1"/>
    </xf>
    <xf numFmtId="164" fontId="8" fillId="2" borderId="1" xfId="0" applyNumberFormat="1" applyFont="1" applyFill="1" applyBorder="1" applyAlignment="1" applyProtection="1">
      <alignment horizontal="right"/>
      <protection/>
    </xf>
    <xf numFmtId="164" fontId="1" fillId="0" borderId="1" xfId="0" applyNumberFormat="1" applyFont="1" applyBorder="1" applyAlignment="1">
      <alignment/>
    </xf>
    <xf numFmtId="0" fontId="1" fillId="0" borderId="3" xfId="0" applyFont="1" applyBorder="1" applyAlignment="1">
      <alignment/>
    </xf>
    <xf numFmtId="164" fontId="1" fillId="0" borderId="3" xfId="0" applyNumberFormat="1" applyFont="1" applyBorder="1" applyAlignment="1">
      <alignment/>
    </xf>
    <xf numFmtId="0" fontId="1" fillId="2" borderId="4" xfId="0" applyNumberFormat="1" applyFont="1" applyFill="1" applyBorder="1" applyAlignment="1" applyProtection="1">
      <alignment horizontal="center" vertical="center" wrapText="1"/>
      <protection/>
    </xf>
    <xf numFmtId="164" fontId="12" fillId="0" borderId="2" xfId="0" applyNumberFormat="1" applyFont="1" applyFill="1" applyBorder="1" applyAlignment="1" applyProtection="1">
      <alignment horizontal="right"/>
      <protection/>
    </xf>
    <xf numFmtId="0" fontId="1" fillId="0" borderId="0" xfId="0" applyFont="1" applyBorder="1" applyAlignment="1">
      <alignment/>
    </xf>
    <xf numFmtId="0" fontId="1" fillId="0" borderId="10" xfId="0" applyFont="1" applyBorder="1" applyAlignment="1">
      <alignment/>
    </xf>
    <xf numFmtId="0" fontId="1" fillId="2" borderId="4" xfId="0" applyFont="1" applyFill="1" applyBorder="1" applyAlignment="1">
      <alignment horizontal="center" vertical="center" wrapText="1"/>
    </xf>
    <xf numFmtId="0" fontId="1" fillId="2" borderId="9" xfId="0" applyNumberFormat="1" applyFont="1" applyFill="1" applyBorder="1" applyAlignment="1" applyProtection="1">
      <alignment horizontal="center" vertical="center" wrapText="1"/>
      <protection/>
    </xf>
    <xf numFmtId="0" fontId="0" fillId="0" borderId="10" xfId="0" applyBorder="1" applyAlignment="1">
      <alignment wrapText="1"/>
    </xf>
    <xf numFmtId="0" fontId="1" fillId="0" borderId="5" xfId="0" applyNumberFormat="1" applyFont="1" applyFill="1" applyBorder="1" applyAlignment="1" applyProtection="1">
      <alignment horizontal="left" vertical="top" wrapText="1"/>
      <protection/>
    </xf>
    <xf numFmtId="164" fontId="1" fillId="0" borderId="5" xfId="0" applyNumberFormat="1" applyFont="1" applyFill="1" applyBorder="1" applyAlignment="1" applyProtection="1">
      <alignment/>
      <protection/>
    </xf>
    <xf numFmtId="164" fontId="1" fillId="0" borderId="12" xfId="0" applyNumberFormat="1" applyFont="1" applyBorder="1" applyAlignment="1">
      <alignment/>
    </xf>
    <xf numFmtId="164" fontId="1" fillId="0" borderId="1" xfId="0" applyNumberFormat="1" applyFont="1" applyFill="1" applyBorder="1" applyAlignment="1" applyProtection="1">
      <alignment wrapText="1"/>
      <protection/>
    </xf>
    <xf numFmtId="164" fontId="1" fillId="0" borderId="11" xfId="0" applyNumberFormat="1" applyFont="1" applyBorder="1" applyAlignment="1">
      <alignment/>
    </xf>
    <xf numFmtId="164" fontId="1" fillId="0" borderId="5" xfId="0" applyNumberFormat="1" applyFont="1" applyBorder="1" applyAlignment="1">
      <alignment/>
    </xf>
    <xf numFmtId="0" fontId="9" fillId="0" borderId="1" xfId="0" applyFont="1" applyBorder="1" applyAlignment="1">
      <alignment horizontal="left" vertical="top" wrapText="1"/>
    </xf>
    <xf numFmtId="0" fontId="9" fillId="0" borderId="1" xfId="0" applyFont="1" applyBorder="1" applyAlignment="1">
      <alignment horizontal="justify"/>
    </xf>
    <xf numFmtId="49" fontId="1" fillId="0" borderId="5" xfId="0" applyNumberFormat="1" applyFont="1" applyBorder="1" applyAlignment="1">
      <alignment horizontal="left" vertical="top" wrapText="1"/>
    </xf>
    <xf numFmtId="0" fontId="1" fillId="0" borderId="5" xfId="0" applyFont="1" applyBorder="1" applyAlignment="1">
      <alignment horizontal="left" vertical="top" wrapText="1"/>
    </xf>
    <xf numFmtId="0" fontId="1" fillId="0" borderId="4" xfId="0" applyNumberFormat="1" applyFont="1" applyFill="1" applyBorder="1" applyAlignment="1" applyProtection="1">
      <alignment horizontal="center"/>
      <protection/>
    </xf>
    <xf numFmtId="0" fontId="9" fillId="0" borderId="1" xfId="0" applyFont="1" applyBorder="1" applyAlignment="1">
      <alignment horizontal="left" vertical="top" wrapText="1"/>
    </xf>
    <xf numFmtId="49" fontId="1" fillId="0" borderId="1" xfId="0" applyNumberFormat="1" applyFont="1" applyBorder="1" applyAlignment="1">
      <alignment horizontal="left" vertical="top" wrapText="1"/>
    </xf>
    <xf numFmtId="164" fontId="8" fillId="0" borderId="1" xfId="0" applyNumberFormat="1" applyFont="1" applyFill="1" applyBorder="1" applyAlignment="1" applyProtection="1">
      <alignment horizontal="right"/>
      <protection/>
    </xf>
    <xf numFmtId="49" fontId="1" fillId="0" borderId="1" xfId="0" applyNumberFormat="1" applyFont="1" applyBorder="1" applyAlignment="1">
      <alignment horizontal="left" vertical="top" wrapText="1"/>
    </xf>
    <xf numFmtId="0" fontId="1" fillId="0" borderId="5" xfId="0" applyNumberFormat="1" applyFont="1" applyFill="1" applyBorder="1" applyAlignment="1" applyProtection="1">
      <alignment horizontal="left" vertical="top" wrapText="1"/>
      <protection/>
    </xf>
    <xf numFmtId="49" fontId="1" fillId="0" borderId="4" xfId="0" applyNumberFormat="1" applyFont="1" applyBorder="1" applyAlignment="1">
      <alignment horizontal="left" vertical="top" wrapText="1"/>
    </xf>
    <xf numFmtId="0" fontId="1" fillId="0" borderId="0" xfId="0" applyNumberFormat="1" applyFont="1" applyFill="1" applyBorder="1" applyAlignment="1" applyProtection="1">
      <alignment horizontal="center" vertical="top" wrapText="1"/>
      <protection/>
    </xf>
    <xf numFmtId="0" fontId="0" fillId="0" borderId="0" xfId="0" applyAlignment="1">
      <alignment/>
    </xf>
    <xf numFmtId="0" fontId="1" fillId="0" borderId="0" xfId="0" applyNumberFormat="1" applyFont="1" applyFill="1" applyBorder="1" applyAlignment="1" applyProtection="1">
      <alignment horizontal="center" vertical="top"/>
      <protection/>
    </xf>
    <xf numFmtId="0" fontId="4" fillId="0" borderId="0" xfId="0" applyFont="1"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2" borderId="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vertical="center" wrapText="1"/>
      <protection/>
    </xf>
    <xf numFmtId="0" fontId="4" fillId="0" borderId="4" xfId="0" applyFont="1" applyBorder="1" applyAlignment="1">
      <alignment horizontal="center" vertical="center" wrapText="1"/>
    </xf>
    <xf numFmtId="0" fontId="0" fillId="0" borderId="0" xfId="0" applyAlignment="1">
      <alignment horizontal="center" vertical="top" wrapText="1"/>
    </xf>
    <xf numFmtId="0" fontId="2" fillId="0" borderId="0" xfId="0"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9</xdr:col>
      <xdr:colOff>904875</xdr:colOff>
      <xdr:row>0</xdr:row>
      <xdr:rowOff>0</xdr:rowOff>
    </xdr:to>
    <xdr:pic>
      <xdr:nvPicPr>
        <xdr:cNvPr id="1" name="Picture 1"/>
        <xdr:cNvPicPr preferRelativeResize="1">
          <a:picLocks noChangeAspect="1"/>
        </xdr:cNvPicPr>
      </xdr:nvPicPr>
      <xdr:blipFill>
        <a:blip r:embed="rId1"/>
        <a:stretch>
          <a:fillRect/>
        </a:stretch>
      </xdr:blipFill>
      <xdr:spPr>
        <a:xfrm>
          <a:off x="12277725" y="0"/>
          <a:ext cx="904875" cy="0"/>
        </a:xfrm>
        <a:prstGeom prst="rect">
          <a:avLst/>
        </a:prstGeom>
        <a:noFill/>
        <a:ln w="9525" cmpd="sng">
          <a:noFill/>
        </a:ln>
      </xdr:spPr>
    </xdr:pic>
    <xdr:clientData/>
  </xdr:twoCellAnchor>
  <xdr:twoCellAnchor editAs="oneCell">
    <xdr:from>
      <xdr:col>14</xdr:col>
      <xdr:colOff>495300</xdr:colOff>
      <xdr:row>0</xdr:row>
      <xdr:rowOff>0</xdr:rowOff>
    </xdr:from>
    <xdr:to>
      <xdr:col>16</xdr:col>
      <xdr:colOff>28575</xdr:colOff>
      <xdr:row>0</xdr:row>
      <xdr:rowOff>0</xdr:rowOff>
    </xdr:to>
    <xdr:pic>
      <xdr:nvPicPr>
        <xdr:cNvPr id="2" name="Picture 6"/>
        <xdr:cNvPicPr preferRelativeResize="1">
          <a:picLocks noChangeAspect="1"/>
        </xdr:cNvPicPr>
      </xdr:nvPicPr>
      <xdr:blipFill>
        <a:blip r:embed="rId1"/>
        <a:stretch>
          <a:fillRect/>
        </a:stretch>
      </xdr:blipFill>
      <xdr:spPr>
        <a:xfrm>
          <a:off x="17859375" y="0"/>
          <a:ext cx="904875" cy="0"/>
        </a:xfrm>
        <a:prstGeom prst="rect">
          <a:avLst/>
        </a:prstGeom>
        <a:noFill/>
        <a:ln w="9525" cmpd="sng">
          <a:noFill/>
        </a:ln>
      </xdr:spPr>
    </xdr:pic>
    <xdr:clientData/>
  </xdr:twoCellAnchor>
  <xdr:twoCellAnchor editAs="oneCell">
    <xdr:from>
      <xdr:col>7</xdr:col>
      <xdr:colOff>0</xdr:colOff>
      <xdr:row>0</xdr:row>
      <xdr:rowOff>0</xdr:rowOff>
    </xdr:from>
    <xdr:to>
      <xdr:col>9</xdr:col>
      <xdr:colOff>904875</xdr:colOff>
      <xdr:row>0</xdr:row>
      <xdr:rowOff>0</xdr:rowOff>
    </xdr:to>
    <xdr:pic>
      <xdr:nvPicPr>
        <xdr:cNvPr id="3" name="Picture 18"/>
        <xdr:cNvPicPr preferRelativeResize="1">
          <a:picLocks noChangeAspect="1"/>
        </xdr:cNvPicPr>
      </xdr:nvPicPr>
      <xdr:blipFill>
        <a:blip r:embed="rId1"/>
        <a:stretch>
          <a:fillRect/>
        </a:stretch>
      </xdr:blipFill>
      <xdr:spPr>
        <a:xfrm>
          <a:off x="12277725" y="0"/>
          <a:ext cx="904875" cy="0"/>
        </a:xfrm>
        <a:prstGeom prst="rect">
          <a:avLst/>
        </a:prstGeom>
        <a:noFill/>
        <a:ln w="9525" cmpd="sng">
          <a:noFill/>
        </a:ln>
      </xdr:spPr>
    </xdr:pic>
    <xdr:clientData/>
  </xdr:twoCellAnchor>
  <xdr:twoCellAnchor editAs="oneCell">
    <xdr:from>
      <xdr:col>14</xdr:col>
      <xdr:colOff>495300</xdr:colOff>
      <xdr:row>0</xdr:row>
      <xdr:rowOff>0</xdr:rowOff>
    </xdr:from>
    <xdr:to>
      <xdr:col>16</xdr:col>
      <xdr:colOff>28575</xdr:colOff>
      <xdr:row>0</xdr:row>
      <xdr:rowOff>0</xdr:rowOff>
    </xdr:to>
    <xdr:pic>
      <xdr:nvPicPr>
        <xdr:cNvPr id="4" name="Picture 19"/>
        <xdr:cNvPicPr preferRelativeResize="1">
          <a:picLocks noChangeAspect="1"/>
        </xdr:cNvPicPr>
      </xdr:nvPicPr>
      <xdr:blipFill>
        <a:blip r:embed="rId1"/>
        <a:stretch>
          <a:fillRect/>
        </a:stretch>
      </xdr:blipFill>
      <xdr:spPr>
        <a:xfrm>
          <a:off x="17859375" y="0"/>
          <a:ext cx="904875" cy="0"/>
        </a:xfrm>
        <a:prstGeom prst="rect">
          <a:avLst/>
        </a:prstGeom>
        <a:noFill/>
        <a:ln w="9525" cmpd="sng">
          <a:noFill/>
        </a:ln>
      </xdr:spPr>
    </xdr:pic>
    <xdr:clientData/>
  </xdr:twoCellAnchor>
  <xdr:twoCellAnchor editAs="oneCell">
    <xdr:from>
      <xdr:col>7</xdr:col>
      <xdr:colOff>0</xdr:colOff>
      <xdr:row>0</xdr:row>
      <xdr:rowOff>0</xdr:rowOff>
    </xdr:from>
    <xdr:to>
      <xdr:col>9</xdr:col>
      <xdr:colOff>904875</xdr:colOff>
      <xdr:row>0</xdr:row>
      <xdr:rowOff>0</xdr:rowOff>
    </xdr:to>
    <xdr:pic>
      <xdr:nvPicPr>
        <xdr:cNvPr id="5" name="Picture 20"/>
        <xdr:cNvPicPr preferRelativeResize="1">
          <a:picLocks noChangeAspect="1"/>
        </xdr:cNvPicPr>
      </xdr:nvPicPr>
      <xdr:blipFill>
        <a:blip r:embed="rId1"/>
        <a:stretch>
          <a:fillRect/>
        </a:stretch>
      </xdr:blipFill>
      <xdr:spPr>
        <a:xfrm>
          <a:off x="12277725" y="0"/>
          <a:ext cx="904875" cy="0"/>
        </a:xfrm>
        <a:prstGeom prst="rect">
          <a:avLst/>
        </a:prstGeom>
        <a:noFill/>
        <a:ln w="9525" cmpd="sng">
          <a:noFill/>
        </a:ln>
      </xdr:spPr>
    </xdr:pic>
    <xdr:clientData/>
  </xdr:twoCellAnchor>
  <xdr:twoCellAnchor editAs="oneCell">
    <xdr:from>
      <xdr:col>14</xdr:col>
      <xdr:colOff>495300</xdr:colOff>
      <xdr:row>0</xdr:row>
      <xdr:rowOff>0</xdr:rowOff>
    </xdr:from>
    <xdr:to>
      <xdr:col>16</xdr:col>
      <xdr:colOff>28575</xdr:colOff>
      <xdr:row>0</xdr:row>
      <xdr:rowOff>0</xdr:rowOff>
    </xdr:to>
    <xdr:pic>
      <xdr:nvPicPr>
        <xdr:cNvPr id="6" name="Picture 21"/>
        <xdr:cNvPicPr preferRelativeResize="1">
          <a:picLocks noChangeAspect="1"/>
        </xdr:cNvPicPr>
      </xdr:nvPicPr>
      <xdr:blipFill>
        <a:blip r:embed="rId1"/>
        <a:stretch>
          <a:fillRect/>
        </a:stretch>
      </xdr:blipFill>
      <xdr:spPr>
        <a:xfrm>
          <a:off x="17859375" y="0"/>
          <a:ext cx="904875" cy="0"/>
        </a:xfrm>
        <a:prstGeom prst="rect">
          <a:avLst/>
        </a:prstGeom>
        <a:noFill/>
        <a:ln w="9525" cmpd="sng">
          <a:noFill/>
        </a:ln>
      </xdr:spPr>
    </xdr:pic>
    <xdr:clientData/>
  </xdr:twoCellAnchor>
  <xdr:twoCellAnchor editAs="oneCell">
    <xdr:from>
      <xdr:col>7</xdr:col>
      <xdr:colOff>0</xdr:colOff>
      <xdr:row>0</xdr:row>
      <xdr:rowOff>0</xdr:rowOff>
    </xdr:from>
    <xdr:to>
      <xdr:col>9</xdr:col>
      <xdr:colOff>904875</xdr:colOff>
      <xdr:row>0</xdr:row>
      <xdr:rowOff>0</xdr:rowOff>
    </xdr:to>
    <xdr:pic>
      <xdr:nvPicPr>
        <xdr:cNvPr id="7" name="Picture 22"/>
        <xdr:cNvPicPr preferRelativeResize="1">
          <a:picLocks noChangeAspect="1"/>
        </xdr:cNvPicPr>
      </xdr:nvPicPr>
      <xdr:blipFill>
        <a:blip r:embed="rId1"/>
        <a:stretch>
          <a:fillRect/>
        </a:stretch>
      </xdr:blipFill>
      <xdr:spPr>
        <a:xfrm>
          <a:off x="12277725" y="0"/>
          <a:ext cx="904875" cy="0"/>
        </a:xfrm>
        <a:prstGeom prst="rect">
          <a:avLst/>
        </a:prstGeom>
        <a:noFill/>
        <a:ln w="9525" cmpd="sng">
          <a:noFill/>
        </a:ln>
      </xdr:spPr>
    </xdr:pic>
    <xdr:clientData/>
  </xdr:twoCellAnchor>
  <xdr:twoCellAnchor editAs="oneCell">
    <xdr:from>
      <xdr:col>14</xdr:col>
      <xdr:colOff>495300</xdr:colOff>
      <xdr:row>0</xdr:row>
      <xdr:rowOff>0</xdr:rowOff>
    </xdr:from>
    <xdr:to>
      <xdr:col>16</xdr:col>
      <xdr:colOff>28575</xdr:colOff>
      <xdr:row>0</xdr:row>
      <xdr:rowOff>0</xdr:rowOff>
    </xdr:to>
    <xdr:pic>
      <xdr:nvPicPr>
        <xdr:cNvPr id="8" name="Picture 23"/>
        <xdr:cNvPicPr preferRelativeResize="1">
          <a:picLocks noChangeAspect="1"/>
        </xdr:cNvPicPr>
      </xdr:nvPicPr>
      <xdr:blipFill>
        <a:blip r:embed="rId1"/>
        <a:stretch>
          <a:fillRect/>
        </a:stretch>
      </xdr:blipFill>
      <xdr:spPr>
        <a:xfrm>
          <a:off x="17859375" y="0"/>
          <a:ext cx="9048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74"/>
  <sheetViews>
    <sheetView view="pageBreakPreview" zoomScale="75" zoomScaleNormal="75" zoomScaleSheetLayoutView="75" workbookViewId="0" topLeftCell="A38">
      <selection activeCell="A59" sqref="A59:G60"/>
    </sheetView>
  </sheetViews>
  <sheetFormatPr defaultColWidth="9.00390625" defaultRowHeight="12.75"/>
  <cols>
    <col min="1" max="1" width="69.875" style="0" customWidth="1"/>
    <col min="2" max="2" width="12.25390625" style="0" customWidth="1"/>
    <col min="3" max="3" width="14.00390625" style="0" customWidth="1"/>
    <col min="4" max="4" width="20.00390625" style="0" hidden="1" customWidth="1"/>
    <col min="5" max="5" width="21.375" style="0" hidden="1" customWidth="1"/>
    <col min="6" max="6" width="14.75390625" style="0" hidden="1" customWidth="1"/>
    <col min="7" max="7" width="15.875" style="67" customWidth="1"/>
  </cols>
  <sheetData>
    <row r="1" spans="4:6" ht="16.5" customHeight="1" hidden="1">
      <c r="D1" s="24"/>
      <c r="F1" s="24"/>
    </row>
    <row r="2" spans="3:6" ht="19.5" customHeight="1">
      <c r="C2" s="96" t="s">
        <v>246</v>
      </c>
      <c r="D2" s="24"/>
      <c r="F2" s="24"/>
    </row>
    <row r="3" spans="3:6" ht="18.75" customHeight="1">
      <c r="C3" s="96" t="s">
        <v>364</v>
      </c>
      <c r="D3" s="24"/>
      <c r="F3" s="24"/>
    </row>
    <row r="4" spans="3:6" ht="20.25" customHeight="1">
      <c r="C4" s="96" t="s">
        <v>365</v>
      </c>
      <c r="D4" s="24"/>
      <c r="F4" s="24"/>
    </row>
    <row r="5" spans="3:6" ht="16.5" customHeight="1">
      <c r="C5" s="96" t="s">
        <v>275</v>
      </c>
      <c r="D5" s="24"/>
      <c r="F5" s="24"/>
    </row>
    <row r="6" spans="3:6" ht="16.5" customHeight="1">
      <c r="C6" s="24"/>
      <c r="D6" s="24"/>
      <c r="F6" s="24"/>
    </row>
    <row r="7" ht="16.5" customHeight="1">
      <c r="C7" s="96"/>
    </row>
    <row r="8" ht="16.5" customHeight="1">
      <c r="C8" s="96" t="s">
        <v>584</v>
      </c>
    </row>
    <row r="9" ht="16.5" customHeight="1">
      <c r="C9" s="96" t="s">
        <v>364</v>
      </c>
    </row>
    <row r="10" ht="16.5" customHeight="1">
      <c r="C10" s="96" t="s">
        <v>365</v>
      </c>
    </row>
    <row r="11" spans="1:3" ht="16.5">
      <c r="A11" s="2"/>
      <c r="B11" s="2"/>
      <c r="C11" s="96" t="s">
        <v>267</v>
      </c>
    </row>
    <row r="12" spans="1:6" ht="10.5" customHeight="1">
      <c r="A12" s="4"/>
      <c r="B12" s="4"/>
      <c r="C12" s="1"/>
      <c r="D12" s="1"/>
      <c r="F12" s="1"/>
    </row>
    <row r="13" spans="1:7" ht="25.5" customHeight="1">
      <c r="A13" s="157" t="s">
        <v>250</v>
      </c>
      <c r="B13" s="158"/>
      <c r="C13" s="158"/>
      <c r="D13" s="158"/>
      <c r="E13" s="158"/>
      <c r="F13" s="158"/>
      <c r="G13" s="158"/>
    </row>
    <row r="14" spans="1:7" ht="21" customHeight="1">
      <c r="A14" s="159" t="s">
        <v>251</v>
      </c>
      <c r="B14" s="160"/>
      <c r="C14" s="160"/>
      <c r="D14" s="160"/>
      <c r="E14" s="158"/>
      <c r="F14" s="158"/>
      <c r="G14" s="158"/>
    </row>
    <row r="15" spans="1:6" ht="6.75" customHeight="1" hidden="1">
      <c r="A15" s="5"/>
      <c r="B15" s="5"/>
      <c r="C15" s="5"/>
      <c r="D15" s="5"/>
      <c r="F15" s="5"/>
    </row>
    <row r="16" spans="1:6" ht="16.5" customHeight="1" hidden="1">
      <c r="A16" s="2" t="s">
        <v>723</v>
      </c>
      <c r="B16" s="2"/>
      <c r="C16" s="2"/>
      <c r="D16" s="2"/>
      <c r="F16" s="2"/>
    </row>
    <row r="17" spans="1:6" ht="15" customHeight="1" hidden="1">
      <c r="A17" s="2"/>
      <c r="B17" s="2"/>
      <c r="C17" s="2"/>
      <c r="D17" s="71"/>
      <c r="F17" s="71"/>
    </row>
    <row r="18" spans="1:6" ht="16.5">
      <c r="A18" s="2"/>
      <c r="B18" s="2"/>
      <c r="C18" s="2"/>
      <c r="D18" s="2"/>
      <c r="F18" s="2"/>
    </row>
    <row r="19" spans="1:7" ht="36.75" customHeight="1">
      <c r="A19" s="165" t="s">
        <v>724</v>
      </c>
      <c r="B19" s="165" t="s">
        <v>725</v>
      </c>
      <c r="C19" s="165" t="s">
        <v>726</v>
      </c>
      <c r="D19" s="161" t="s">
        <v>252</v>
      </c>
      <c r="E19" s="161" t="s">
        <v>0</v>
      </c>
      <c r="F19" s="161" t="s">
        <v>244</v>
      </c>
      <c r="G19" s="164" t="s">
        <v>644</v>
      </c>
    </row>
    <row r="20" spans="1:7" ht="8.25" customHeight="1">
      <c r="A20" s="166"/>
      <c r="B20" s="166"/>
      <c r="C20" s="166"/>
      <c r="D20" s="163"/>
      <c r="E20" s="162"/>
      <c r="F20" s="163"/>
      <c r="G20" s="163"/>
    </row>
    <row r="21" spans="1:7" ht="1.5" customHeight="1" hidden="1">
      <c r="A21" s="25"/>
      <c r="B21" s="26"/>
      <c r="C21" s="27"/>
      <c r="D21" s="26"/>
      <c r="E21" s="105"/>
      <c r="F21" s="26"/>
      <c r="G21" s="131"/>
    </row>
    <row r="22" spans="1:7" ht="21" customHeight="1">
      <c r="A22" s="45" t="s">
        <v>727</v>
      </c>
      <c r="B22" s="6" t="s">
        <v>728</v>
      </c>
      <c r="C22" s="6"/>
      <c r="D22" s="10">
        <f>SUM(D23:D30)</f>
        <v>297194</v>
      </c>
      <c r="E22" s="10">
        <f>SUM(E23:E30)</f>
        <v>0</v>
      </c>
      <c r="F22" s="10">
        <f>SUM(F23:F30)</f>
        <v>-567</v>
      </c>
      <c r="G22" s="132">
        <f>D22+E22+F22</f>
        <v>296627</v>
      </c>
    </row>
    <row r="23" spans="1:7" ht="34.5" customHeight="1">
      <c r="A23" s="47" t="s">
        <v>2</v>
      </c>
      <c r="B23" s="9" t="s">
        <v>728</v>
      </c>
      <c r="C23" s="9" t="s">
        <v>729</v>
      </c>
      <c r="D23" s="7">
        <f>SUM('прил.9'!G21)</f>
        <v>1549.2</v>
      </c>
      <c r="E23" s="7">
        <f>SUM('прил.9'!H21)</f>
        <v>0</v>
      </c>
      <c r="F23" s="7"/>
      <c r="G23" s="132">
        <f>D23+E23+F23</f>
        <v>1549.2</v>
      </c>
    </row>
    <row r="24" spans="1:7" ht="54" customHeight="1">
      <c r="A24" s="42" t="s">
        <v>444</v>
      </c>
      <c r="B24" s="9" t="s">
        <v>728</v>
      </c>
      <c r="C24" s="9" t="s">
        <v>730</v>
      </c>
      <c r="D24" s="7">
        <f>SUM('прил.9'!G25)</f>
        <v>16247.499999999998</v>
      </c>
      <c r="E24" s="7">
        <f>SUM('прил.9'!H25)</f>
        <v>0</v>
      </c>
      <c r="F24" s="7"/>
      <c r="G24" s="132">
        <f aca="true" t="shared" si="0" ref="G24:G71">D24+E24+F24</f>
        <v>16247.499999999998</v>
      </c>
    </row>
    <row r="25" spans="1:7" ht="51.75" customHeight="1">
      <c r="A25" s="41" t="s">
        <v>656</v>
      </c>
      <c r="B25" s="9" t="s">
        <v>728</v>
      </c>
      <c r="C25" s="9" t="s">
        <v>731</v>
      </c>
      <c r="D25" s="7">
        <f>SUM('прил.9'!G33)</f>
        <v>115793.9</v>
      </c>
      <c r="E25" s="7">
        <f>SUM('прил.9'!H33)</f>
        <v>0</v>
      </c>
      <c r="F25" s="7"/>
      <c r="G25" s="132">
        <f t="shared" si="0"/>
        <v>115793.9</v>
      </c>
    </row>
    <row r="26" spans="1:7" ht="18" customHeight="1">
      <c r="A26" s="42" t="s">
        <v>657</v>
      </c>
      <c r="B26" s="9" t="s">
        <v>728</v>
      </c>
      <c r="C26" s="9" t="s">
        <v>732</v>
      </c>
      <c r="D26" s="7">
        <f>SUM('прил.9'!G47)</f>
        <v>27549.5</v>
      </c>
      <c r="E26" s="7">
        <f>SUM('прил.9'!H47)</f>
        <v>0</v>
      </c>
      <c r="F26" s="7"/>
      <c r="G26" s="132">
        <f t="shared" si="0"/>
        <v>27549.5</v>
      </c>
    </row>
    <row r="27" spans="1:7" ht="18" customHeight="1" hidden="1">
      <c r="A27" s="43" t="s">
        <v>658</v>
      </c>
      <c r="B27" s="9" t="s">
        <v>728</v>
      </c>
      <c r="C27" s="9" t="s">
        <v>555</v>
      </c>
      <c r="D27" s="7">
        <f>SUM('прил.9'!G55)</f>
        <v>0</v>
      </c>
      <c r="E27" s="7">
        <f>SUM('прил.9'!H55)</f>
        <v>0</v>
      </c>
      <c r="F27" s="7"/>
      <c r="G27" s="132">
        <f t="shared" si="0"/>
        <v>0</v>
      </c>
    </row>
    <row r="28" spans="1:7" ht="18" customHeight="1">
      <c r="A28" s="42" t="s">
        <v>556</v>
      </c>
      <c r="B28" s="9" t="s">
        <v>728</v>
      </c>
      <c r="C28" s="9" t="s">
        <v>38</v>
      </c>
      <c r="D28" s="7">
        <f>SUM('прил.9'!G59)</f>
        <v>15204.7</v>
      </c>
      <c r="E28" s="7">
        <f>SUM('прил.9'!H59)</f>
        <v>0</v>
      </c>
      <c r="F28" s="7"/>
      <c r="G28" s="132">
        <f t="shared" si="0"/>
        <v>15204.7</v>
      </c>
    </row>
    <row r="29" spans="1:7" ht="18.75" customHeight="1">
      <c r="A29" s="42" t="s">
        <v>208</v>
      </c>
      <c r="B29" s="9" t="s">
        <v>728</v>
      </c>
      <c r="C29" s="9" t="s">
        <v>557</v>
      </c>
      <c r="D29" s="7">
        <f>SUM('прил.9'!G66)</f>
        <v>20000</v>
      </c>
      <c r="E29" s="7">
        <f>SUM('прил.9'!H66)</f>
        <v>0</v>
      </c>
      <c r="F29" s="7">
        <f>SUM('прил.9'!I66)</f>
        <v>-567</v>
      </c>
      <c r="G29" s="132">
        <f t="shared" si="0"/>
        <v>19433</v>
      </c>
    </row>
    <row r="30" spans="1:7" ht="19.5" customHeight="1">
      <c r="A30" s="42" t="s">
        <v>209</v>
      </c>
      <c r="B30" s="9" t="s">
        <v>728</v>
      </c>
      <c r="C30" s="9" t="s">
        <v>639</v>
      </c>
      <c r="D30" s="7">
        <f>SUM('прил.9'!G70)</f>
        <v>100849.2</v>
      </c>
      <c r="E30" s="7">
        <f>SUM('прил.9'!H70)</f>
        <v>0</v>
      </c>
      <c r="F30" s="7"/>
      <c r="G30" s="132">
        <f t="shared" si="0"/>
        <v>100849.2</v>
      </c>
    </row>
    <row r="31" spans="1:7" ht="34.5" customHeight="1">
      <c r="A31" s="42" t="s">
        <v>210</v>
      </c>
      <c r="B31" s="9" t="s">
        <v>730</v>
      </c>
      <c r="C31" s="9"/>
      <c r="D31" s="7">
        <f>SUM(D32:D34)</f>
        <v>52246.3</v>
      </c>
      <c r="E31" s="7">
        <f>SUM(E32:E34)</f>
        <v>0</v>
      </c>
      <c r="F31" s="7">
        <f>SUM(F32:F34)</f>
        <v>307</v>
      </c>
      <c r="G31" s="132">
        <f t="shared" si="0"/>
        <v>52553.3</v>
      </c>
    </row>
    <row r="32" spans="1:7" ht="19.5" customHeight="1">
      <c r="A32" s="42" t="s">
        <v>211</v>
      </c>
      <c r="B32" s="9" t="s">
        <v>730</v>
      </c>
      <c r="C32" s="9" t="s">
        <v>729</v>
      </c>
      <c r="D32" s="7">
        <f>SUM('прил.9'!G99)</f>
        <v>20208.8</v>
      </c>
      <c r="E32" s="7">
        <f>SUM('прил.9'!H99)</f>
        <v>0</v>
      </c>
      <c r="F32" s="7"/>
      <c r="G32" s="132">
        <f t="shared" si="0"/>
        <v>20208.8</v>
      </c>
    </row>
    <row r="33" spans="1:7" ht="54" customHeight="1">
      <c r="A33" s="42" t="s">
        <v>773</v>
      </c>
      <c r="B33" s="9" t="s">
        <v>730</v>
      </c>
      <c r="C33" s="9" t="s">
        <v>31</v>
      </c>
      <c r="D33" s="7">
        <f>SUM('прил.9'!G111)</f>
        <v>32037.5</v>
      </c>
      <c r="E33" s="7">
        <f>SUM('прил.9'!H111)</f>
        <v>0</v>
      </c>
      <c r="F33" s="7">
        <f>SUM('прил.9'!I111)</f>
        <v>307</v>
      </c>
      <c r="G33" s="132">
        <f t="shared" si="0"/>
        <v>32344.5</v>
      </c>
    </row>
    <row r="34" spans="1:7" ht="33" customHeight="1" hidden="1">
      <c r="A34" s="42" t="s">
        <v>255</v>
      </c>
      <c r="B34" s="9" t="s">
        <v>730</v>
      </c>
      <c r="C34" s="9" t="s">
        <v>639</v>
      </c>
      <c r="D34" s="7">
        <f>SUM('прил.9'!G123)</f>
        <v>0</v>
      </c>
      <c r="E34" s="7">
        <f>SUM('прил.9'!H123)</f>
        <v>0</v>
      </c>
      <c r="F34" s="7">
        <f>SUM('прил.9'!I123)</f>
        <v>0</v>
      </c>
      <c r="G34" s="132">
        <f t="shared" si="0"/>
        <v>0</v>
      </c>
    </row>
    <row r="35" spans="1:7" ht="19.5" customHeight="1">
      <c r="A35" s="42" t="s">
        <v>32</v>
      </c>
      <c r="B35" s="9" t="s">
        <v>731</v>
      </c>
      <c r="C35" s="9"/>
      <c r="D35" s="7">
        <f>SUM(D38:D39)</f>
        <v>95816.79999999999</v>
      </c>
      <c r="E35" s="7">
        <f>SUM(E38:E39)</f>
        <v>0</v>
      </c>
      <c r="F35" s="7">
        <f>SUM(F37:F39)</f>
        <v>10245.900000000001</v>
      </c>
      <c r="G35" s="132">
        <f t="shared" si="0"/>
        <v>106062.69999999998</v>
      </c>
    </row>
    <row r="36" spans="1:7" ht="19.5" customHeight="1" hidden="1">
      <c r="A36" s="42" t="s">
        <v>34</v>
      </c>
      <c r="B36" s="9" t="s">
        <v>731</v>
      </c>
      <c r="C36" s="9" t="s">
        <v>35</v>
      </c>
      <c r="D36" s="7"/>
      <c r="E36" s="7"/>
      <c r="F36" s="7"/>
      <c r="G36" s="132">
        <f t="shared" si="0"/>
        <v>0</v>
      </c>
    </row>
    <row r="37" spans="1:7" ht="19.5" customHeight="1">
      <c r="A37" s="40" t="s">
        <v>686</v>
      </c>
      <c r="B37" s="9" t="s">
        <v>731</v>
      </c>
      <c r="C37" s="9" t="s">
        <v>728</v>
      </c>
      <c r="D37" s="7"/>
      <c r="E37" s="7"/>
      <c r="F37" s="7">
        <f>'прил.9'!I139</f>
        <v>10245.900000000001</v>
      </c>
      <c r="G37" s="132">
        <f t="shared" si="0"/>
        <v>10245.900000000001</v>
      </c>
    </row>
    <row r="38" spans="1:7" ht="16.5" customHeight="1">
      <c r="A38" s="42" t="s">
        <v>36</v>
      </c>
      <c r="B38" s="9" t="s">
        <v>731</v>
      </c>
      <c r="C38" s="9" t="s">
        <v>523</v>
      </c>
      <c r="D38" s="7">
        <f>SUM('прил.9'!G143)</f>
        <v>24684.6</v>
      </c>
      <c r="E38" s="7">
        <f>SUM('прил.9'!H143)</f>
        <v>0</v>
      </c>
      <c r="F38" s="7"/>
      <c r="G38" s="132">
        <f t="shared" si="0"/>
        <v>24684.6</v>
      </c>
    </row>
    <row r="39" spans="1:7" ht="21" customHeight="1">
      <c r="A39" s="42" t="s">
        <v>37</v>
      </c>
      <c r="B39" s="9" t="s">
        <v>731</v>
      </c>
      <c r="C39" s="9" t="s">
        <v>557</v>
      </c>
      <c r="D39" s="7">
        <f>SUM('прил.9'!G147)</f>
        <v>71132.2</v>
      </c>
      <c r="E39" s="7">
        <f>SUM('прил.9'!H147)</f>
        <v>0</v>
      </c>
      <c r="F39" s="7"/>
      <c r="G39" s="132">
        <f t="shared" si="0"/>
        <v>71132.2</v>
      </c>
    </row>
    <row r="40" spans="1:7" ht="21" customHeight="1">
      <c r="A40" s="42" t="s">
        <v>39</v>
      </c>
      <c r="B40" s="9" t="s">
        <v>33</v>
      </c>
      <c r="C40" s="9"/>
      <c r="D40" s="7">
        <f>SUM(D41:D44)</f>
        <v>793988.4</v>
      </c>
      <c r="E40" s="7">
        <f>SUM(E41:E44)</f>
        <v>0</v>
      </c>
      <c r="F40" s="7">
        <f>SUM(F41:F44)</f>
        <v>-10245.9</v>
      </c>
      <c r="G40" s="132">
        <f t="shared" si="0"/>
        <v>783742.5</v>
      </c>
    </row>
    <row r="41" spans="1:7" ht="16.5">
      <c r="A41" s="42" t="s">
        <v>40</v>
      </c>
      <c r="B41" s="9" t="s">
        <v>33</v>
      </c>
      <c r="C41" s="9" t="s">
        <v>728</v>
      </c>
      <c r="D41" s="7">
        <f>SUM('прил.9'!G163)</f>
        <v>61072.8</v>
      </c>
      <c r="E41" s="7">
        <f>SUM('прил.9'!H163)</f>
        <v>0</v>
      </c>
      <c r="F41" s="7"/>
      <c r="G41" s="132">
        <f t="shared" si="0"/>
        <v>61072.8</v>
      </c>
    </row>
    <row r="42" spans="1:7" ht="16.5">
      <c r="A42" s="42" t="s">
        <v>108</v>
      </c>
      <c r="B42" s="9" t="s">
        <v>33</v>
      </c>
      <c r="C42" s="9" t="s">
        <v>729</v>
      </c>
      <c r="D42" s="7">
        <f>SUM('прил.9'!G195)</f>
        <v>3000</v>
      </c>
      <c r="E42" s="7">
        <f>SUM('прил.9'!H195)</f>
        <v>0</v>
      </c>
      <c r="F42" s="7"/>
      <c r="G42" s="132">
        <f t="shared" si="0"/>
        <v>3000</v>
      </c>
    </row>
    <row r="43" spans="1:7" ht="16.5">
      <c r="A43" s="43" t="s">
        <v>106</v>
      </c>
      <c r="B43" s="9" t="s">
        <v>33</v>
      </c>
      <c r="C43" s="9" t="s">
        <v>730</v>
      </c>
      <c r="D43" s="7">
        <f>SUM('прил.9'!G215)</f>
        <v>715308.2</v>
      </c>
      <c r="E43" s="7">
        <f>SUM('прил.9'!H215)</f>
        <v>0</v>
      </c>
      <c r="F43" s="7">
        <f>SUM('прил.9'!I215)</f>
        <v>-10245.9</v>
      </c>
      <c r="G43" s="132">
        <f t="shared" si="0"/>
        <v>705062.2999999999</v>
      </c>
    </row>
    <row r="44" spans="1:7" ht="19.5" customHeight="1">
      <c r="A44" s="42" t="s">
        <v>109</v>
      </c>
      <c r="B44" s="9" t="s">
        <v>33</v>
      </c>
      <c r="C44" s="9" t="s">
        <v>33</v>
      </c>
      <c r="D44" s="7">
        <f>SUM('прил.9'!G250)</f>
        <v>14607.400000000001</v>
      </c>
      <c r="E44" s="7">
        <f>SUM('прил.9'!H250)</f>
        <v>0</v>
      </c>
      <c r="F44" s="7"/>
      <c r="G44" s="132">
        <f t="shared" si="0"/>
        <v>14607.400000000001</v>
      </c>
    </row>
    <row r="45" spans="1:7" ht="16.5">
      <c r="A45" s="42" t="s">
        <v>110</v>
      </c>
      <c r="B45" s="9" t="s">
        <v>732</v>
      </c>
      <c r="C45" s="9"/>
      <c r="D45" s="7">
        <f>SUM(D46)</f>
        <v>13760.7</v>
      </c>
      <c r="E45" s="7">
        <f>SUM(E46)</f>
        <v>0</v>
      </c>
      <c r="F45" s="7"/>
      <c r="G45" s="132">
        <f t="shared" si="0"/>
        <v>13760.7</v>
      </c>
    </row>
    <row r="46" spans="1:7" ht="18.75" customHeight="1">
      <c r="A46" s="42" t="s">
        <v>111</v>
      </c>
      <c r="B46" s="9" t="s">
        <v>732</v>
      </c>
      <c r="C46" s="9" t="s">
        <v>33</v>
      </c>
      <c r="D46" s="7">
        <f>SUM('прил.9'!G258)</f>
        <v>13760.7</v>
      </c>
      <c r="E46" s="7">
        <f>SUM('прил.9'!H258)</f>
        <v>0</v>
      </c>
      <c r="F46" s="7"/>
      <c r="G46" s="132">
        <f t="shared" si="0"/>
        <v>13760.7</v>
      </c>
    </row>
    <row r="47" spans="1:7" ht="16.5">
      <c r="A47" s="42" t="s">
        <v>114</v>
      </c>
      <c r="B47" s="9" t="s">
        <v>555</v>
      </c>
      <c r="C47" s="9"/>
      <c r="D47" s="7">
        <f>SUM(D48:D52)</f>
        <v>2053893</v>
      </c>
      <c r="E47" s="7">
        <f>SUM(E48:E52)</f>
        <v>63935</v>
      </c>
      <c r="F47" s="7"/>
      <c r="G47" s="132">
        <f t="shared" si="0"/>
        <v>2117828</v>
      </c>
    </row>
    <row r="48" spans="1:7" ht="16.5">
      <c r="A48" s="42" t="s">
        <v>96</v>
      </c>
      <c r="B48" s="9" t="s">
        <v>555</v>
      </c>
      <c r="C48" s="9" t="s">
        <v>728</v>
      </c>
      <c r="D48" s="7">
        <f>SUM('прил.9'!G281)</f>
        <v>764403.9000000001</v>
      </c>
      <c r="E48" s="7">
        <f>SUM('прил.9'!H281)</f>
        <v>59636.3</v>
      </c>
      <c r="F48" s="7"/>
      <c r="G48" s="132">
        <f t="shared" si="0"/>
        <v>824040.2000000002</v>
      </c>
    </row>
    <row r="49" spans="1:7" ht="16.5">
      <c r="A49" s="42" t="s">
        <v>97</v>
      </c>
      <c r="B49" s="9" t="s">
        <v>555</v>
      </c>
      <c r="C49" s="9" t="s">
        <v>729</v>
      </c>
      <c r="D49" s="7">
        <f>SUM('прил.9'!G291)</f>
        <v>1015504</v>
      </c>
      <c r="E49" s="7">
        <f>SUM('прил.9'!H291)</f>
        <v>4298.7</v>
      </c>
      <c r="F49" s="7"/>
      <c r="G49" s="132">
        <f t="shared" si="0"/>
        <v>1019802.7</v>
      </c>
    </row>
    <row r="50" spans="1:7" ht="33" customHeight="1" hidden="1">
      <c r="A50" s="42" t="s">
        <v>641</v>
      </c>
      <c r="B50" s="9" t="s">
        <v>555</v>
      </c>
      <c r="C50" s="9" t="s">
        <v>33</v>
      </c>
      <c r="D50" s="7">
        <f>SUM('прил.9'!G337)</f>
        <v>0</v>
      </c>
      <c r="E50" s="7">
        <f>SUM('прил.9'!H337)</f>
        <v>0</v>
      </c>
      <c r="F50" s="7">
        <f>SUM('прил.9'!I337)</f>
        <v>0</v>
      </c>
      <c r="G50" s="132">
        <f t="shared" si="0"/>
        <v>0</v>
      </c>
    </row>
    <row r="51" spans="1:7" ht="16.5">
      <c r="A51" s="42" t="s">
        <v>98</v>
      </c>
      <c r="B51" s="9" t="s">
        <v>555</v>
      </c>
      <c r="C51" s="9" t="s">
        <v>555</v>
      </c>
      <c r="D51" s="7">
        <f>SUM('прил.9'!G347)</f>
        <v>39102.899999999994</v>
      </c>
      <c r="E51" s="7">
        <f>SUM('прил.9'!H347)</f>
        <v>0</v>
      </c>
      <c r="F51" s="7"/>
      <c r="G51" s="132">
        <f t="shared" si="0"/>
        <v>39102.899999999994</v>
      </c>
    </row>
    <row r="52" spans="1:7" ht="16.5">
      <c r="A52" s="42" t="s">
        <v>99</v>
      </c>
      <c r="B52" s="9" t="s">
        <v>555</v>
      </c>
      <c r="C52" s="9" t="s">
        <v>31</v>
      </c>
      <c r="D52" s="7">
        <f>SUM('прил.9'!G372)</f>
        <v>234882.2</v>
      </c>
      <c r="E52" s="7">
        <f>SUM('прил.9'!H372)</f>
        <v>0</v>
      </c>
      <c r="F52" s="7"/>
      <c r="G52" s="132">
        <f t="shared" si="0"/>
        <v>234882.2</v>
      </c>
    </row>
    <row r="53" spans="1:7" ht="34.5" customHeight="1">
      <c r="A53" s="42" t="s">
        <v>621</v>
      </c>
      <c r="B53" s="9" t="s">
        <v>35</v>
      </c>
      <c r="C53" s="9"/>
      <c r="D53" s="7">
        <f>SUM(D54:D56)</f>
        <v>209728.8</v>
      </c>
      <c r="E53" s="7">
        <f>SUM(E54:E56)</f>
        <v>0</v>
      </c>
      <c r="F53" s="7"/>
      <c r="G53" s="132">
        <f t="shared" si="0"/>
        <v>209728.8</v>
      </c>
    </row>
    <row r="54" spans="1:7" ht="18.75" customHeight="1">
      <c r="A54" s="42" t="s">
        <v>622</v>
      </c>
      <c r="B54" s="9" t="s">
        <v>35</v>
      </c>
      <c r="C54" s="9" t="s">
        <v>728</v>
      </c>
      <c r="D54" s="7">
        <f>SUM('прил.9'!G422)</f>
        <v>167262.1</v>
      </c>
      <c r="E54" s="7">
        <f>SUM('прил.9'!H422)</f>
        <v>0</v>
      </c>
      <c r="F54" s="7"/>
      <c r="G54" s="132">
        <f t="shared" si="0"/>
        <v>167262.1</v>
      </c>
    </row>
    <row r="55" spans="1:26" ht="18.75" customHeight="1">
      <c r="A55" s="42" t="s">
        <v>520</v>
      </c>
      <c r="B55" s="9" t="s">
        <v>35</v>
      </c>
      <c r="C55" s="9" t="s">
        <v>731</v>
      </c>
      <c r="D55" s="7">
        <f>SUM('прил.9'!G449)</f>
        <v>28500.9</v>
      </c>
      <c r="E55" s="7">
        <f>SUM('прил.9'!H449)</f>
        <v>0</v>
      </c>
      <c r="F55" s="7"/>
      <c r="G55" s="132">
        <f t="shared" si="0"/>
        <v>28500.9</v>
      </c>
      <c r="H55" s="62"/>
      <c r="I55" s="62"/>
      <c r="J55" s="62"/>
      <c r="K55" s="62"/>
      <c r="L55" s="62"/>
      <c r="M55" s="62"/>
      <c r="N55" s="62"/>
      <c r="O55" s="62"/>
      <c r="P55" s="62"/>
      <c r="Q55" s="62"/>
      <c r="R55" s="62"/>
      <c r="S55" s="62"/>
      <c r="T55" s="62"/>
      <c r="U55" s="62"/>
      <c r="V55" s="62"/>
      <c r="W55" s="62"/>
      <c r="X55" s="62"/>
      <c r="Y55" s="62"/>
      <c r="Z55" s="62"/>
    </row>
    <row r="56" spans="1:26" s="82" customFormat="1" ht="35.25" customHeight="1">
      <c r="A56" s="42" t="s">
        <v>509</v>
      </c>
      <c r="B56" s="9" t="s">
        <v>35</v>
      </c>
      <c r="C56" s="9" t="s">
        <v>732</v>
      </c>
      <c r="D56" s="7">
        <f>SUM('прил.9'!G455)</f>
        <v>13965.8</v>
      </c>
      <c r="E56" s="7">
        <f>SUM('прил.9'!H455)</f>
        <v>0</v>
      </c>
      <c r="F56" s="7"/>
      <c r="G56" s="132">
        <f t="shared" si="0"/>
        <v>13965.8</v>
      </c>
      <c r="H56" s="62"/>
      <c r="I56" s="62"/>
      <c r="J56" s="62"/>
      <c r="K56" s="62"/>
      <c r="L56" s="62"/>
      <c r="M56" s="62"/>
      <c r="N56" s="62"/>
      <c r="O56" s="62"/>
      <c r="P56" s="62"/>
      <c r="Q56" s="62"/>
      <c r="R56" s="62"/>
      <c r="S56" s="62"/>
      <c r="T56" s="62"/>
      <c r="U56" s="62"/>
      <c r="V56" s="62"/>
      <c r="W56" s="62"/>
      <c r="X56" s="62"/>
      <c r="Y56" s="62"/>
      <c r="Z56" s="62"/>
    </row>
    <row r="57" spans="1:26" s="83" customFormat="1" ht="16.5">
      <c r="A57" s="42" t="s">
        <v>521</v>
      </c>
      <c r="B57" s="9" t="s">
        <v>31</v>
      </c>
      <c r="C57" s="9"/>
      <c r="D57" s="7">
        <f>SUM(D58:D64)</f>
        <v>887983.2000000001</v>
      </c>
      <c r="E57" s="7">
        <f>SUM(E58:E64)</f>
        <v>0</v>
      </c>
      <c r="F57" s="7">
        <f>SUM(F58:F64)</f>
        <v>260</v>
      </c>
      <c r="G57" s="132">
        <f t="shared" si="0"/>
        <v>888243.2000000001</v>
      </c>
      <c r="H57" s="62"/>
      <c r="I57" s="62"/>
      <c r="J57" s="62"/>
      <c r="K57" s="62"/>
      <c r="L57" s="62"/>
      <c r="M57" s="62"/>
      <c r="N57" s="62"/>
      <c r="O57" s="62"/>
      <c r="P57" s="62"/>
      <c r="Q57" s="62"/>
      <c r="R57" s="62"/>
      <c r="S57" s="62"/>
      <c r="T57" s="62"/>
      <c r="U57" s="62"/>
      <c r="V57" s="62"/>
      <c r="W57" s="62"/>
      <c r="X57" s="62"/>
      <c r="Y57" s="62"/>
      <c r="Z57" s="62"/>
    </row>
    <row r="58" spans="1:26" ht="18.75" customHeight="1">
      <c r="A58" s="42" t="s">
        <v>605</v>
      </c>
      <c r="B58" s="9" t="s">
        <v>31</v>
      </c>
      <c r="C58" s="9" t="s">
        <v>728</v>
      </c>
      <c r="D58" s="7">
        <f>SUM('прил.9'!G485)</f>
        <v>113685.6</v>
      </c>
      <c r="E58" s="7">
        <f>SUM('прил.9'!H485)</f>
        <v>0</v>
      </c>
      <c r="F58" s="7"/>
      <c r="G58" s="132">
        <f t="shared" si="0"/>
        <v>113685.6</v>
      </c>
      <c r="H58" s="62"/>
      <c r="I58" s="62"/>
      <c r="J58" s="62"/>
      <c r="K58" s="62"/>
      <c r="L58" s="62"/>
      <c r="M58" s="62"/>
      <c r="N58" s="62"/>
      <c r="O58" s="62"/>
      <c r="P58" s="62"/>
      <c r="Q58" s="62"/>
      <c r="R58" s="62"/>
      <c r="S58" s="62"/>
      <c r="T58" s="62"/>
      <c r="U58" s="62"/>
      <c r="V58" s="62"/>
      <c r="W58" s="62"/>
      <c r="X58" s="62"/>
      <c r="Y58" s="62"/>
      <c r="Z58" s="62"/>
    </row>
    <row r="59" spans="1:26" ht="21.75" customHeight="1">
      <c r="A59" s="140" t="s">
        <v>293</v>
      </c>
      <c r="B59" s="110" t="s">
        <v>31</v>
      </c>
      <c r="C59" s="110" t="s">
        <v>729</v>
      </c>
      <c r="D59" s="141">
        <f>SUM('прил.9'!G500)</f>
        <v>48405</v>
      </c>
      <c r="E59" s="141">
        <f>SUM('прил.9'!H500)</f>
        <v>0</v>
      </c>
      <c r="F59" s="141"/>
      <c r="G59" s="142">
        <f t="shared" si="0"/>
        <v>48405</v>
      </c>
      <c r="H59" s="62"/>
      <c r="I59" s="62"/>
      <c r="J59" s="62"/>
      <c r="K59" s="62"/>
      <c r="L59" s="62"/>
      <c r="M59" s="62"/>
      <c r="N59" s="62"/>
      <c r="O59" s="62"/>
      <c r="P59" s="62"/>
      <c r="Q59" s="62"/>
      <c r="R59" s="62"/>
      <c r="S59" s="62"/>
      <c r="T59" s="62"/>
      <c r="U59" s="62"/>
      <c r="V59" s="62"/>
      <c r="W59" s="62"/>
      <c r="X59" s="62"/>
      <c r="Y59" s="62"/>
      <c r="Z59" s="62"/>
    </row>
    <row r="60" spans="1:26" s="80" customFormat="1" ht="19.5" customHeight="1">
      <c r="A60" s="45" t="s">
        <v>741</v>
      </c>
      <c r="B60" s="115" t="s">
        <v>31</v>
      </c>
      <c r="C60" s="115" t="s">
        <v>730</v>
      </c>
      <c r="D60" s="143">
        <f>SUM('прил.9'!G517)</f>
        <v>3256.5</v>
      </c>
      <c r="E60" s="143">
        <f>SUM('прил.9'!H517)</f>
        <v>0</v>
      </c>
      <c r="F60" s="143"/>
      <c r="G60" s="144">
        <f t="shared" si="0"/>
        <v>3256.5</v>
      </c>
      <c r="H60" s="98"/>
      <c r="I60" s="98"/>
      <c r="J60" s="98"/>
      <c r="K60" s="98"/>
      <c r="L60" s="98"/>
      <c r="M60" s="98"/>
      <c r="N60" s="98"/>
      <c r="O60" s="98"/>
      <c r="P60" s="98"/>
      <c r="Q60" s="98"/>
      <c r="R60" s="98"/>
      <c r="S60" s="98"/>
      <c r="T60" s="98"/>
      <c r="U60" s="98"/>
      <c r="V60" s="98"/>
      <c r="W60" s="98"/>
      <c r="X60" s="98"/>
      <c r="Y60" s="98"/>
      <c r="Z60" s="98"/>
    </row>
    <row r="61" spans="1:26" s="108" customFormat="1" ht="21.75" customHeight="1">
      <c r="A61" s="43" t="s">
        <v>294</v>
      </c>
      <c r="B61" s="29" t="s">
        <v>31</v>
      </c>
      <c r="C61" s="29" t="s">
        <v>731</v>
      </c>
      <c r="D61" s="97">
        <f>SUM('прил.9'!G531)</f>
        <v>116012.90000000001</v>
      </c>
      <c r="E61" s="97">
        <f>SUM('прил.9'!H531)</f>
        <v>0</v>
      </c>
      <c r="F61" s="97"/>
      <c r="G61" s="132">
        <f t="shared" si="0"/>
        <v>116012.90000000001</v>
      </c>
      <c r="H61" s="139"/>
      <c r="I61" s="80"/>
      <c r="J61" s="80"/>
      <c r="K61" s="80"/>
      <c r="L61" s="80"/>
      <c r="M61" s="80"/>
      <c r="N61" s="80"/>
      <c r="O61" s="80"/>
      <c r="P61" s="80"/>
      <c r="Q61" s="80"/>
      <c r="R61" s="80"/>
      <c r="S61" s="80"/>
      <c r="T61" s="80"/>
      <c r="U61" s="80"/>
      <c r="V61" s="80"/>
      <c r="W61" s="80"/>
      <c r="X61" s="80"/>
      <c r="Y61" s="80"/>
      <c r="Z61" s="80"/>
    </row>
    <row r="62" spans="1:8" s="83" customFormat="1" ht="21" customHeight="1">
      <c r="A62" s="43" t="s">
        <v>295</v>
      </c>
      <c r="B62" s="9" t="s">
        <v>31</v>
      </c>
      <c r="C62" s="9" t="s">
        <v>33</v>
      </c>
      <c r="D62" s="7">
        <f>SUM('прил.9'!G543)</f>
        <v>6646.7</v>
      </c>
      <c r="E62" s="7">
        <f>SUM('прил.9'!H543)</f>
        <v>0</v>
      </c>
      <c r="F62" s="7"/>
      <c r="G62" s="132">
        <f t="shared" si="0"/>
        <v>6646.7</v>
      </c>
      <c r="H62" s="62"/>
    </row>
    <row r="63" spans="1:7" s="62" customFormat="1" ht="16.5">
      <c r="A63" s="43" t="s">
        <v>297</v>
      </c>
      <c r="B63" s="9" t="s">
        <v>31</v>
      </c>
      <c r="C63" s="9" t="s">
        <v>35</v>
      </c>
      <c r="D63" s="7">
        <f>SUM('прил.9'!G552)</f>
        <v>298541.60000000003</v>
      </c>
      <c r="E63" s="7">
        <f>SUM('прил.9'!H552)</f>
        <v>0</v>
      </c>
      <c r="F63" s="7">
        <f>SUM('прил.9'!I552)</f>
        <v>260</v>
      </c>
      <c r="G63" s="132">
        <f t="shared" si="0"/>
        <v>298801.60000000003</v>
      </c>
    </row>
    <row r="64" spans="1:7" s="62" customFormat="1" ht="33.75" customHeight="1">
      <c r="A64" s="43" t="s">
        <v>299</v>
      </c>
      <c r="B64" s="9" t="s">
        <v>31</v>
      </c>
      <c r="C64" s="9" t="s">
        <v>523</v>
      </c>
      <c r="D64" s="7">
        <f>SUM('прил.9'!G571)</f>
        <v>301434.9</v>
      </c>
      <c r="E64" s="7">
        <f>SUM('прил.9'!H571)</f>
        <v>0</v>
      </c>
      <c r="F64" s="7"/>
      <c r="G64" s="132">
        <f t="shared" si="0"/>
        <v>301434.9</v>
      </c>
    </row>
    <row r="65" spans="1:7" ht="16.5">
      <c r="A65" s="42" t="s">
        <v>522</v>
      </c>
      <c r="B65" s="9" t="s">
        <v>523</v>
      </c>
      <c r="C65" s="9"/>
      <c r="D65" s="7">
        <f>SUM(D66:D70)</f>
        <v>672253.0000000001</v>
      </c>
      <c r="E65" s="7">
        <f>SUM(E66:E70)</f>
        <v>0</v>
      </c>
      <c r="F65" s="7"/>
      <c r="G65" s="132">
        <f t="shared" si="0"/>
        <v>672253.0000000001</v>
      </c>
    </row>
    <row r="66" spans="1:7" ht="16.5">
      <c r="A66" s="42" t="s">
        <v>524</v>
      </c>
      <c r="B66" s="9" t="s">
        <v>523</v>
      </c>
      <c r="C66" s="9" t="s">
        <v>728</v>
      </c>
      <c r="D66" s="7">
        <f>SUM('прил.9'!G604)</f>
        <v>7300</v>
      </c>
      <c r="E66" s="7">
        <f>SUM('прил.9'!H604)</f>
        <v>0</v>
      </c>
      <c r="F66" s="7"/>
      <c r="G66" s="132">
        <f t="shared" si="0"/>
        <v>7300</v>
      </c>
    </row>
    <row r="67" spans="1:7" ht="16.5">
      <c r="A67" s="42" t="s">
        <v>525</v>
      </c>
      <c r="B67" s="9" t="s">
        <v>523</v>
      </c>
      <c r="C67" s="9" t="s">
        <v>729</v>
      </c>
      <c r="D67" s="7">
        <f>SUM('прил.9'!G608)</f>
        <v>77614</v>
      </c>
      <c r="E67" s="7">
        <f>SUM('прил.9'!H608)</f>
        <v>0</v>
      </c>
      <c r="F67" s="7"/>
      <c r="G67" s="132">
        <f t="shared" si="0"/>
        <v>77614</v>
      </c>
    </row>
    <row r="68" spans="1:7" ht="16.5">
      <c r="A68" s="42" t="s">
        <v>526</v>
      </c>
      <c r="B68" s="9" t="s">
        <v>523</v>
      </c>
      <c r="C68" s="9" t="s">
        <v>730</v>
      </c>
      <c r="D68" s="7">
        <f>SUM('прил.9'!G621)</f>
        <v>467013.60000000003</v>
      </c>
      <c r="E68" s="7">
        <f>SUM('прил.9'!H621)</f>
        <v>0</v>
      </c>
      <c r="F68" s="7"/>
      <c r="G68" s="132">
        <f t="shared" si="0"/>
        <v>467013.60000000003</v>
      </c>
    </row>
    <row r="69" spans="1:7" ht="16.5">
      <c r="A69" s="41" t="s">
        <v>292</v>
      </c>
      <c r="B69" s="9" t="s">
        <v>523</v>
      </c>
      <c r="C69" s="9" t="s">
        <v>731</v>
      </c>
      <c r="D69" s="7">
        <f>'прил.9'!G672</f>
        <v>76649</v>
      </c>
      <c r="E69" s="7">
        <f>'прил.9'!H672</f>
        <v>0</v>
      </c>
      <c r="F69" s="7"/>
      <c r="G69" s="132">
        <f t="shared" si="0"/>
        <v>76649</v>
      </c>
    </row>
    <row r="70" spans="1:7" ht="18" customHeight="1">
      <c r="A70" s="42" t="s">
        <v>527</v>
      </c>
      <c r="B70" s="9" t="s">
        <v>523</v>
      </c>
      <c r="C70" s="9" t="s">
        <v>732</v>
      </c>
      <c r="D70" s="7">
        <f>SUM('прил.9'!G682)</f>
        <v>43676.399999999994</v>
      </c>
      <c r="E70" s="7">
        <f>SUM('прил.9'!H682)</f>
        <v>0</v>
      </c>
      <c r="F70" s="7"/>
      <c r="G70" s="132">
        <f t="shared" si="0"/>
        <v>43676.399999999994</v>
      </c>
    </row>
    <row r="71" spans="1:7" s="79" customFormat="1" ht="16.5">
      <c r="A71" s="75" t="s">
        <v>366</v>
      </c>
      <c r="B71" s="78"/>
      <c r="C71" s="78"/>
      <c r="D71" s="74">
        <f>SUM(D22,D31,D35,D40,D45,D47,D53,D57,D65)</f>
        <v>5076864.2</v>
      </c>
      <c r="E71" s="74">
        <f>SUM(E22,E31,E35,E40,E45,E47,E53,E57,E65)</f>
        <v>63935</v>
      </c>
      <c r="F71" s="74">
        <f>SUM(F22,F31,F35,F40,F45,F47,F53,F57,F65)</f>
        <v>1.8189894035458565E-12</v>
      </c>
      <c r="G71" s="127">
        <f t="shared" si="0"/>
        <v>5140799.2</v>
      </c>
    </row>
    <row r="74" spans="4:5" ht="16.5">
      <c r="D74">
        <v>5076864.2</v>
      </c>
      <c r="E74">
        <v>63935</v>
      </c>
    </row>
  </sheetData>
  <mergeCells count="9">
    <mergeCell ref="A13:G13"/>
    <mergeCell ref="A14:G14"/>
    <mergeCell ref="E19:E20"/>
    <mergeCell ref="D19:D20"/>
    <mergeCell ref="G19:G20"/>
    <mergeCell ref="A19:A20"/>
    <mergeCell ref="B19:B20"/>
    <mergeCell ref="C19:C20"/>
    <mergeCell ref="F19:F20"/>
  </mergeCells>
  <printOptions/>
  <pageMargins left="1.1811023622047245" right="0.3937007874015748" top="0.7874015748031497" bottom="0.3937007874015748" header="0.5118110236220472" footer="0.5118110236220472"/>
  <pageSetup fitToHeight="2" fitToWidth="1" horizontalDpi="600" verticalDpi="600" orientation="portrait" paperSize="9" scale="71" r:id="rId1"/>
  <headerFooter alignWithMargins="0">
    <oddHeader>&amp;C&amp;P</oddHeader>
  </headerFooter>
  <rowBreaks count="1" manualBreakCount="1">
    <brk id="71" max="7" man="1"/>
  </rowBreaks>
</worksheet>
</file>

<file path=xl/worksheets/sheet2.xml><?xml version="1.0" encoding="utf-8"?>
<worksheet xmlns="http://schemas.openxmlformats.org/spreadsheetml/2006/main" xmlns:r="http://schemas.openxmlformats.org/officeDocument/2006/relationships">
  <sheetPr>
    <pageSetUpPr fitToPage="1"/>
  </sheetPr>
  <dimension ref="A1:O715"/>
  <sheetViews>
    <sheetView view="pageBreakPreview" zoomScaleNormal="75" zoomScaleSheetLayoutView="100" workbookViewId="0" topLeftCell="A675">
      <selection activeCell="A689" sqref="A689:J690"/>
    </sheetView>
  </sheetViews>
  <sheetFormatPr defaultColWidth="8.875" defaultRowHeight="12.75"/>
  <cols>
    <col min="1" max="1" width="81.875" style="0" customWidth="1"/>
    <col min="2" max="2" width="5.25390625" style="0" hidden="1" customWidth="1"/>
    <col min="5" max="5" width="14.125" style="0" customWidth="1"/>
    <col min="6" max="6" width="12.625" style="0" customWidth="1"/>
    <col min="7" max="7" width="21.875" style="0" hidden="1" customWidth="1"/>
    <col min="8" max="8" width="17.125" style="0" hidden="1" customWidth="1"/>
    <col min="9" max="9" width="14.625" style="0" hidden="1" customWidth="1"/>
    <col min="10" max="10" width="16.25390625" style="67" customWidth="1"/>
  </cols>
  <sheetData>
    <row r="1" ht="16.5">
      <c r="F1" s="1" t="s">
        <v>245</v>
      </c>
    </row>
    <row r="2" ht="16.5">
      <c r="F2" s="1" t="s">
        <v>151</v>
      </c>
    </row>
    <row r="3" ht="16.5">
      <c r="F3" s="1" t="s">
        <v>150</v>
      </c>
    </row>
    <row r="4" ht="16.5">
      <c r="F4" s="1" t="s">
        <v>402</v>
      </c>
    </row>
    <row r="6" spans="1:9" ht="16.5">
      <c r="A6" s="67"/>
      <c r="B6" s="67"/>
      <c r="C6" s="67"/>
      <c r="D6" s="67"/>
      <c r="E6" s="67"/>
      <c r="F6" s="1"/>
      <c r="G6" s="67"/>
      <c r="I6" s="67"/>
    </row>
    <row r="7" spans="1:9" ht="16.5">
      <c r="A7" s="67"/>
      <c r="B7" s="67"/>
      <c r="C7" s="67"/>
      <c r="D7" s="67"/>
      <c r="E7" s="67"/>
      <c r="F7" s="1" t="s">
        <v>583</v>
      </c>
      <c r="G7" s="67"/>
      <c r="I7" s="67"/>
    </row>
    <row r="8" spans="1:9" ht="16.5">
      <c r="A8" s="67"/>
      <c r="B8" s="67"/>
      <c r="C8" s="67"/>
      <c r="D8" s="67"/>
      <c r="E8" s="67"/>
      <c r="F8" s="1" t="s">
        <v>151</v>
      </c>
      <c r="G8" s="67"/>
      <c r="I8" s="67"/>
    </row>
    <row r="9" spans="1:9" ht="16.5">
      <c r="A9" s="67"/>
      <c r="B9" s="67"/>
      <c r="C9" s="67"/>
      <c r="D9" s="67"/>
      <c r="E9" s="67"/>
      <c r="F9" s="1" t="s">
        <v>150</v>
      </c>
      <c r="G9" s="67"/>
      <c r="I9" s="67"/>
    </row>
    <row r="10" spans="1:9" ht="18" customHeight="1">
      <c r="A10" s="68"/>
      <c r="B10" s="68"/>
      <c r="C10" s="68"/>
      <c r="D10" s="68"/>
      <c r="E10" s="1"/>
      <c r="F10" s="1" t="s">
        <v>268</v>
      </c>
      <c r="G10" s="1"/>
      <c r="I10" s="1"/>
    </row>
    <row r="11" spans="1:9" ht="16.5" customHeight="1" hidden="1">
      <c r="A11" s="58"/>
      <c r="B11" s="58"/>
      <c r="C11" s="58"/>
      <c r="D11" s="58"/>
      <c r="E11" s="1"/>
      <c r="F11" s="1"/>
      <c r="G11" s="1"/>
      <c r="I11" s="1"/>
    </row>
    <row r="12" spans="1:9" ht="15" customHeight="1">
      <c r="A12" s="58"/>
      <c r="B12" s="58"/>
      <c r="C12" s="58"/>
      <c r="D12" s="58"/>
      <c r="E12" s="58"/>
      <c r="F12" s="58"/>
      <c r="G12" s="58"/>
      <c r="I12" s="58"/>
    </row>
    <row r="13" spans="1:10" ht="24" customHeight="1">
      <c r="A13" s="157" t="s">
        <v>249</v>
      </c>
      <c r="B13" s="157"/>
      <c r="C13" s="157"/>
      <c r="D13" s="157"/>
      <c r="E13" s="157"/>
      <c r="F13" s="157"/>
      <c r="G13" s="157"/>
      <c r="H13" s="158"/>
      <c r="I13" s="158"/>
      <c r="J13" s="158"/>
    </row>
    <row r="14" spans="1:10" ht="17.25" customHeight="1">
      <c r="A14" s="157" t="s">
        <v>248</v>
      </c>
      <c r="B14" s="157"/>
      <c r="C14" s="157"/>
      <c r="D14" s="157"/>
      <c r="E14" s="157"/>
      <c r="F14" s="157"/>
      <c r="G14" s="157"/>
      <c r="H14" s="158"/>
      <c r="I14" s="158"/>
      <c r="J14" s="158"/>
    </row>
    <row r="15" spans="1:9" ht="19.5" customHeight="1" hidden="1">
      <c r="A15" s="58"/>
      <c r="B15" s="58"/>
      <c r="C15" s="58"/>
      <c r="D15" s="58"/>
      <c r="E15" s="58"/>
      <c r="F15" s="58"/>
      <c r="G15" s="58"/>
      <c r="I15" s="58"/>
    </row>
    <row r="16" spans="1:9" ht="16.5" hidden="1">
      <c r="A16" s="66"/>
      <c r="B16" s="66"/>
      <c r="C16" s="66"/>
      <c r="D16" s="66"/>
      <c r="E16" s="66"/>
      <c r="F16" s="66"/>
      <c r="G16" s="71"/>
      <c r="I16" s="71"/>
    </row>
    <row r="17" spans="1:9" ht="15" customHeight="1">
      <c r="A17" s="66"/>
      <c r="B17" s="66"/>
      <c r="C17" s="66"/>
      <c r="D17" s="66"/>
      <c r="E17" s="66"/>
      <c r="F17" s="66"/>
      <c r="G17" s="66"/>
      <c r="I17" s="66"/>
    </row>
    <row r="18" spans="1:9" ht="12.75" customHeight="1">
      <c r="A18" s="58" t="s">
        <v>723</v>
      </c>
      <c r="B18" s="58"/>
      <c r="C18" s="58"/>
      <c r="D18" s="58"/>
      <c r="E18" s="58"/>
      <c r="F18" s="58"/>
      <c r="G18" s="58"/>
      <c r="I18" s="58"/>
    </row>
    <row r="19" spans="1:10" s="81" customFormat="1" ht="51.75" customHeight="1">
      <c r="A19" s="65" t="s">
        <v>724</v>
      </c>
      <c r="B19" s="65"/>
      <c r="C19" s="65" t="s">
        <v>725</v>
      </c>
      <c r="D19" s="65" t="s">
        <v>41</v>
      </c>
      <c r="E19" s="65" t="s">
        <v>42</v>
      </c>
      <c r="F19" s="65" t="s">
        <v>43</v>
      </c>
      <c r="G19" s="133" t="s">
        <v>790</v>
      </c>
      <c r="H19" s="26" t="s">
        <v>0</v>
      </c>
      <c r="I19" s="26" t="s">
        <v>244</v>
      </c>
      <c r="J19" s="133" t="s">
        <v>645</v>
      </c>
    </row>
    <row r="20" spans="1:10" ht="16.5">
      <c r="A20" s="45" t="s">
        <v>727</v>
      </c>
      <c r="B20" s="13"/>
      <c r="C20" s="6" t="s">
        <v>728</v>
      </c>
      <c r="D20" s="6"/>
      <c r="E20" s="6"/>
      <c r="F20" s="6"/>
      <c r="G20" s="14">
        <f>G21+G25+G33+G47+G55+G59+G66+G70</f>
        <v>297194</v>
      </c>
      <c r="H20" s="14">
        <f>H21+H25+H33+H47+H55+H59+H66+H70</f>
        <v>0</v>
      </c>
      <c r="I20" s="14">
        <f>I21+I25+I33+I47+I55+I59+I66+I70</f>
        <v>-567</v>
      </c>
      <c r="J20" s="130">
        <f aca="true" t="shared" si="0" ref="J20:J83">G20+H20+I20</f>
        <v>296627</v>
      </c>
    </row>
    <row r="21" spans="1:10" ht="35.25" customHeight="1">
      <c r="A21" s="42" t="s">
        <v>671</v>
      </c>
      <c r="B21" s="23"/>
      <c r="C21" s="9" t="s">
        <v>728</v>
      </c>
      <c r="D21" s="9" t="s">
        <v>729</v>
      </c>
      <c r="E21" s="9"/>
      <c r="F21" s="9"/>
      <c r="G21" s="12">
        <f aca="true" t="shared" si="1" ref="G21:H23">SUM(G22)</f>
        <v>1549.2</v>
      </c>
      <c r="H21" s="12">
        <f t="shared" si="1"/>
        <v>0</v>
      </c>
      <c r="I21" s="12"/>
      <c r="J21" s="69">
        <f t="shared" si="0"/>
        <v>1549.2</v>
      </c>
    </row>
    <row r="22" spans="1:10" ht="51.75" customHeight="1">
      <c r="A22" s="41" t="s">
        <v>7</v>
      </c>
      <c r="B22" s="52"/>
      <c r="C22" s="9" t="s">
        <v>728</v>
      </c>
      <c r="D22" s="9" t="s">
        <v>729</v>
      </c>
      <c r="E22" s="9" t="s">
        <v>9</v>
      </c>
      <c r="F22" s="9"/>
      <c r="G22" s="12">
        <f t="shared" si="1"/>
        <v>1549.2</v>
      </c>
      <c r="H22" s="12">
        <f t="shared" si="1"/>
        <v>0</v>
      </c>
      <c r="I22" s="12"/>
      <c r="J22" s="69">
        <f t="shared" si="0"/>
        <v>1549.2</v>
      </c>
    </row>
    <row r="23" spans="1:10" ht="16.5">
      <c r="A23" s="41" t="s">
        <v>8</v>
      </c>
      <c r="B23" s="54"/>
      <c r="C23" s="9" t="s">
        <v>728</v>
      </c>
      <c r="D23" s="9" t="s">
        <v>729</v>
      </c>
      <c r="E23" s="9" t="s">
        <v>10</v>
      </c>
      <c r="F23" s="9"/>
      <c r="G23" s="12">
        <f t="shared" si="1"/>
        <v>1549.2</v>
      </c>
      <c r="H23" s="12">
        <f t="shared" si="1"/>
        <v>0</v>
      </c>
      <c r="I23" s="12"/>
      <c r="J23" s="69">
        <f t="shared" si="0"/>
        <v>1549.2</v>
      </c>
    </row>
    <row r="24" spans="1:10" ht="16.5">
      <c r="A24" s="41" t="s">
        <v>417</v>
      </c>
      <c r="B24" s="41"/>
      <c r="C24" s="9" t="s">
        <v>728</v>
      </c>
      <c r="D24" s="9" t="s">
        <v>729</v>
      </c>
      <c r="E24" s="9" t="s">
        <v>10</v>
      </c>
      <c r="F24" s="9" t="s">
        <v>219</v>
      </c>
      <c r="G24" s="12">
        <f>'прил.10'!G24</f>
        <v>1549.2</v>
      </c>
      <c r="H24" s="12">
        <f>'прил.10'!H24</f>
        <v>0</v>
      </c>
      <c r="I24" s="12"/>
      <c r="J24" s="69">
        <f t="shared" si="0"/>
        <v>1549.2</v>
      </c>
    </row>
    <row r="25" spans="1:10" ht="51" customHeight="1">
      <c r="A25" s="42" t="s">
        <v>444</v>
      </c>
      <c r="B25" s="42"/>
      <c r="C25" s="19" t="s">
        <v>728</v>
      </c>
      <c r="D25" s="19" t="s">
        <v>730</v>
      </c>
      <c r="E25" s="19"/>
      <c r="F25" s="9"/>
      <c r="G25" s="12">
        <f>G26</f>
        <v>16247.499999999998</v>
      </c>
      <c r="H25" s="12">
        <f>H26</f>
        <v>0</v>
      </c>
      <c r="I25" s="12"/>
      <c r="J25" s="69">
        <f t="shared" si="0"/>
        <v>16247.499999999998</v>
      </c>
    </row>
    <row r="26" spans="1:10" ht="49.5">
      <c r="A26" s="41" t="s">
        <v>659</v>
      </c>
      <c r="B26" s="52"/>
      <c r="C26" s="9" t="s">
        <v>728</v>
      </c>
      <c r="D26" s="9" t="s">
        <v>730</v>
      </c>
      <c r="E26" s="9" t="s">
        <v>9</v>
      </c>
      <c r="F26" s="9"/>
      <c r="G26" s="12">
        <f>SUM(G27,G29,G31)</f>
        <v>16247.499999999998</v>
      </c>
      <c r="H26" s="12">
        <f>SUM(H27,H29,H31)</f>
        <v>0</v>
      </c>
      <c r="I26" s="12"/>
      <c r="J26" s="69">
        <f t="shared" si="0"/>
        <v>16247.499999999998</v>
      </c>
    </row>
    <row r="27" spans="1:10" ht="16.5">
      <c r="A27" s="41" t="s">
        <v>660</v>
      </c>
      <c r="B27" s="54"/>
      <c r="C27" s="9" t="s">
        <v>728</v>
      </c>
      <c r="D27" s="9" t="s">
        <v>730</v>
      </c>
      <c r="E27" s="9" t="s">
        <v>11</v>
      </c>
      <c r="F27" s="9"/>
      <c r="G27" s="12">
        <f>SUM(G28)</f>
        <v>12300.8</v>
      </c>
      <c r="H27" s="12">
        <f>SUM(H28)</f>
        <v>0</v>
      </c>
      <c r="I27" s="12"/>
      <c r="J27" s="69">
        <f t="shared" si="0"/>
        <v>12300.8</v>
      </c>
    </row>
    <row r="28" spans="1:10" ht="16.5">
      <c r="A28" s="41" t="s">
        <v>417</v>
      </c>
      <c r="B28" s="41"/>
      <c r="C28" s="9" t="s">
        <v>728</v>
      </c>
      <c r="D28" s="9" t="s">
        <v>730</v>
      </c>
      <c r="E28" s="9" t="s">
        <v>11</v>
      </c>
      <c r="F28" s="9" t="s">
        <v>219</v>
      </c>
      <c r="G28" s="12">
        <f>'прил.10'!G144</f>
        <v>12300.8</v>
      </c>
      <c r="H28" s="12">
        <f>'прил.10'!H144</f>
        <v>0</v>
      </c>
      <c r="I28" s="12"/>
      <c r="J28" s="69">
        <f t="shared" si="0"/>
        <v>12300.8</v>
      </c>
    </row>
    <row r="29" spans="1:10" ht="18" customHeight="1">
      <c r="A29" s="41" t="s">
        <v>356</v>
      </c>
      <c r="B29" s="41"/>
      <c r="C29" s="9" t="s">
        <v>728</v>
      </c>
      <c r="D29" s="9" t="s">
        <v>730</v>
      </c>
      <c r="E29" s="9" t="s">
        <v>445</v>
      </c>
      <c r="F29" s="9"/>
      <c r="G29" s="12">
        <f>SUM(G30)</f>
        <v>1370.3</v>
      </c>
      <c r="H29" s="12">
        <f>SUM(H30)</f>
        <v>0</v>
      </c>
      <c r="I29" s="12"/>
      <c r="J29" s="69">
        <f t="shared" si="0"/>
        <v>1370.3</v>
      </c>
    </row>
    <row r="30" spans="1:10" ht="17.25" customHeight="1">
      <c r="A30" s="41" t="s">
        <v>417</v>
      </c>
      <c r="B30" s="41"/>
      <c r="C30" s="19" t="s">
        <v>728</v>
      </c>
      <c r="D30" s="19" t="s">
        <v>730</v>
      </c>
      <c r="E30" s="9" t="s">
        <v>445</v>
      </c>
      <c r="F30" s="9" t="s">
        <v>219</v>
      </c>
      <c r="G30" s="12">
        <f>'прил.10'!G146</f>
        <v>1370.3</v>
      </c>
      <c r="H30" s="12">
        <f>'прил.10'!H146</f>
        <v>0</v>
      </c>
      <c r="I30" s="12"/>
      <c r="J30" s="69">
        <f t="shared" si="0"/>
        <v>1370.3</v>
      </c>
    </row>
    <row r="31" spans="1:10" ht="18.75" customHeight="1">
      <c r="A31" s="41" t="s">
        <v>661</v>
      </c>
      <c r="B31" s="41"/>
      <c r="C31" s="19" t="s">
        <v>728</v>
      </c>
      <c r="D31" s="19" t="s">
        <v>730</v>
      </c>
      <c r="E31" s="9" t="s">
        <v>446</v>
      </c>
      <c r="F31" s="9"/>
      <c r="G31" s="12">
        <f>SUM(G32)</f>
        <v>2576.4</v>
      </c>
      <c r="H31" s="12">
        <f>SUM(H32)</f>
        <v>0</v>
      </c>
      <c r="I31" s="12"/>
      <c r="J31" s="69">
        <f t="shared" si="0"/>
        <v>2576.4</v>
      </c>
    </row>
    <row r="32" spans="1:10" ht="16.5" customHeight="1">
      <c r="A32" s="41" t="s">
        <v>417</v>
      </c>
      <c r="B32" s="41"/>
      <c r="C32" s="19" t="s">
        <v>728</v>
      </c>
      <c r="D32" s="19" t="s">
        <v>730</v>
      </c>
      <c r="E32" s="9" t="s">
        <v>446</v>
      </c>
      <c r="F32" s="9" t="s">
        <v>219</v>
      </c>
      <c r="G32" s="12">
        <f>'прил.10'!G148</f>
        <v>2576.4</v>
      </c>
      <c r="H32" s="12">
        <f>'прил.10'!H148</f>
        <v>0</v>
      </c>
      <c r="I32" s="12"/>
      <c r="J32" s="69">
        <f t="shared" si="0"/>
        <v>2576.4</v>
      </c>
    </row>
    <row r="33" spans="1:10" ht="49.5">
      <c r="A33" s="41" t="s">
        <v>656</v>
      </c>
      <c r="B33" s="52"/>
      <c r="C33" s="9" t="s">
        <v>728</v>
      </c>
      <c r="D33" s="9" t="s">
        <v>731</v>
      </c>
      <c r="E33" s="9"/>
      <c r="F33" s="9"/>
      <c r="G33" s="12">
        <f>SUM(G34,G39,)</f>
        <v>115793.9</v>
      </c>
      <c r="H33" s="12">
        <f>SUM(H34,H39,)</f>
        <v>0</v>
      </c>
      <c r="I33" s="12"/>
      <c r="J33" s="69">
        <f t="shared" si="0"/>
        <v>115793.9</v>
      </c>
    </row>
    <row r="34" spans="1:10" ht="49.5">
      <c r="A34" s="41" t="s">
        <v>7</v>
      </c>
      <c r="B34" s="52"/>
      <c r="C34" s="9" t="s">
        <v>728</v>
      </c>
      <c r="D34" s="9" t="s">
        <v>731</v>
      </c>
      <c r="E34" s="9" t="s">
        <v>9</v>
      </c>
      <c r="F34" s="9"/>
      <c r="G34" s="12">
        <f>SUM(G35)</f>
        <v>113986.09999999999</v>
      </c>
      <c r="H34" s="12">
        <f>SUM(H35)</f>
        <v>0</v>
      </c>
      <c r="I34" s="12"/>
      <c r="J34" s="69">
        <f t="shared" si="0"/>
        <v>113986.09999999999</v>
      </c>
    </row>
    <row r="35" spans="1:10" ht="16.5">
      <c r="A35" s="41" t="s">
        <v>13</v>
      </c>
      <c r="B35" s="54"/>
      <c r="C35" s="9" t="s">
        <v>728</v>
      </c>
      <c r="D35" s="9" t="s">
        <v>731</v>
      </c>
      <c r="E35" s="9" t="s">
        <v>11</v>
      </c>
      <c r="F35" s="9"/>
      <c r="G35" s="12">
        <f>SUM(G36)</f>
        <v>113986.09999999999</v>
      </c>
      <c r="H35" s="12">
        <f>SUM(H36)</f>
        <v>0</v>
      </c>
      <c r="I35" s="12"/>
      <c r="J35" s="69">
        <f t="shared" si="0"/>
        <v>113986.09999999999</v>
      </c>
    </row>
    <row r="36" spans="1:10" ht="16.5" customHeight="1">
      <c r="A36" s="41" t="s">
        <v>417</v>
      </c>
      <c r="B36" s="41"/>
      <c r="C36" s="9" t="s">
        <v>728</v>
      </c>
      <c r="D36" s="9" t="s">
        <v>731</v>
      </c>
      <c r="E36" s="9" t="s">
        <v>11</v>
      </c>
      <c r="F36" s="9" t="s">
        <v>219</v>
      </c>
      <c r="G36" s="12">
        <f>'прил.10'!G28+'прил.10'!G843</f>
        <v>113986.09999999999</v>
      </c>
      <c r="H36" s="12">
        <f>'прил.10'!H28+'прил.10'!H843</f>
        <v>0</v>
      </c>
      <c r="I36" s="12"/>
      <c r="J36" s="69">
        <f t="shared" si="0"/>
        <v>113986.09999999999</v>
      </c>
    </row>
    <row r="37" spans="1:10" ht="102.75" customHeight="1" hidden="1">
      <c r="A37" s="42" t="s">
        <v>218</v>
      </c>
      <c r="B37" s="42"/>
      <c r="C37" s="9" t="s">
        <v>728</v>
      </c>
      <c r="D37" s="9" t="s">
        <v>731</v>
      </c>
      <c r="E37" s="9" t="s">
        <v>623</v>
      </c>
      <c r="F37" s="9" t="s">
        <v>216</v>
      </c>
      <c r="G37" s="12"/>
      <c r="H37" s="12"/>
      <c r="I37" s="12"/>
      <c r="J37" s="69">
        <f t="shared" si="0"/>
        <v>0</v>
      </c>
    </row>
    <row r="38" spans="1:10" ht="84" customHeight="1" hidden="1">
      <c r="A38" s="42" t="s">
        <v>517</v>
      </c>
      <c r="B38" s="42"/>
      <c r="C38" s="9" t="s">
        <v>728</v>
      </c>
      <c r="D38" s="9" t="s">
        <v>731</v>
      </c>
      <c r="E38" s="9" t="s">
        <v>623</v>
      </c>
      <c r="F38" s="9" t="s">
        <v>216</v>
      </c>
      <c r="G38" s="12"/>
      <c r="H38" s="12"/>
      <c r="I38" s="12"/>
      <c r="J38" s="69">
        <f t="shared" si="0"/>
        <v>0</v>
      </c>
    </row>
    <row r="39" spans="1:10" ht="16.5">
      <c r="A39" s="42" t="s">
        <v>46</v>
      </c>
      <c r="B39" s="42"/>
      <c r="C39" s="9" t="s">
        <v>728</v>
      </c>
      <c r="D39" s="9" t="s">
        <v>731</v>
      </c>
      <c r="E39" s="9" t="s">
        <v>14</v>
      </c>
      <c r="F39" s="9"/>
      <c r="G39" s="12">
        <f>SUM(G40)</f>
        <v>1807.8000000000002</v>
      </c>
      <c r="H39" s="12">
        <f>SUM(H40)</f>
        <v>0</v>
      </c>
      <c r="I39" s="12"/>
      <c r="J39" s="69">
        <f t="shared" si="0"/>
        <v>1807.8000000000002</v>
      </c>
    </row>
    <row r="40" spans="1:10" ht="56.25" customHeight="1">
      <c r="A40" s="41" t="s">
        <v>17</v>
      </c>
      <c r="B40" s="41"/>
      <c r="C40" s="9" t="s">
        <v>728</v>
      </c>
      <c r="D40" s="9" t="s">
        <v>731</v>
      </c>
      <c r="E40" s="9" t="s">
        <v>16</v>
      </c>
      <c r="F40" s="9"/>
      <c r="G40" s="12">
        <f>G41+G43+G45</f>
        <v>1807.8000000000002</v>
      </c>
      <c r="H40" s="12">
        <f>H41+H43+H45</f>
        <v>0</v>
      </c>
      <c r="I40" s="12"/>
      <c r="J40" s="69">
        <f t="shared" si="0"/>
        <v>1807.8000000000002</v>
      </c>
    </row>
    <row r="41" spans="1:10" ht="67.5" customHeight="1">
      <c r="A41" s="43" t="s">
        <v>781</v>
      </c>
      <c r="B41" s="42"/>
      <c r="C41" s="9" t="s">
        <v>728</v>
      </c>
      <c r="D41" s="9" t="s">
        <v>731</v>
      </c>
      <c r="E41" s="9" t="s">
        <v>15</v>
      </c>
      <c r="F41" s="9"/>
      <c r="G41" s="12">
        <f>SUM(G42)</f>
        <v>1193</v>
      </c>
      <c r="H41" s="12">
        <f>SUM(H42)</f>
        <v>0</v>
      </c>
      <c r="I41" s="12"/>
      <c r="J41" s="69">
        <f t="shared" si="0"/>
        <v>1193</v>
      </c>
    </row>
    <row r="42" spans="1:10" ht="16.5" customHeight="1">
      <c r="A42" s="41" t="s">
        <v>107</v>
      </c>
      <c r="B42" s="41"/>
      <c r="C42" s="9" t="s">
        <v>728</v>
      </c>
      <c r="D42" s="9" t="s">
        <v>731</v>
      </c>
      <c r="E42" s="9" t="s">
        <v>15</v>
      </c>
      <c r="F42" s="9" t="s">
        <v>216</v>
      </c>
      <c r="G42" s="12">
        <f>'прил.10'!G32</f>
        <v>1193</v>
      </c>
      <c r="H42" s="12">
        <f>'прил.10'!H32</f>
        <v>0</v>
      </c>
      <c r="I42" s="12"/>
      <c r="J42" s="69">
        <f t="shared" si="0"/>
        <v>1193</v>
      </c>
    </row>
    <row r="43" spans="1:10" ht="51.75" customHeight="1">
      <c r="A43" s="42" t="s">
        <v>380</v>
      </c>
      <c r="B43" s="21"/>
      <c r="C43" s="9" t="s">
        <v>728</v>
      </c>
      <c r="D43" s="9" t="s">
        <v>731</v>
      </c>
      <c r="E43" s="9" t="s">
        <v>381</v>
      </c>
      <c r="F43" s="9"/>
      <c r="G43" s="12">
        <f>SUM(G44)</f>
        <v>0.7</v>
      </c>
      <c r="H43" s="12">
        <f>SUM(H44)</f>
        <v>0</v>
      </c>
      <c r="I43" s="12"/>
      <c r="J43" s="69">
        <f t="shared" si="0"/>
        <v>0.7</v>
      </c>
    </row>
    <row r="44" spans="1:10" ht="17.25" customHeight="1">
      <c r="A44" s="41" t="s">
        <v>418</v>
      </c>
      <c r="B44" s="21"/>
      <c r="C44" s="9" t="s">
        <v>728</v>
      </c>
      <c r="D44" s="9" t="s">
        <v>731</v>
      </c>
      <c r="E44" s="9" t="s">
        <v>381</v>
      </c>
      <c r="F44" s="9" t="s">
        <v>216</v>
      </c>
      <c r="G44" s="12">
        <f>'прил.10'!G34</f>
        <v>0.7</v>
      </c>
      <c r="H44" s="12">
        <f>'прил.10'!H34</f>
        <v>0</v>
      </c>
      <c r="I44" s="12"/>
      <c r="J44" s="69">
        <f t="shared" si="0"/>
        <v>0.7</v>
      </c>
    </row>
    <row r="45" spans="1:10" ht="53.25" customHeight="1">
      <c r="A45" s="42" t="s">
        <v>592</v>
      </c>
      <c r="B45" s="42"/>
      <c r="C45" s="9" t="s">
        <v>728</v>
      </c>
      <c r="D45" s="9" t="s">
        <v>731</v>
      </c>
      <c r="E45" s="9" t="s">
        <v>19</v>
      </c>
      <c r="F45" s="9"/>
      <c r="G45" s="12">
        <f>SUM(G46)</f>
        <v>614.1</v>
      </c>
      <c r="H45" s="12">
        <f>SUM(H46)</f>
        <v>0</v>
      </c>
      <c r="I45" s="12"/>
      <c r="J45" s="69">
        <f t="shared" si="0"/>
        <v>614.1</v>
      </c>
    </row>
    <row r="46" spans="1:10" ht="18" customHeight="1">
      <c r="A46" s="41" t="s">
        <v>418</v>
      </c>
      <c r="B46" s="41"/>
      <c r="C46" s="9" t="s">
        <v>728</v>
      </c>
      <c r="D46" s="9" t="s">
        <v>731</v>
      </c>
      <c r="E46" s="9" t="s">
        <v>19</v>
      </c>
      <c r="F46" s="9" t="s">
        <v>216</v>
      </c>
      <c r="G46" s="12">
        <f>'прил.10'!G36</f>
        <v>614.1</v>
      </c>
      <c r="H46" s="12">
        <f>'прил.10'!H36</f>
        <v>0</v>
      </c>
      <c r="I46" s="12"/>
      <c r="J46" s="69">
        <f t="shared" si="0"/>
        <v>614.1</v>
      </c>
    </row>
    <row r="47" spans="1:10" ht="16.5">
      <c r="A47" s="42" t="s">
        <v>134</v>
      </c>
      <c r="B47" s="42"/>
      <c r="C47" s="9" t="s">
        <v>728</v>
      </c>
      <c r="D47" s="9" t="s">
        <v>732</v>
      </c>
      <c r="E47" s="9"/>
      <c r="F47" s="9"/>
      <c r="G47" s="12">
        <f>SUM(G48,G51,)</f>
        <v>27549.5</v>
      </c>
      <c r="H47" s="12">
        <f>SUM(H48,H51,)</f>
        <v>0</v>
      </c>
      <c r="I47" s="12"/>
      <c r="J47" s="69">
        <f t="shared" si="0"/>
        <v>27549.5</v>
      </c>
    </row>
    <row r="48" spans="1:10" ht="16.5">
      <c r="A48" s="42" t="s">
        <v>44</v>
      </c>
      <c r="B48" s="42"/>
      <c r="C48" s="9" t="s">
        <v>728</v>
      </c>
      <c r="D48" s="9" t="s">
        <v>732</v>
      </c>
      <c r="E48" s="9" t="s">
        <v>9</v>
      </c>
      <c r="F48" s="9"/>
      <c r="G48" s="12">
        <f>SUM(G49)</f>
        <v>27268.6</v>
      </c>
      <c r="H48" s="12">
        <f>SUM(H49)</f>
        <v>0</v>
      </c>
      <c r="I48" s="12"/>
      <c r="J48" s="69">
        <f t="shared" si="0"/>
        <v>27268.6</v>
      </c>
    </row>
    <row r="49" spans="1:10" ht="16.5">
      <c r="A49" s="41" t="s">
        <v>13</v>
      </c>
      <c r="B49" s="54"/>
      <c r="C49" s="9" t="s">
        <v>728</v>
      </c>
      <c r="D49" s="9" t="s">
        <v>732</v>
      </c>
      <c r="E49" s="9" t="s">
        <v>11</v>
      </c>
      <c r="F49" s="9"/>
      <c r="G49" s="12">
        <f>SUM(G50)</f>
        <v>27268.6</v>
      </c>
      <c r="H49" s="12">
        <f>SUM(H50)</f>
        <v>0</v>
      </c>
      <c r="I49" s="12"/>
      <c r="J49" s="69">
        <f t="shared" si="0"/>
        <v>27268.6</v>
      </c>
    </row>
    <row r="50" spans="1:10" ht="16.5">
      <c r="A50" s="41" t="s">
        <v>417</v>
      </c>
      <c r="B50" s="41"/>
      <c r="C50" s="9" t="s">
        <v>728</v>
      </c>
      <c r="D50" s="9" t="s">
        <v>732</v>
      </c>
      <c r="E50" s="9" t="s">
        <v>11</v>
      </c>
      <c r="F50" s="9" t="s">
        <v>219</v>
      </c>
      <c r="G50" s="12">
        <f>'прил.10'!G493</f>
        <v>27268.6</v>
      </c>
      <c r="H50" s="12">
        <f>'прил.10'!H493</f>
        <v>0</v>
      </c>
      <c r="I50" s="12"/>
      <c r="J50" s="69">
        <f t="shared" si="0"/>
        <v>27268.6</v>
      </c>
    </row>
    <row r="51" spans="1:10" ht="16.5">
      <c r="A51" s="41" t="s">
        <v>46</v>
      </c>
      <c r="B51" s="41"/>
      <c r="C51" s="9" t="s">
        <v>728</v>
      </c>
      <c r="D51" s="9" t="s">
        <v>732</v>
      </c>
      <c r="E51" s="9" t="s">
        <v>14</v>
      </c>
      <c r="F51" s="9"/>
      <c r="G51" s="12">
        <f aca="true" t="shared" si="2" ref="G51:H53">SUM(G52)</f>
        <v>280.9</v>
      </c>
      <c r="H51" s="12">
        <f t="shared" si="2"/>
        <v>0</v>
      </c>
      <c r="I51" s="12"/>
      <c r="J51" s="69">
        <f t="shared" si="0"/>
        <v>280.9</v>
      </c>
    </row>
    <row r="52" spans="1:10" ht="53.25" customHeight="1">
      <c r="A52" s="41" t="s">
        <v>17</v>
      </c>
      <c r="B52" s="41"/>
      <c r="C52" s="9" t="s">
        <v>728</v>
      </c>
      <c r="D52" s="9" t="s">
        <v>731</v>
      </c>
      <c r="E52" s="9" t="s">
        <v>16</v>
      </c>
      <c r="F52" s="9"/>
      <c r="G52" s="12">
        <f t="shared" si="2"/>
        <v>280.9</v>
      </c>
      <c r="H52" s="12">
        <f t="shared" si="2"/>
        <v>0</v>
      </c>
      <c r="I52" s="12"/>
      <c r="J52" s="69">
        <f t="shared" si="0"/>
        <v>280.9</v>
      </c>
    </row>
    <row r="53" spans="1:10" ht="34.5" customHeight="1">
      <c r="A53" s="44" t="s">
        <v>393</v>
      </c>
      <c r="B53" s="44"/>
      <c r="C53" s="9" t="s">
        <v>728</v>
      </c>
      <c r="D53" s="9" t="s">
        <v>732</v>
      </c>
      <c r="E53" s="51" t="s">
        <v>149</v>
      </c>
      <c r="F53" s="9"/>
      <c r="G53" s="12">
        <f t="shared" si="2"/>
        <v>280.9</v>
      </c>
      <c r="H53" s="12">
        <f t="shared" si="2"/>
        <v>0</v>
      </c>
      <c r="I53" s="12"/>
      <c r="J53" s="69">
        <f t="shared" si="0"/>
        <v>280.9</v>
      </c>
    </row>
    <row r="54" spans="1:10" ht="16.5">
      <c r="A54" s="44" t="s">
        <v>135</v>
      </c>
      <c r="B54" s="44"/>
      <c r="C54" s="9" t="s">
        <v>728</v>
      </c>
      <c r="D54" s="9" t="s">
        <v>732</v>
      </c>
      <c r="E54" s="51" t="s">
        <v>149</v>
      </c>
      <c r="F54" s="9" t="s">
        <v>216</v>
      </c>
      <c r="G54" s="12">
        <f>'прил.10'!G497</f>
        <v>280.9</v>
      </c>
      <c r="H54" s="12">
        <f>'прил.10'!H497</f>
        <v>0</v>
      </c>
      <c r="I54" s="12"/>
      <c r="J54" s="69">
        <f t="shared" si="0"/>
        <v>280.9</v>
      </c>
    </row>
    <row r="55" spans="1:10" ht="16.5" hidden="1">
      <c r="A55" s="43" t="s">
        <v>569</v>
      </c>
      <c r="B55" s="21">
        <v>842</v>
      </c>
      <c r="C55" s="29" t="s">
        <v>728</v>
      </c>
      <c r="D55" s="9" t="s">
        <v>555</v>
      </c>
      <c r="E55" s="9"/>
      <c r="F55" s="9"/>
      <c r="G55" s="12">
        <f aca="true" t="shared" si="3" ref="G55:H57">SUM(G56)</f>
        <v>0</v>
      </c>
      <c r="H55" s="12">
        <f t="shared" si="3"/>
        <v>0</v>
      </c>
      <c r="I55" s="12"/>
      <c r="J55" s="69">
        <f t="shared" si="0"/>
        <v>0</v>
      </c>
    </row>
    <row r="56" spans="1:10" ht="16.5" hidden="1">
      <c r="A56" s="43" t="s">
        <v>564</v>
      </c>
      <c r="B56" s="21">
        <v>842</v>
      </c>
      <c r="C56" s="29" t="s">
        <v>728</v>
      </c>
      <c r="D56" s="9" t="s">
        <v>555</v>
      </c>
      <c r="E56" s="9" t="s">
        <v>562</v>
      </c>
      <c r="F56" s="9"/>
      <c r="G56" s="12">
        <f t="shared" si="3"/>
        <v>0</v>
      </c>
      <c r="H56" s="12">
        <f t="shared" si="3"/>
        <v>0</v>
      </c>
      <c r="I56" s="12"/>
      <c r="J56" s="69">
        <f t="shared" si="0"/>
        <v>0</v>
      </c>
    </row>
    <row r="57" spans="1:10" ht="18" customHeight="1" hidden="1">
      <c r="A57" s="43" t="s">
        <v>565</v>
      </c>
      <c r="B57" s="21">
        <v>842</v>
      </c>
      <c r="C57" s="29" t="s">
        <v>728</v>
      </c>
      <c r="D57" s="9" t="s">
        <v>555</v>
      </c>
      <c r="E57" s="9" t="s">
        <v>563</v>
      </c>
      <c r="F57" s="9"/>
      <c r="G57" s="12">
        <f t="shared" si="3"/>
        <v>0</v>
      </c>
      <c r="H57" s="12">
        <f t="shared" si="3"/>
        <v>0</v>
      </c>
      <c r="I57" s="12"/>
      <c r="J57" s="69">
        <f t="shared" si="0"/>
        <v>0</v>
      </c>
    </row>
    <row r="58" spans="1:10" ht="16.5" hidden="1">
      <c r="A58" s="41" t="s">
        <v>417</v>
      </c>
      <c r="B58" s="21">
        <v>842</v>
      </c>
      <c r="C58" s="29" t="s">
        <v>728</v>
      </c>
      <c r="D58" s="9" t="s">
        <v>555</v>
      </c>
      <c r="E58" s="9" t="s">
        <v>563</v>
      </c>
      <c r="F58" s="9" t="s">
        <v>219</v>
      </c>
      <c r="G58" s="12">
        <f>'прил.10'!G1040</f>
        <v>0</v>
      </c>
      <c r="H58" s="12">
        <f>'прил.10'!H1040</f>
        <v>0</v>
      </c>
      <c r="I58" s="12"/>
      <c r="J58" s="69">
        <f t="shared" si="0"/>
        <v>0</v>
      </c>
    </row>
    <row r="59" spans="1:10" ht="16.5">
      <c r="A59" s="140" t="s">
        <v>136</v>
      </c>
      <c r="B59" s="140"/>
      <c r="C59" s="110" t="s">
        <v>728</v>
      </c>
      <c r="D59" s="110" t="s">
        <v>38</v>
      </c>
      <c r="E59" s="110"/>
      <c r="F59" s="110"/>
      <c r="G59" s="28">
        <f>SUM(G60,G63)</f>
        <v>15204.7</v>
      </c>
      <c r="H59" s="28">
        <f>SUM(H60,H63)</f>
        <v>0</v>
      </c>
      <c r="I59" s="28"/>
      <c r="J59" s="145">
        <f t="shared" si="0"/>
        <v>15204.7</v>
      </c>
    </row>
    <row r="60" spans="1:10" ht="16.5">
      <c r="A60" s="45" t="s">
        <v>628</v>
      </c>
      <c r="B60" s="45"/>
      <c r="C60" s="6" t="s">
        <v>728</v>
      </c>
      <c r="D60" s="6" t="s">
        <v>38</v>
      </c>
      <c r="E60" s="6" t="s">
        <v>137</v>
      </c>
      <c r="F60" s="6"/>
      <c r="G60" s="14">
        <f>SUM(G61)</f>
        <v>15204.7</v>
      </c>
      <c r="H60" s="14">
        <f>SUM(H61)</f>
        <v>0</v>
      </c>
      <c r="I60" s="14"/>
      <c r="J60" s="130">
        <f t="shared" si="0"/>
        <v>15204.7</v>
      </c>
    </row>
    <row r="61" spans="1:10" s="82" customFormat="1" ht="16.5">
      <c r="A61" s="41" t="s">
        <v>139</v>
      </c>
      <c r="B61" s="54"/>
      <c r="C61" s="9" t="s">
        <v>728</v>
      </c>
      <c r="D61" s="9" t="s">
        <v>38</v>
      </c>
      <c r="E61" s="9" t="s">
        <v>138</v>
      </c>
      <c r="F61" s="9"/>
      <c r="G61" s="12">
        <f>SUM(G62)</f>
        <v>15204.7</v>
      </c>
      <c r="H61" s="12">
        <f>SUM(H62)</f>
        <v>0</v>
      </c>
      <c r="I61" s="12"/>
      <c r="J61" s="69">
        <f t="shared" si="0"/>
        <v>15204.7</v>
      </c>
    </row>
    <row r="62" spans="1:10" s="83" customFormat="1" ht="16.5">
      <c r="A62" s="42" t="s">
        <v>140</v>
      </c>
      <c r="B62" s="42"/>
      <c r="C62" s="9" t="s">
        <v>728</v>
      </c>
      <c r="D62" s="9" t="s">
        <v>38</v>
      </c>
      <c r="E62" s="9" t="s">
        <v>138</v>
      </c>
      <c r="F62" s="9" t="s">
        <v>616</v>
      </c>
      <c r="G62" s="12">
        <f>'прил.10'!G501</f>
        <v>15204.7</v>
      </c>
      <c r="H62" s="12">
        <f>'прил.10'!H501</f>
        <v>0</v>
      </c>
      <c r="I62" s="12"/>
      <c r="J62" s="69">
        <f t="shared" si="0"/>
        <v>15204.7</v>
      </c>
    </row>
    <row r="63" spans="1:10" s="82" customFormat="1" ht="16.5" hidden="1">
      <c r="A63" s="41" t="s">
        <v>333</v>
      </c>
      <c r="B63" s="21"/>
      <c r="C63" s="9" t="s">
        <v>728</v>
      </c>
      <c r="D63" s="9" t="s">
        <v>38</v>
      </c>
      <c r="E63" s="9" t="s">
        <v>441</v>
      </c>
      <c r="F63" s="9"/>
      <c r="G63" s="12">
        <f aca="true" t="shared" si="4" ref="G63:I64">SUM(G64)</f>
        <v>0</v>
      </c>
      <c r="H63" s="12">
        <f t="shared" si="4"/>
        <v>0</v>
      </c>
      <c r="I63" s="12">
        <f t="shared" si="4"/>
        <v>0</v>
      </c>
      <c r="J63" s="69">
        <f t="shared" si="0"/>
        <v>0</v>
      </c>
    </row>
    <row r="64" spans="1:10" s="83" customFormat="1" ht="84.75" customHeight="1" hidden="1">
      <c r="A64" s="42" t="s">
        <v>672</v>
      </c>
      <c r="B64" s="21"/>
      <c r="C64" s="9" t="s">
        <v>728</v>
      </c>
      <c r="D64" s="9" t="s">
        <v>38</v>
      </c>
      <c r="E64" s="9" t="s">
        <v>74</v>
      </c>
      <c r="F64" s="9"/>
      <c r="G64" s="12">
        <f t="shared" si="4"/>
        <v>0</v>
      </c>
      <c r="H64" s="12">
        <f t="shared" si="4"/>
        <v>0</v>
      </c>
      <c r="I64" s="12">
        <f t="shared" si="4"/>
        <v>0</v>
      </c>
      <c r="J64" s="69">
        <f t="shared" si="0"/>
        <v>0</v>
      </c>
    </row>
    <row r="65" spans="1:10" ht="17.25" customHeight="1" hidden="1">
      <c r="A65" s="42" t="s">
        <v>140</v>
      </c>
      <c r="B65" s="21"/>
      <c r="C65" s="9" t="s">
        <v>728</v>
      </c>
      <c r="D65" s="9" t="s">
        <v>38</v>
      </c>
      <c r="E65" s="9" t="s">
        <v>74</v>
      </c>
      <c r="F65" s="9" t="s">
        <v>616</v>
      </c>
      <c r="G65" s="12">
        <f>'прил.10'!G504</f>
        <v>0</v>
      </c>
      <c r="H65" s="12">
        <f>'прил.10'!H504</f>
        <v>0</v>
      </c>
      <c r="I65" s="12">
        <f>'прил.10'!I504</f>
        <v>0</v>
      </c>
      <c r="J65" s="69">
        <f t="shared" si="0"/>
        <v>0</v>
      </c>
    </row>
    <row r="66" spans="1:10" ht="16.5">
      <c r="A66" s="42" t="s">
        <v>208</v>
      </c>
      <c r="B66" s="21"/>
      <c r="C66" s="9" t="s">
        <v>728</v>
      </c>
      <c r="D66" s="9" t="s">
        <v>557</v>
      </c>
      <c r="E66" s="9"/>
      <c r="F66" s="9"/>
      <c r="G66" s="12">
        <f>SUM(G67)</f>
        <v>20000</v>
      </c>
      <c r="H66" s="12">
        <f>SUM(H67)</f>
        <v>0</v>
      </c>
      <c r="I66" s="12">
        <f>SUM(I67)</f>
        <v>-567</v>
      </c>
      <c r="J66" s="69">
        <f t="shared" si="0"/>
        <v>19433</v>
      </c>
    </row>
    <row r="67" spans="1:10" ht="16.5">
      <c r="A67" s="42" t="s">
        <v>371</v>
      </c>
      <c r="B67" s="21"/>
      <c r="C67" s="9" t="s">
        <v>728</v>
      </c>
      <c r="D67" s="9" t="s">
        <v>557</v>
      </c>
      <c r="E67" s="9" t="s">
        <v>370</v>
      </c>
      <c r="F67" s="9"/>
      <c r="G67" s="12">
        <f aca="true" t="shared" si="5" ref="G67:I68">SUM(G68)</f>
        <v>20000</v>
      </c>
      <c r="H67" s="12">
        <f t="shared" si="5"/>
        <v>0</v>
      </c>
      <c r="I67" s="12">
        <f t="shared" si="5"/>
        <v>-567</v>
      </c>
      <c r="J67" s="69">
        <f t="shared" si="0"/>
        <v>19433</v>
      </c>
    </row>
    <row r="68" spans="1:10" s="82" customFormat="1" ht="16.5">
      <c r="A68" s="42" t="s">
        <v>662</v>
      </c>
      <c r="B68" s="21"/>
      <c r="C68" s="9" t="s">
        <v>728</v>
      </c>
      <c r="D68" s="9" t="s">
        <v>557</v>
      </c>
      <c r="E68" s="9" t="s">
        <v>567</v>
      </c>
      <c r="F68" s="9"/>
      <c r="G68" s="12">
        <f t="shared" si="5"/>
        <v>20000</v>
      </c>
      <c r="H68" s="12">
        <f t="shared" si="5"/>
        <v>0</v>
      </c>
      <c r="I68" s="12">
        <f t="shared" si="5"/>
        <v>-567</v>
      </c>
      <c r="J68" s="69">
        <f t="shared" si="0"/>
        <v>19433</v>
      </c>
    </row>
    <row r="69" spans="1:10" s="83" customFormat="1" ht="16.5">
      <c r="A69" s="42" t="s">
        <v>617</v>
      </c>
      <c r="B69" s="21"/>
      <c r="C69" s="9" t="s">
        <v>728</v>
      </c>
      <c r="D69" s="9" t="s">
        <v>557</v>
      </c>
      <c r="E69" s="9" t="s">
        <v>567</v>
      </c>
      <c r="F69" s="9" t="s">
        <v>616</v>
      </c>
      <c r="G69" s="12">
        <f>'прил.10'!G508</f>
        <v>20000</v>
      </c>
      <c r="H69" s="12">
        <f>'прил.10'!H508</f>
        <v>0</v>
      </c>
      <c r="I69" s="12">
        <f>'прил.10'!I508</f>
        <v>-567</v>
      </c>
      <c r="J69" s="69">
        <f t="shared" si="0"/>
        <v>19433</v>
      </c>
    </row>
    <row r="70" spans="1:10" ht="16.5">
      <c r="A70" s="42" t="s">
        <v>209</v>
      </c>
      <c r="B70" s="42"/>
      <c r="C70" s="9" t="s">
        <v>728</v>
      </c>
      <c r="D70" s="9" t="s">
        <v>639</v>
      </c>
      <c r="E70" s="9"/>
      <c r="F70" s="9"/>
      <c r="G70" s="12">
        <f>G71+G74+G77+G84+G89+G93</f>
        <v>100849.2</v>
      </c>
      <c r="H70" s="12">
        <f>H71+H74+H77+H84+H89+H93</f>
        <v>0</v>
      </c>
      <c r="I70" s="12"/>
      <c r="J70" s="69">
        <f t="shared" si="0"/>
        <v>100849.2</v>
      </c>
    </row>
    <row r="71" spans="1:10" ht="16.5">
      <c r="A71" s="42" t="s">
        <v>44</v>
      </c>
      <c r="B71" s="21"/>
      <c r="C71" s="9" t="s">
        <v>728</v>
      </c>
      <c r="D71" s="9" t="s">
        <v>639</v>
      </c>
      <c r="E71" s="50" t="s">
        <v>9</v>
      </c>
      <c r="F71" s="33"/>
      <c r="G71" s="12">
        <f>SUM(G72)</f>
        <v>1588.8</v>
      </c>
      <c r="H71" s="12">
        <f>SUM(H72)</f>
        <v>0</v>
      </c>
      <c r="I71" s="12"/>
      <c r="J71" s="69">
        <f t="shared" si="0"/>
        <v>1588.8</v>
      </c>
    </row>
    <row r="72" spans="1:10" ht="32.25" customHeight="1">
      <c r="A72" s="42" t="s">
        <v>189</v>
      </c>
      <c r="B72" s="21"/>
      <c r="C72" s="9" t="s">
        <v>728</v>
      </c>
      <c r="D72" s="9" t="s">
        <v>639</v>
      </c>
      <c r="E72" s="9" t="s">
        <v>188</v>
      </c>
      <c r="F72" s="9"/>
      <c r="G72" s="12">
        <f>SUM(G73)</f>
        <v>1588.8</v>
      </c>
      <c r="H72" s="12">
        <f>SUM(H73)</f>
        <v>0</v>
      </c>
      <c r="I72" s="12"/>
      <c r="J72" s="69">
        <f t="shared" si="0"/>
        <v>1588.8</v>
      </c>
    </row>
    <row r="73" spans="1:10" ht="16.5">
      <c r="A73" s="41" t="s">
        <v>417</v>
      </c>
      <c r="B73" s="21"/>
      <c r="C73" s="9" t="s">
        <v>728</v>
      </c>
      <c r="D73" s="9" t="s">
        <v>639</v>
      </c>
      <c r="E73" s="9" t="s">
        <v>188</v>
      </c>
      <c r="F73" s="9" t="s">
        <v>219</v>
      </c>
      <c r="G73" s="12">
        <f>'прил.10'!G759</f>
        <v>1588.8</v>
      </c>
      <c r="H73" s="12">
        <f>'прил.10'!H759</f>
        <v>0</v>
      </c>
      <c r="I73" s="12"/>
      <c r="J73" s="69">
        <f t="shared" si="0"/>
        <v>1588.8</v>
      </c>
    </row>
    <row r="74" spans="1:10" ht="18" customHeight="1">
      <c r="A74" s="41" t="s">
        <v>191</v>
      </c>
      <c r="B74" s="21"/>
      <c r="C74" s="9" t="s">
        <v>728</v>
      </c>
      <c r="D74" s="9" t="s">
        <v>639</v>
      </c>
      <c r="E74" s="9" t="s">
        <v>190</v>
      </c>
      <c r="F74" s="9"/>
      <c r="G74" s="12">
        <f>SUM(G75)</f>
        <v>7086.3</v>
      </c>
      <c r="H74" s="12">
        <f>SUM(H75)</f>
        <v>0</v>
      </c>
      <c r="I74" s="12"/>
      <c r="J74" s="69">
        <f t="shared" si="0"/>
        <v>7086.3</v>
      </c>
    </row>
    <row r="75" spans="1:10" ht="33.75" customHeight="1">
      <c r="A75" s="43" t="s">
        <v>192</v>
      </c>
      <c r="B75" s="21"/>
      <c r="C75" s="9" t="s">
        <v>728</v>
      </c>
      <c r="D75" s="9" t="s">
        <v>639</v>
      </c>
      <c r="E75" s="9" t="s">
        <v>193</v>
      </c>
      <c r="F75" s="9"/>
      <c r="G75" s="12">
        <f>SUM(G76)</f>
        <v>7086.3</v>
      </c>
      <c r="H75" s="12">
        <f>SUM(H76)</f>
        <v>0</v>
      </c>
      <c r="I75" s="12"/>
      <c r="J75" s="69">
        <f t="shared" si="0"/>
        <v>7086.3</v>
      </c>
    </row>
    <row r="76" spans="1:10" ht="16.5">
      <c r="A76" s="41" t="s">
        <v>417</v>
      </c>
      <c r="B76" s="21"/>
      <c r="C76" s="9" t="s">
        <v>728</v>
      </c>
      <c r="D76" s="9" t="s">
        <v>639</v>
      </c>
      <c r="E76" s="9" t="s">
        <v>193</v>
      </c>
      <c r="F76" s="9" t="s">
        <v>219</v>
      </c>
      <c r="G76" s="12">
        <f>'прил.10'!G762</f>
        <v>7086.3</v>
      </c>
      <c r="H76" s="12">
        <f>'прил.10'!H762</f>
        <v>0</v>
      </c>
      <c r="I76" s="12"/>
      <c r="J76" s="69">
        <f t="shared" si="0"/>
        <v>7086.3</v>
      </c>
    </row>
    <row r="77" spans="1:10" ht="21" customHeight="1">
      <c r="A77" s="37" t="s">
        <v>785</v>
      </c>
      <c r="B77" s="21"/>
      <c r="C77" s="9" t="s">
        <v>728</v>
      </c>
      <c r="D77" s="9" t="s">
        <v>639</v>
      </c>
      <c r="E77" s="9" t="s">
        <v>411</v>
      </c>
      <c r="F77" s="9"/>
      <c r="G77" s="12">
        <f>SUM(G79)</f>
        <v>83450.5</v>
      </c>
      <c r="H77" s="12">
        <f>SUM(H79)</f>
        <v>0</v>
      </c>
      <c r="I77" s="12"/>
      <c r="J77" s="69">
        <f t="shared" si="0"/>
        <v>83450.5</v>
      </c>
    </row>
    <row r="78" spans="1:10" ht="18.75" customHeight="1">
      <c r="A78" s="41" t="s">
        <v>786</v>
      </c>
      <c r="B78" s="21"/>
      <c r="C78" s="9" t="s">
        <v>728</v>
      </c>
      <c r="D78" s="9" t="s">
        <v>639</v>
      </c>
      <c r="E78" s="9" t="s">
        <v>462</v>
      </c>
      <c r="F78" s="9"/>
      <c r="G78" s="12">
        <f>SUM(G79)</f>
        <v>83450.5</v>
      </c>
      <c r="H78" s="12">
        <f>SUM(H79)</f>
        <v>0</v>
      </c>
      <c r="I78" s="12"/>
      <c r="J78" s="69">
        <f t="shared" si="0"/>
        <v>83450.5</v>
      </c>
    </row>
    <row r="79" spans="1:10" ht="16.5">
      <c r="A79" s="41" t="s">
        <v>417</v>
      </c>
      <c r="B79" s="21"/>
      <c r="C79" s="9" t="s">
        <v>728</v>
      </c>
      <c r="D79" s="9" t="s">
        <v>639</v>
      </c>
      <c r="E79" s="9" t="s">
        <v>462</v>
      </c>
      <c r="F79" s="9" t="s">
        <v>219</v>
      </c>
      <c r="G79" s="12">
        <f>'прил.10'!G765+'прил.10'!G43+'прил.10'!G512+'прил.10'!G847+'прил.10'!G166</f>
        <v>83450.5</v>
      </c>
      <c r="H79" s="12">
        <f>'прил.10'!H765+'прил.10'!H43+'прил.10'!H512+'прил.10'!H847+'прил.10'!H166</f>
        <v>0</v>
      </c>
      <c r="I79" s="12"/>
      <c r="J79" s="69">
        <f t="shared" si="0"/>
        <v>83450.5</v>
      </c>
    </row>
    <row r="80" spans="1:10" ht="33" hidden="1">
      <c r="A80" s="41" t="s">
        <v>453</v>
      </c>
      <c r="B80" s="21"/>
      <c r="C80" s="9" t="s">
        <v>728</v>
      </c>
      <c r="D80" s="9" t="s">
        <v>639</v>
      </c>
      <c r="E80" s="9" t="s">
        <v>454</v>
      </c>
      <c r="F80" s="9"/>
      <c r="G80" s="12"/>
      <c r="H80" s="12"/>
      <c r="I80" s="12"/>
      <c r="J80" s="69">
        <f t="shared" si="0"/>
        <v>0</v>
      </c>
    </row>
    <row r="81" spans="1:10" ht="16.5" hidden="1">
      <c r="A81" s="41" t="s">
        <v>705</v>
      </c>
      <c r="B81" s="21"/>
      <c r="C81" s="9" t="s">
        <v>728</v>
      </c>
      <c r="D81" s="9" t="s">
        <v>639</v>
      </c>
      <c r="E81" s="9" t="s">
        <v>743</v>
      </c>
      <c r="F81" s="9"/>
      <c r="G81" s="12"/>
      <c r="H81" s="12"/>
      <c r="I81" s="12"/>
      <c r="J81" s="69">
        <f t="shared" si="0"/>
        <v>0</v>
      </c>
    </row>
    <row r="82" spans="1:10" ht="16.5" hidden="1">
      <c r="A82" s="41" t="s">
        <v>690</v>
      </c>
      <c r="B82" s="21"/>
      <c r="C82" s="9" t="s">
        <v>728</v>
      </c>
      <c r="D82" s="9" t="s">
        <v>639</v>
      </c>
      <c r="E82" s="9" t="s">
        <v>747</v>
      </c>
      <c r="F82" s="9"/>
      <c r="G82" s="12"/>
      <c r="H82" s="12"/>
      <c r="I82" s="12"/>
      <c r="J82" s="69">
        <f t="shared" si="0"/>
        <v>0</v>
      </c>
    </row>
    <row r="83" spans="1:10" ht="16.5" hidden="1">
      <c r="A83" s="43" t="s">
        <v>203</v>
      </c>
      <c r="B83" s="21"/>
      <c r="C83" s="9" t="s">
        <v>728</v>
      </c>
      <c r="D83" s="9" t="s">
        <v>639</v>
      </c>
      <c r="E83" s="9" t="s">
        <v>747</v>
      </c>
      <c r="F83" s="9" t="s">
        <v>775</v>
      </c>
      <c r="G83" s="12"/>
      <c r="H83" s="12"/>
      <c r="I83" s="12"/>
      <c r="J83" s="69">
        <f t="shared" si="0"/>
        <v>0</v>
      </c>
    </row>
    <row r="84" spans="1:10" ht="34.5" customHeight="1">
      <c r="A84" s="41" t="s">
        <v>361</v>
      </c>
      <c r="B84" s="41"/>
      <c r="C84" s="9" t="s">
        <v>728</v>
      </c>
      <c r="D84" s="9" t="s">
        <v>639</v>
      </c>
      <c r="E84" s="50" t="s">
        <v>143</v>
      </c>
      <c r="F84" s="9"/>
      <c r="G84" s="12">
        <f>G85+G87</f>
        <v>6359.499999999999</v>
      </c>
      <c r="H84" s="12">
        <f>H85+H87</f>
        <v>0</v>
      </c>
      <c r="I84" s="12"/>
      <c r="J84" s="69">
        <f aca="true" t="shared" si="6" ref="J84:J151">G84+H84+I84</f>
        <v>6359.499999999999</v>
      </c>
    </row>
    <row r="85" spans="1:10" ht="18" customHeight="1">
      <c r="A85" s="42" t="s">
        <v>530</v>
      </c>
      <c r="B85" s="42"/>
      <c r="C85" s="9" t="s">
        <v>728</v>
      </c>
      <c r="D85" s="9" t="s">
        <v>639</v>
      </c>
      <c r="E85" s="50" t="s">
        <v>539</v>
      </c>
      <c r="F85" s="9"/>
      <c r="G85" s="12">
        <f>SUM(G86)</f>
        <v>111.7</v>
      </c>
      <c r="H85" s="12">
        <f>SUM(H86)</f>
        <v>0</v>
      </c>
      <c r="I85" s="12"/>
      <c r="J85" s="69">
        <f t="shared" si="6"/>
        <v>111.7</v>
      </c>
    </row>
    <row r="86" spans="1:10" ht="17.25" customHeight="1">
      <c r="A86" s="41" t="s">
        <v>778</v>
      </c>
      <c r="B86" s="52"/>
      <c r="C86" s="9" t="s">
        <v>728</v>
      </c>
      <c r="D86" s="9" t="s">
        <v>639</v>
      </c>
      <c r="E86" s="50" t="s">
        <v>539</v>
      </c>
      <c r="F86" s="9" t="s">
        <v>640</v>
      </c>
      <c r="G86" s="12">
        <f>'прил.10'!G46</f>
        <v>111.7</v>
      </c>
      <c r="H86" s="12">
        <f>'прил.10'!H46</f>
        <v>0</v>
      </c>
      <c r="I86" s="12"/>
      <c r="J86" s="69">
        <f t="shared" si="6"/>
        <v>111.7</v>
      </c>
    </row>
    <row r="87" spans="1:10" ht="18" customHeight="1">
      <c r="A87" s="42" t="s">
        <v>451</v>
      </c>
      <c r="B87" s="42"/>
      <c r="C87" s="9" t="s">
        <v>728</v>
      </c>
      <c r="D87" s="9" t="s">
        <v>639</v>
      </c>
      <c r="E87" s="9" t="s">
        <v>144</v>
      </c>
      <c r="F87" s="9"/>
      <c r="G87" s="12">
        <f>SUM(G88)</f>
        <v>6247.799999999999</v>
      </c>
      <c r="H87" s="12">
        <f>SUM(H88)</f>
        <v>0</v>
      </c>
      <c r="I87" s="12"/>
      <c r="J87" s="69">
        <f t="shared" si="6"/>
        <v>6247.799999999999</v>
      </c>
    </row>
    <row r="88" spans="1:10" ht="17.25" customHeight="1">
      <c r="A88" s="41" t="s">
        <v>778</v>
      </c>
      <c r="B88" s="52"/>
      <c r="C88" s="9" t="s">
        <v>728</v>
      </c>
      <c r="D88" s="9" t="s">
        <v>639</v>
      </c>
      <c r="E88" s="9" t="s">
        <v>144</v>
      </c>
      <c r="F88" s="9" t="s">
        <v>640</v>
      </c>
      <c r="G88" s="12">
        <f>'прил.10'!G48</f>
        <v>6247.799999999999</v>
      </c>
      <c r="H88" s="12">
        <f>'прил.10'!H48</f>
        <v>0</v>
      </c>
      <c r="I88" s="12"/>
      <c r="J88" s="69">
        <f t="shared" si="6"/>
        <v>6247.799999999999</v>
      </c>
    </row>
    <row r="89" spans="1:10" ht="18.75" customHeight="1">
      <c r="A89" s="41" t="s">
        <v>46</v>
      </c>
      <c r="B89" s="41"/>
      <c r="C89" s="9" t="s">
        <v>728</v>
      </c>
      <c r="D89" s="9" t="s">
        <v>639</v>
      </c>
      <c r="E89" s="9" t="s">
        <v>14</v>
      </c>
      <c r="F89" s="9"/>
      <c r="G89" s="12">
        <f aca="true" t="shared" si="7" ref="G89:H91">SUM(G90)</f>
        <v>658.2</v>
      </c>
      <c r="H89" s="12">
        <f t="shared" si="7"/>
        <v>0</v>
      </c>
      <c r="I89" s="12"/>
      <c r="J89" s="69">
        <f t="shared" si="6"/>
        <v>658.2</v>
      </c>
    </row>
    <row r="90" spans="1:10" ht="54" customHeight="1">
      <c r="A90" s="41" t="s">
        <v>17</v>
      </c>
      <c r="B90" s="41"/>
      <c r="C90" s="9" t="s">
        <v>728</v>
      </c>
      <c r="D90" s="9" t="s">
        <v>731</v>
      </c>
      <c r="E90" s="9" t="s">
        <v>16</v>
      </c>
      <c r="F90" s="9"/>
      <c r="G90" s="12">
        <f t="shared" si="7"/>
        <v>658.2</v>
      </c>
      <c r="H90" s="12">
        <f t="shared" si="7"/>
        <v>0</v>
      </c>
      <c r="I90" s="12"/>
      <c r="J90" s="69">
        <f t="shared" si="6"/>
        <v>658.2</v>
      </c>
    </row>
    <row r="91" spans="1:10" ht="35.25" customHeight="1">
      <c r="A91" s="37" t="s">
        <v>384</v>
      </c>
      <c r="B91" s="42"/>
      <c r="C91" s="9" t="s">
        <v>728</v>
      </c>
      <c r="D91" s="9" t="s">
        <v>639</v>
      </c>
      <c r="E91" s="9" t="s">
        <v>197</v>
      </c>
      <c r="F91" s="9"/>
      <c r="G91" s="12">
        <f t="shared" si="7"/>
        <v>658.2</v>
      </c>
      <c r="H91" s="12">
        <f t="shared" si="7"/>
        <v>0</v>
      </c>
      <c r="I91" s="12"/>
      <c r="J91" s="69">
        <f t="shared" si="6"/>
        <v>658.2</v>
      </c>
    </row>
    <row r="92" spans="1:10" ht="15.75" customHeight="1">
      <c r="A92" s="41" t="s">
        <v>778</v>
      </c>
      <c r="B92" s="52"/>
      <c r="C92" s="9" t="s">
        <v>728</v>
      </c>
      <c r="D92" s="9" t="s">
        <v>639</v>
      </c>
      <c r="E92" s="9" t="s">
        <v>197</v>
      </c>
      <c r="F92" s="9" t="s">
        <v>640</v>
      </c>
      <c r="G92" s="12">
        <f>'прил.10'!G52</f>
        <v>658.2</v>
      </c>
      <c r="H92" s="12">
        <f>'прил.10'!H52</f>
        <v>0</v>
      </c>
      <c r="I92" s="12"/>
      <c r="J92" s="69">
        <f t="shared" si="6"/>
        <v>658.2</v>
      </c>
    </row>
    <row r="93" spans="1:10" ht="16.5">
      <c r="A93" s="42" t="s">
        <v>443</v>
      </c>
      <c r="B93" s="42"/>
      <c r="C93" s="9" t="s">
        <v>728</v>
      </c>
      <c r="D93" s="9" t="s">
        <v>639</v>
      </c>
      <c r="E93" s="9" t="s">
        <v>412</v>
      </c>
      <c r="F93" s="9"/>
      <c r="G93" s="12">
        <f>G94</f>
        <v>1705.9</v>
      </c>
      <c r="H93" s="12">
        <f>H94</f>
        <v>0</v>
      </c>
      <c r="I93" s="12"/>
      <c r="J93" s="69">
        <f t="shared" si="6"/>
        <v>1705.9</v>
      </c>
    </row>
    <row r="94" spans="1:10" ht="17.25" customHeight="1">
      <c r="A94" s="42" t="s">
        <v>673</v>
      </c>
      <c r="B94" s="42"/>
      <c r="C94" s="9" t="s">
        <v>728</v>
      </c>
      <c r="D94" s="9" t="s">
        <v>639</v>
      </c>
      <c r="E94" s="9" t="s">
        <v>413</v>
      </c>
      <c r="F94" s="9"/>
      <c r="G94" s="12">
        <f>SUM(G95)</f>
        <v>1705.9</v>
      </c>
      <c r="H94" s="12">
        <f>SUM(H95)</f>
        <v>0</v>
      </c>
      <c r="I94" s="12"/>
      <c r="J94" s="69">
        <f t="shared" si="6"/>
        <v>1705.9</v>
      </c>
    </row>
    <row r="95" spans="1:10" ht="16.5">
      <c r="A95" s="41" t="s">
        <v>417</v>
      </c>
      <c r="B95" s="41"/>
      <c r="C95" s="9" t="s">
        <v>728</v>
      </c>
      <c r="D95" s="9" t="s">
        <v>639</v>
      </c>
      <c r="E95" s="9" t="s">
        <v>413</v>
      </c>
      <c r="F95" s="9" t="s">
        <v>219</v>
      </c>
      <c r="G95" s="12">
        <f>'прил.10'!G55</f>
        <v>1705.9</v>
      </c>
      <c r="H95" s="12">
        <f>'прил.10'!H55</f>
        <v>0</v>
      </c>
      <c r="I95" s="12"/>
      <c r="J95" s="69">
        <f t="shared" si="6"/>
        <v>1705.9</v>
      </c>
    </row>
    <row r="96" spans="1:10" ht="32.25" customHeight="1" hidden="1">
      <c r="A96" s="42" t="s">
        <v>6</v>
      </c>
      <c r="B96" s="41"/>
      <c r="C96" s="9" t="s">
        <v>728</v>
      </c>
      <c r="D96" s="9" t="s">
        <v>639</v>
      </c>
      <c r="E96" s="9" t="s">
        <v>5</v>
      </c>
      <c r="F96" s="9"/>
      <c r="G96" s="12"/>
      <c r="H96" s="12"/>
      <c r="I96" s="12"/>
      <c r="J96" s="69">
        <f t="shared" si="6"/>
        <v>0</v>
      </c>
    </row>
    <row r="97" spans="1:10" ht="16.5" hidden="1">
      <c r="A97" s="41" t="s">
        <v>417</v>
      </c>
      <c r="B97" s="41"/>
      <c r="C97" s="9" t="s">
        <v>728</v>
      </c>
      <c r="D97" s="9" t="s">
        <v>639</v>
      </c>
      <c r="E97" s="9" t="s">
        <v>5</v>
      </c>
      <c r="F97" s="9" t="s">
        <v>219</v>
      </c>
      <c r="G97" s="12"/>
      <c r="H97" s="12"/>
      <c r="I97" s="12"/>
      <c r="J97" s="69">
        <f t="shared" si="6"/>
        <v>0</v>
      </c>
    </row>
    <row r="98" spans="1:10" ht="33">
      <c r="A98" s="42" t="s">
        <v>210</v>
      </c>
      <c r="B98" s="42"/>
      <c r="C98" s="9" t="s">
        <v>730</v>
      </c>
      <c r="D98" s="9"/>
      <c r="E98" s="9"/>
      <c r="F98" s="9"/>
      <c r="G98" s="12">
        <f>G99+G111+G123</f>
        <v>52246.3</v>
      </c>
      <c r="H98" s="12">
        <f>H99+H111+H123</f>
        <v>0</v>
      </c>
      <c r="I98" s="12">
        <f>I99+I111+I123</f>
        <v>307</v>
      </c>
      <c r="J98" s="69">
        <f t="shared" si="6"/>
        <v>52553.3</v>
      </c>
    </row>
    <row r="99" spans="1:10" ht="16.5">
      <c r="A99" s="42" t="s">
        <v>211</v>
      </c>
      <c r="B99" s="42"/>
      <c r="C99" s="9" t="s">
        <v>730</v>
      </c>
      <c r="D99" s="9" t="s">
        <v>729</v>
      </c>
      <c r="E99" s="9"/>
      <c r="F99" s="9"/>
      <c r="G99" s="12">
        <f>SUM(G100)</f>
        <v>20208.8</v>
      </c>
      <c r="H99" s="12">
        <f>SUM(H100)</f>
        <v>0</v>
      </c>
      <c r="I99" s="12"/>
      <c r="J99" s="69">
        <f t="shared" si="6"/>
        <v>20208.8</v>
      </c>
    </row>
    <row r="100" spans="1:10" ht="16.5">
      <c r="A100" s="41" t="s">
        <v>93</v>
      </c>
      <c r="B100" s="41"/>
      <c r="C100" s="9" t="s">
        <v>730</v>
      </c>
      <c r="D100" s="9" t="s">
        <v>729</v>
      </c>
      <c r="E100" s="9" t="s">
        <v>204</v>
      </c>
      <c r="F100" s="9"/>
      <c r="G100" s="12">
        <f>G101+G103+G105+G107+G109</f>
        <v>20208.8</v>
      </c>
      <c r="H100" s="12">
        <f>H101+H103+H105+H107+H109</f>
        <v>0</v>
      </c>
      <c r="I100" s="12"/>
      <c r="J100" s="69">
        <f t="shared" si="6"/>
        <v>20208.8</v>
      </c>
    </row>
    <row r="101" spans="1:10" ht="69" customHeight="1" hidden="1">
      <c r="A101" s="44" t="s">
        <v>152</v>
      </c>
      <c r="B101" s="44"/>
      <c r="C101" s="9" t="s">
        <v>730</v>
      </c>
      <c r="D101" s="9" t="s">
        <v>729</v>
      </c>
      <c r="E101" s="9" t="s">
        <v>205</v>
      </c>
      <c r="F101" s="9"/>
      <c r="G101" s="12"/>
      <c r="H101" s="12"/>
      <c r="I101" s="12"/>
      <c r="J101" s="69">
        <f t="shared" si="6"/>
        <v>0</v>
      </c>
    </row>
    <row r="102" spans="1:10" ht="33.75" customHeight="1" hidden="1">
      <c r="A102" s="44" t="s">
        <v>765</v>
      </c>
      <c r="B102" s="44"/>
      <c r="C102" s="9" t="s">
        <v>730</v>
      </c>
      <c r="D102" s="9" t="s">
        <v>729</v>
      </c>
      <c r="E102" s="9" t="s">
        <v>205</v>
      </c>
      <c r="F102" s="9" t="s">
        <v>552</v>
      </c>
      <c r="G102" s="12"/>
      <c r="H102" s="12"/>
      <c r="I102" s="12"/>
      <c r="J102" s="69">
        <f t="shared" si="6"/>
        <v>0</v>
      </c>
    </row>
    <row r="103" spans="1:10" ht="16.5">
      <c r="A103" s="44" t="s">
        <v>766</v>
      </c>
      <c r="B103" s="44"/>
      <c r="C103" s="9" t="s">
        <v>730</v>
      </c>
      <c r="D103" s="9" t="s">
        <v>729</v>
      </c>
      <c r="E103" s="9" t="s">
        <v>558</v>
      </c>
      <c r="F103" s="9"/>
      <c r="G103" s="12">
        <f>SUM(G104)</f>
        <v>9631.1</v>
      </c>
      <c r="H103" s="12">
        <f>SUM(H104)</f>
        <v>0</v>
      </c>
      <c r="I103" s="12"/>
      <c r="J103" s="69">
        <f t="shared" si="6"/>
        <v>9631.1</v>
      </c>
    </row>
    <row r="104" spans="1:10" ht="33.75" customHeight="1">
      <c r="A104" s="44" t="s">
        <v>765</v>
      </c>
      <c r="B104" s="44"/>
      <c r="C104" s="9" t="s">
        <v>730</v>
      </c>
      <c r="D104" s="9" t="s">
        <v>729</v>
      </c>
      <c r="E104" s="9" t="s">
        <v>558</v>
      </c>
      <c r="F104" s="9" t="s">
        <v>552</v>
      </c>
      <c r="G104" s="12">
        <f>'прил.10'!G1048</f>
        <v>9631.1</v>
      </c>
      <c r="H104" s="12">
        <f>'прил.10'!H1048</f>
        <v>0</v>
      </c>
      <c r="I104" s="12"/>
      <c r="J104" s="69">
        <f t="shared" si="6"/>
        <v>9631.1</v>
      </c>
    </row>
    <row r="105" spans="1:10" ht="33.75" customHeight="1">
      <c r="A105" s="42" t="s">
        <v>25</v>
      </c>
      <c r="B105" s="42"/>
      <c r="C105" s="9" t="s">
        <v>730</v>
      </c>
      <c r="D105" s="9" t="s">
        <v>729</v>
      </c>
      <c r="E105" s="9" t="s">
        <v>559</v>
      </c>
      <c r="F105" s="9"/>
      <c r="G105" s="12">
        <f>SUM(G106)</f>
        <v>9906.6</v>
      </c>
      <c r="H105" s="12">
        <f>SUM(H106)</f>
        <v>0</v>
      </c>
      <c r="I105" s="12"/>
      <c r="J105" s="69">
        <f t="shared" si="6"/>
        <v>9906.6</v>
      </c>
    </row>
    <row r="106" spans="1:10" ht="35.25" customHeight="1">
      <c r="A106" s="44" t="s">
        <v>765</v>
      </c>
      <c r="B106" s="44"/>
      <c r="C106" s="9" t="s">
        <v>730</v>
      </c>
      <c r="D106" s="9" t="s">
        <v>729</v>
      </c>
      <c r="E106" s="9" t="s">
        <v>559</v>
      </c>
      <c r="F106" s="9" t="s">
        <v>552</v>
      </c>
      <c r="G106" s="12">
        <f>'прил.10'!G1050</f>
        <v>9906.6</v>
      </c>
      <c r="H106" s="12">
        <f>'прил.10'!H1050</f>
        <v>0</v>
      </c>
      <c r="I106" s="12"/>
      <c r="J106" s="69">
        <f t="shared" si="6"/>
        <v>9906.6</v>
      </c>
    </row>
    <row r="107" spans="1:10" ht="16.5">
      <c r="A107" s="43" t="s">
        <v>26</v>
      </c>
      <c r="B107" s="43"/>
      <c r="C107" s="9" t="s">
        <v>730</v>
      </c>
      <c r="D107" s="9" t="s">
        <v>729</v>
      </c>
      <c r="E107" s="9" t="s">
        <v>560</v>
      </c>
      <c r="F107" s="9"/>
      <c r="G107" s="12">
        <f>SUM(G108)</f>
        <v>46.6</v>
      </c>
      <c r="H107" s="12">
        <f>SUM(H108)</f>
        <v>0</v>
      </c>
      <c r="I107" s="12"/>
      <c r="J107" s="69">
        <f t="shared" si="6"/>
        <v>46.6</v>
      </c>
    </row>
    <row r="108" spans="1:10" ht="36" customHeight="1">
      <c r="A108" s="44" t="s">
        <v>765</v>
      </c>
      <c r="B108" s="44"/>
      <c r="C108" s="9" t="s">
        <v>730</v>
      </c>
      <c r="D108" s="9" t="s">
        <v>729</v>
      </c>
      <c r="E108" s="9" t="s">
        <v>560</v>
      </c>
      <c r="F108" s="9" t="s">
        <v>552</v>
      </c>
      <c r="G108" s="12">
        <f>'прил.10'!G1052</f>
        <v>46.6</v>
      </c>
      <c r="H108" s="12">
        <f>'прил.10'!H1052</f>
        <v>0</v>
      </c>
      <c r="I108" s="12"/>
      <c r="J108" s="69">
        <f t="shared" si="6"/>
        <v>46.6</v>
      </c>
    </row>
    <row r="109" spans="1:10" ht="38.25" customHeight="1">
      <c r="A109" s="42" t="s">
        <v>27</v>
      </c>
      <c r="B109" s="42"/>
      <c r="C109" s="9" t="s">
        <v>730</v>
      </c>
      <c r="D109" s="9" t="s">
        <v>729</v>
      </c>
      <c r="E109" s="9" t="s">
        <v>561</v>
      </c>
      <c r="F109" s="9"/>
      <c r="G109" s="12">
        <f>SUM(G110)</f>
        <v>624.5</v>
      </c>
      <c r="H109" s="12">
        <f>SUM(H110)</f>
        <v>0</v>
      </c>
      <c r="I109" s="12"/>
      <c r="J109" s="69">
        <f t="shared" si="6"/>
        <v>624.5</v>
      </c>
    </row>
    <row r="110" spans="1:10" ht="18" customHeight="1">
      <c r="A110" s="42" t="s">
        <v>631</v>
      </c>
      <c r="B110" s="42"/>
      <c r="C110" s="9" t="s">
        <v>730</v>
      </c>
      <c r="D110" s="9" t="s">
        <v>729</v>
      </c>
      <c r="E110" s="9" t="s">
        <v>561</v>
      </c>
      <c r="F110" s="9" t="s">
        <v>45</v>
      </c>
      <c r="G110" s="12">
        <f>'прил.10'!G1054</f>
        <v>624.5</v>
      </c>
      <c r="H110" s="12">
        <f>'прил.10'!H1054</f>
        <v>0</v>
      </c>
      <c r="I110" s="12"/>
      <c r="J110" s="69">
        <f t="shared" si="6"/>
        <v>624.5</v>
      </c>
    </row>
    <row r="111" spans="1:10" ht="33.75" customHeight="1">
      <c r="A111" s="42" t="s">
        <v>773</v>
      </c>
      <c r="B111" s="42"/>
      <c r="C111" s="9" t="s">
        <v>730</v>
      </c>
      <c r="D111" s="9" t="s">
        <v>31</v>
      </c>
      <c r="E111" s="9"/>
      <c r="F111" s="9"/>
      <c r="G111" s="12">
        <f>G112+G117</f>
        <v>32037.5</v>
      </c>
      <c r="H111" s="12">
        <f>H112+H117</f>
        <v>0</v>
      </c>
      <c r="I111" s="12">
        <f>I112+I117</f>
        <v>307</v>
      </c>
      <c r="J111" s="69">
        <f t="shared" si="6"/>
        <v>32344.5</v>
      </c>
    </row>
    <row r="112" spans="1:10" ht="16.5">
      <c r="A112" s="42" t="s">
        <v>448</v>
      </c>
      <c r="B112" s="42"/>
      <c r="C112" s="9" t="s">
        <v>730</v>
      </c>
      <c r="D112" s="9" t="s">
        <v>31</v>
      </c>
      <c r="E112" s="9" t="s">
        <v>450</v>
      </c>
      <c r="F112" s="9"/>
      <c r="G112" s="12">
        <f>G113+G115</f>
        <v>31942.4</v>
      </c>
      <c r="H112" s="12">
        <f>H113+H115</f>
        <v>0</v>
      </c>
      <c r="I112" s="12"/>
      <c r="J112" s="69">
        <f t="shared" si="6"/>
        <v>31942.4</v>
      </c>
    </row>
    <row r="113" spans="1:10" ht="16.5">
      <c r="A113" s="42" t="s">
        <v>530</v>
      </c>
      <c r="B113" s="42"/>
      <c r="C113" s="9" t="s">
        <v>730</v>
      </c>
      <c r="D113" s="9" t="s">
        <v>31</v>
      </c>
      <c r="E113" s="9" t="s">
        <v>529</v>
      </c>
      <c r="F113" s="9"/>
      <c r="G113" s="12">
        <f>SUM(G114)</f>
        <v>370.9</v>
      </c>
      <c r="H113" s="12">
        <f>SUM(H114)</f>
        <v>0</v>
      </c>
      <c r="I113" s="12"/>
      <c r="J113" s="69">
        <f t="shared" si="6"/>
        <v>370.9</v>
      </c>
    </row>
    <row r="114" spans="1:10" ht="16.5">
      <c r="A114" s="41" t="s">
        <v>778</v>
      </c>
      <c r="B114" s="52"/>
      <c r="C114" s="9" t="s">
        <v>730</v>
      </c>
      <c r="D114" s="9" t="s">
        <v>31</v>
      </c>
      <c r="E114" s="9" t="s">
        <v>529</v>
      </c>
      <c r="F114" s="9" t="s">
        <v>640</v>
      </c>
      <c r="G114" s="12">
        <f>'прил.10'!G62</f>
        <v>370.9</v>
      </c>
      <c r="H114" s="12">
        <f>'прил.10'!H62</f>
        <v>0</v>
      </c>
      <c r="I114" s="12"/>
      <c r="J114" s="69">
        <f t="shared" si="6"/>
        <v>370.9</v>
      </c>
    </row>
    <row r="115" spans="1:10" ht="16.5">
      <c r="A115" s="42" t="s">
        <v>451</v>
      </c>
      <c r="B115" s="42"/>
      <c r="C115" s="9" t="s">
        <v>730</v>
      </c>
      <c r="D115" s="9" t="s">
        <v>31</v>
      </c>
      <c r="E115" s="9" t="s">
        <v>449</v>
      </c>
      <c r="F115" s="9"/>
      <c r="G115" s="12">
        <f>SUM(G116)</f>
        <v>31571.5</v>
      </c>
      <c r="H115" s="12">
        <f>SUM(H116)</f>
        <v>0</v>
      </c>
      <c r="I115" s="12"/>
      <c r="J115" s="69">
        <f t="shared" si="6"/>
        <v>31571.5</v>
      </c>
    </row>
    <row r="116" spans="1:10" ht="16.5">
      <c r="A116" s="41" t="s">
        <v>778</v>
      </c>
      <c r="B116" s="52"/>
      <c r="C116" s="9" t="s">
        <v>730</v>
      </c>
      <c r="D116" s="9" t="s">
        <v>31</v>
      </c>
      <c r="E116" s="9" t="s">
        <v>449</v>
      </c>
      <c r="F116" s="9" t="s">
        <v>640</v>
      </c>
      <c r="G116" s="12">
        <f>'прил.10'!G852+'прил.10'!G64</f>
        <v>31571.5</v>
      </c>
      <c r="H116" s="12">
        <f>'прил.10'!H852+'прил.10'!H64</f>
        <v>0</v>
      </c>
      <c r="I116" s="12"/>
      <c r="J116" s="69">
        <f t="shared" si="6"/>
        <v>31571.5</v>
      </c>
    </row>
    <row r="117" spans="1:10" ht="19.5" customHeight="1">
      <c r="A117" s="42" t="s">
        <v>443</v>
      </c>
      <c r="B117" s="42"/>
      <c r="C117" s="9" t="s">
        <v>730</v>
      </c>
      <c r="D117" s="9" t="s">
        <v>31</v>
      </c>
      <c r="E117" s="29" t="s">
        <v>412</v>
      </c>
      <c r="F117" s="9"/>
      <c r="G117" s="12">
        <f aca="true" t="shared" si="8" ref="G117:I118">G118</f>
        <v>95.1</v>
      </c>
      <c r="H117" s="12">
        <f t="shared" si="8"/>
        <v>0</v>
      </c>
      <c r="I117" s="12">
        <f t="shared" si="8"/>
        <v>307</v>
      </c>
      <c r="J117" s="69">
        <f t="shared" si="6"/>
        <v>402.1</v>
      </c>
    </row>
    <row r="118" spans="1:10" ht="19.5" customHeight="1">
      <c r="A118" s="42" t="s">
        <v>673</v>
      </c>
      <c r="B118" s="42"/>
      <c r="C118" s="9" t="s">
        <v>730</v>
      </c>
      <c r="D118" s="9" t="s">
        <v>31</v>
      </c>
      <c r="E118" s="9" t="s">
        <v>413</v>
      </c>
      <c r="F118" s="9"/>
      <c r="G118" s="12">
        <f t="shared" si="8"/>
        <v>95.1</v>
      </c>
      <c r="H118" s="12">
        <f t="shared" si="8"/>
        <v>0</v>
      </c>
      <c r="I118" s="12">
        <f t="shared" si="8"/>
        <v>307</v>
      </c>
      <c r="J118" s="69">
        <f t="shared" si="6"/>
        <v>402.1</v>
      </c>
    </row>
    <row r="119" spans="1:10" ht="18" customHeight="1">
      <c r="A119" s="41" t="s">
        <v>417</v>
      </c>
      <c r="B119" s="41"/>
      <c r="C119" s="9" t="s">
        <v>730</v>
      </c>
      <c r="D119" s="9" t="s">
        <v>31</v>
      </c>
      <c r="E119" s="9" t="s">
        <v>413</v>
      </c>
      <c r="F119" s="9" t="s">
        <v>219</v>
      </c>
      <c r="G119" s="12">
        <f>'прил.10'!G67</f>
        <v>95.1</v>
      </c>
      <c r="H119" s="12">
        <f>'прил.10'!H67</f>
        <v>0</v>
      </c>
      <c r="I119" s="12">
        <f>'прил.10'!I67</f>
        <v>307</v>
      </c>
      <c r="J119" s="69">
        <f t="shared" si="6"/>
        <v>402.1</v>
      </c>
    </row>
    <row r="120" spans="1:10" ht="17.25" customHeight="1" hidden="1">
      <c r="A120" s="43" t="s">
        <v>776</v>
      </c>
      <c r="B120" s="43"/>
      <c r="C120" s="9" t="s">
        <v>730</v>
      </c>
      <c r="D120" s="9" t="s">
        <v>523</v>
      </c>
      <c r="E120" s="9" t="s">
        <v>774</v>
      </c>
      <c r="F120" s="9"/>
      <c r="G120" s="12"/>
      <c r="H120" s="12"/>
      <c r="I120" s="12"/>
      <c r="J120" s="69">
        <f t="shared" si="6"/>
        <v>0</v>
      </c>
    </row>
    <row r="121" spans="1:10" ht="33" customHeight="1" hidden="1">
      <c r="A121" s="42" t="s">
        <v>220</v>
      </c>
      <c r="B121" s="42"/>
      <c r="C121" s="9" t="s">
        <v>730</v>
      </c>
      <c r="D121" s="9" t="s">
        <v>523</v>
      </c>
      <c r="E121" s="9" t="s">
        <v>591</v>
      </c>
      <c r="F121" s="9" t="s">
        <v>590</v>
      </c>
      <c r="G121" s="12"/>
      <c r="H121" s="12"/>
      <c r="I121" s="12"/>
      <c r="J121" s="69">
        <f t="shared" si="6"/>
        <v>0</v>
      </c>
    </row>
    <row r="122" spans="1:10" ht="17.25" customHeight="1" hidden="1">
      <c r="A122" s="43" t="s">
        <v>777</v>
      </c>
      <c r="B122" s="43"/>
      <c r="C122" s="9" t="s">
        <v>730</v>
      </c>
      <c r="D122" s="9" t="s">
        <v>523</v>
      </c>
      <c r="E122" s="9" t="s">
        <v>774</v>
      </c>
      <c r="F122" s="9" t="s">
        <v>775</v>
      </c>
      <c r="G122" s="12"/>
      <c r="H122" s="12"/>
      <c r="I122" s="12"/>
      <c r="J122" s="69">
        <f t="shared" si="6"/>
        <v>0</v>
      </c>
    </row>
    <row r="123" spans="1:10" ht="36.75" customHeight="1" hidden="1">
      <c r="A123" s="43" t="s">
        <v>255</v>
      </c>
      <c r="B123" s="43"/>
      <c r="C123" s="9" t="s">
        <v>730</v>
      </c>
      <c r="D123" s="9" t="s">
        <v>639</v>
      </c>
      <c r="E123" s="9"/>
      <c r="F123" s="9"/>
      <c r="G123" s="12">
        <f>SUM(G126,G124)</f>
        <v>0</v>
      </c>
      <c r="H123" s="12">
        <f>SUM(H126,H124)</f>
        <v>0</v>
      </c>
      <c r="I123" s="12">
        <f>SUM(I126,I124)</f>
        <v>0</v>
      </c>
      <c r="J123" s="69">
        <f t="shared" si="6"/>
        <v>0</v>
      </c>
    </row>
    <row r="124" spans="1:10" ht="33" hidden="1">
      <c r="A124" s="41" t="s">
        <v>283</v>
      </c>
      <c r="B124" s="21">
        <v>841</v>
      </c>
      <c r="C124" s="9" t="s">
        <v>730</v>
      </c>
      <c r="D124" s="9" t="s">
        <v>639</v>
      </c>
      <c r="E124" s="9" t="s">
        <v>456</v>
      </c>
      <c r="F124" s="9"/>
      <c r="G124" s="12">
        <f>SUM(G125)</f>
        <v>0</v>
      </c>
      <c r="H124" s="12">
        <f>SUM(H125)</f>
        <v>0</v>
      </c>
      <c r="I124" s="12">
        <f>SUM(I125)</f>
        <v>0</v>
      </c>
      <c r="J124" s="69">
        <f t="shared" si="6"/>
        <v>0</v>
      </c>
    </row>
    <row r="125" spans="1:10" ht="16.5" hidden="1">
      <c r="A125" s="43" t="s">
        <v>344</v>
      </c>
      <c r="B125" s="21">
        <v>841</v>
      </c>
      <c r="C125" s="9" t="s">
        <v>730</v>
      </c>
      <c r="D125" s="9" t="s">
        <v>639</v>
      </c>
      <c r="E125" s="9" t="s">
        <v>456</v>
      </c>
      <c r="F125" s="9" t="s">
        <v>49</v>
      </c>
      <c r="G125" s="12">
        <f>'прил.10'!G857</f>
        <v>0</v>
      </c>
      <c r="H125" s="12">
        <f>'прил.10'!H857</f>
        <v>0</v>
      </c>
      <c r="I125" s="12">
        <f>'прил.10'!I857</f>
        <v>0</v>
      </c>
      <c r="J125" s="69">
        <f t="shared" si="6"/>
        <v>0</v>
      </c>
    </row>
    <row r="126" spans="1:10" ht="33" hidden="1">
      <c r="A126" s="43" t="s">
        <v>663</v>
      </c>
      <c r="B126" s="48"/>
      <c r="C126" s="9" t="s">
        <v>730</v>
      </c>
      <c r="D126" s="9" t="s">
        <v>639</v>
      </c>
      <c r="E126" s="9" t="s">
        <v>410</v>
      </c>
      <c r="F126" s="9"/>
      <c r="G126" s="12">
        <f>SUM(G127)</f>
        <v>0</v>
      </c>
      <c r="H126" s="12">
        <f>SUM(H127)</f>
        <v>0</v>
      </c>
      <c r="I126" s="12">
        <f>SUM(I127)</f>
        <v>0</v>
      </c>
      <c r="J126" s="69">
        <f t="shared" si="6"/>
        <v>0</v>
      </c>
    </row>
    <row r="127" spans="1:10" ht="16.5" hidden="1">
      <c r="A127" s="41" t="s">
        <v>417</v>
      </c>
      <c r="B127" s="41"/>
      <c r="C127" s="9" t="s">
        <v>730</v>
      </c>
      <c r="D127" s="9" t="s">
        <v>639</v>
      </c>
      <c r="E127" s="9" t="s">
        <v>410</v>
      </c>
      <c r="F127" s="9" t="s">
        <v>219</v>
      </c>
      <c r="G127" s="12">
        <f>'прил.10'!G70+'прил.10'!G859</f>
        <v>0</v>
      </c>
      <c r="H127" s="12">
        <f>'прил.10'!H70+'прил.10'!H859</f>
        <v>0</v>
      </c>
      <c r="I127" s="12">
        <f>'прил.10'!I70+'прил.10'!I859</f>
        <v>0</v>
      </c>
      <c r="J127" s="69">
        <f t="shared" si="6"/>
        <v>0</v>
      </c>
    </row>
    <row r="128" spans="1:10" ht="16.5">
      <c r="A128" s="42" t="s">
        <v>32</v>
      </c>
      <c r="B128" s="42"/>
      <c r="C128" s="9" t="s">
        <v>731</v>
      </c>
      <c r="D128" s="9"/>
      <c r="E128" s="9"/>
      <c r="F128" s="9"/>
      <c r="G128" s="12">
        <f>G143+G147</f>
        <v>95816.79999999999</v>
      </c>
      <c r="H128" s="12">
        <f>H143+H147</f>
        <v>0</v>
      </c>
      <c r="I128" s="12">
        <f>I143+I147+I139</f>
        <v>10245.900000000001</v>
      </c>
      <c r="J128" s="69">
        <f t="shared" si="6"/>
        <v>106062.69999999998</v>
      </c>
    </row>
    <row r="129" spans="1:10" ht="17.25" customHeight="1" hidden="1">
      <c r="A129" s="42" t="s">
        <v>34</v>
      </c>
      <c r="B129" s="42"/>
      <c r="C129" s="9" t="s">
        <v>731</v>
      </c>
      <c r="D129" s="9" t="s">
        <v>35</v>
      </c>
      <c r="E129" s="9"/>
      <c r="F129" s="9"/>
      <c r="G129" s="12"/>
      <c r="H129" s="12"/>
      <c r="I129" s="12"/>
      <c r="J129" s="69">
        <f t="shared" si="6"/>
        <v>0</v>
      </c>
    </row>
    <row r="130" spans="1:10" ht="17.25" customHeight="1" hidden="1">
      <c r="A130" s="42" t="s">
        <v>206</v>
      </c>
      <c r="B130" s="42"/>
      <c r="C130" s="9" t="s">
        <v>731</v>
      </c>
      <c r="D130" s="9" t="s">
        <v>35</v>
      </c>
      <c r="E130" s="9" t="s">
        <v>303</v>
      </c>
      <c r="F130" s="9"/>
      <c r="G130" s="12"/>
      <c r="H130" s="12"/>
      <c r="I130" s="12"/>
      <c r="J130" s="69">
        <f t="shared" si="6"/>
        <v>0</v>
      </c>
    </row>
    <row r="131" spans="1:10" ht="17.25" customHeight="1" hidden="1">
      <c r="A131" s="42" t="s">
        <v>768</v>
      </c>
      <c r="B131" s="42"/>
      <c r="C131" s="9" t="s">
        <v>731</v>
      </c>
      <c r="D131" s="9" t="s">
        <v>35</v>
      </c>
      <c r="E131" s="9" t="s">
        <v>303</v>
      </c>
      <c r="F131" s="9" t="s">
        <v>290</v>
      </c>
      <c r="G131" s="12"/>
      <c r="H131" s="12"/>
      <c r="I131" s="12"/>
      <c r="J131" s="69">
        <f t="shared" si="6"/>
        <v>0</v>
      </c>
    </row>
    <row r="132" spans="1:10" ht="86.25" customHeight="1" hidden="1">
      <c r="A132" s="42" t="s">
        <v>767</v>
      </c>
      <c r="B132" s="42"/>
      <c r="C132" s="9" t="s">
        <v>731</v>
      </c>
      <c r="D132" s="9" t="s">
        <v>35</v>
      </c>
      <c r="E132" s="9" t="s">
        <v>24</v>
      </c>
      <c r="F132" s="9"/>
      <c r="G132" s="12"/>
      <c r="H132" s="12"/>
      <c r="I132" s="12"/>
      <c r="J132" s="69">
        <f t="shared" si="6"/>
        <v>0</v>
      </c>
    </row>
    <row r="133" spans="1:10" ht="17.25" customHeight="1" hidden="1">
      <c r="A133" s="42" t="s">
        <v>768</v>
      </c>
      <c r="B133" s="42"/>
      <c r="C133" s="9" t="s">
        <v>731</v>
      </c>
      <c r="D133" s="9" t="s">
        <v>35</v>
      </c>
      <c r="E133" s="9" t="s">
        <v>24</v>
      </c>
      <c r="F133" s="9" t="s">
        <v>290</v>
      </c>
      <c r="G133" s="12"/>
      <c r="H133" s="12"/>
      <c r="I133" s="12"/>
      <c r="J133" s="69">
        <f t="shared" si="6"/>
        <v>0</v>
      </c>
    </row>
    <row r="134" spans="1:10" ht="99" customHeight="1" hidden="1">
      <c r="A134" s="42" t="s">
        <v>642</v>
      </c>
      <c r="B134" s="42"/>
      <c r="C134" s="9" t="s">
        <v>731</v>
      </c>
      <c r="D134" s="9" t="s">
        <v>35</v>
      </c>
      <c r="E134" s="15" t="s">
        <v>214</v>
      </c>
      <c r="F134" s="9"/>
      <c r="G134" s="12"/>
      <c r="H134" s="12"/>
      <c r="I134" s="12"/>
      <c r="J134" s="69">
        <f t="shared" si="6"/>
        <v>0</v>
      </c>
    </row>
    <row r="135" spans="1:10" ht="17.25" customHeight="1" hidden="1">
      <c r="A135" s="42" t="s">
        <v>768</v>
      </c>
      <c r="B135" s="42"/>
      <c r="C135" s="9" t="s">
        <v>731</v>
      </c>
      <c r="D135" s="9" t="s">
        <v>35</v>
      </c>
      <c r="E135" s="15" t="s">
        <v>214</v>
      </c>
      <c r="F135" s="9" t="s">
        <v>290</v>
      </c>
      <c r="G135" s="12"/>
      <c r="H135" s="12"/>
      <c r="I135" s="12"/>
      <c r="J135" s="69">
        <f t="shared" si="6"/>
        <v>0</v>
      </c>
    </row>
    <row r="136" spans="1:10" ht="17.25" customHeight="1" hidden="1">
      <c r="A136" s="42" t="s">
        <v>34</v>
      </c>
      <c r="B136" s="42"/>
      <c r="C136" s="9" t="s">
        <v>731</v>
      </c>
      <c r="D136" s="9" t="s">
        <v>35</v>
      </c>
      <c r="E136" s="15"/>
      <c r="F136" s="9"/>
      <c r="G136" s="12"/>
      <c r="H136" s="12"/>
      <c r="I136" s="12"/>
      <c r="J136" s="69">
        <f t="shared" si="6"/>
        <v>0</v>
      </c>
    </row>
    <row r="137" spans="1:10" ht="31.5" customHeight="1" hidden="1">
      <c r="A137" s="41" t="s">
        <v>580</v>
      </c>
      <c r="B137" s="42"/>
      <c r="C137" s="9" t="s">
        <v>731</v>
      </c>
      <c r="D137" s="9" t="s">
        <v>35</v>
      </c>
      <c r="E137" s="15" t="s">
        <v>576</v>
      </c>
      <c r="F137" s="9"/>
      <c r="G137" s="12"/>
      <c r="H137" s="12"/>
      <c r="I137" s="12"/>
      <c r="J137" s="69">
        <f t="shared" si="6"/>
        <v>0</v>
      </c>
    </row>
    <row r="138" spans="1:10" ht="17.25" customHeight="1" hidden="1">
      <c r="A138" s="41" t="s">
        <v>577</v>
      </c>
      <c r="B138" s="42"/>
      <c r="C138" s="9" t="s">
        <v>731</v>
      </c>
      <c r="D138" s="9" t="s">
        <v>35</v>
      </c>
      <c r="E138" s="15" t="s">
        <v>576</v>
      </c>
      <c r="F138" s="9" t="s">
        <v>775</v>
      </c>
      <c r="G138" s="12"/>
      <c r="H138" s="12"/>
      <c r="I138" s="12"/>
      <c r="J138" s="69">
        <f t="shared" si="6"/>
        <v>0</v>
      </c>
    </row>
    <row r="139" spans="1:10" ht="17.25" customHeight="1">
      <c r="A139" s="40" t="s">
        <v>681</v>
      </c>
      <c r="B139" s="42"/>
      <c r="C139" s="9" t="s">
        <v>731</v>
      </c>
      <c r="D139" s="9" t="s">
        <v>728</v>
      </c>
      <c r="E139" s="15"/>
      <c r="F139" s="9"/>
      <c r="G139" s="12"/>
      <c r="H139" s="12"/>
      <c r="I139" s="12">
        <f>I140</f>
        <v>10245.900000000001</v>
      </c>
      <c r="J139" s="69">
        <f t="shared" si="6"/>
        <v>10245.900000000001</v>
      </c>
    </row>
    <row r="140" spans="1:10" ht="17.25" customHeight="1">
      <c r="A140" s="40" t="s">
        <v>683</v>
      </c>
      <c r="B140" s="42"/>
      <c r="C140" s="9" t="s">
        <v>731</v>
      </c>
      <c r="D140" s="9" t="s">
        <v>728</v>
      </c>
      <c r="E140" s="15" t="s">
        <v>682</v>
      </c>
      <c r="F140" s="9"/>
      <c r="G140" s="12"/>
      <c r="H140" s="12"/>
      <c r="I140" s="12">
        <f>I141</f>
        <v>10245.900000000001</v>
      </c>
      <c r="J140" s="69">
        <f t="shared" si="6"/>
        <v>10245.900000000001</v>
      </c>
    </row>
    <row r="141" spans="1:10" ht="36.75" customHeight="1">
      <c r="A141" s="40" t="s">
        <v>685</v>
      </c>
      <c r="B141" s="42"/>
      <c r="C141" s="9" t="s">
        <v>731</v>
      </c>
      <c r="D141" s="9" t="s">
        <v>728</v>
      </c>
      <c r="E141" s="15" t="s">
        <v>684</v>
      </c>
      <c r="F141" s="9"/>
      <c r="G141" s="12"/>
      <c r="H141" s="12"/>
      <c r="I141" s="12">
        <f>I142</f>
        <v>10245.900000000001</v>
      </c>
      <c r="J141" s="69">
        <f t="shared" si="6"/>
        <v>10245.900000000001</v>
      </c>
    </row>
    <row r="142" spans="1:10" ht="17.25" customHeight="1">
      <c r="A142" s="41" t="s">
        <v>778</v>
      </c>
      <c r="B142" s="42"/>
      <c r="C142" s="9" t="s">
        <v>731</v>
      </c>
      <c r="D142" s="9" t="s">
        <v>728</v>
      </c>
      <c r="E142" s="15" t="s">
        <v>684</v>
      </c>
      <c r="F142" s="9" t="s">
        <v>640</v>
      </c>
      <c r="G142" s="12"/>
      <c r="H142" s="12"/>
      <c r="I142" s="12">
        <f>'прил.10'!I75+'прил.10'!I232+'прил.10'!I250+'прил.10'!I391+'прил.10'!I528+'прил.10'!I600+'прил.10'!I657+'прил.10'!I770+'прил.10'!I517</f>
        <v>10245.900000000001</v>
      </c>
      <c r="J142" s="69">
        <f t="shared" si="6"/>
        <v>10245.900000000001</v>
      </c>
    </row>
    <row r="143" spans="1:10" ht="16.5">
      <c r="A143" s="42" t="s">
        <v>36</v>
      </c>
      <c r="B143" s="42"/>
      <c r="C143" s="9" t="s">
        <v>731</v>
      </c>
      <c r="D143" s="9" t="s">
        <v>523</v>
      </c>
      <c r="E143" s="9"/>
      <c r="F143" s="9"/>
      <c r="G143" s="12">
        <f aca="true" t="shared" si="9" ref="G143:H145">SUM(G144)</f>
        <v>24684.6</v>
      </c>
      <c r="H143" s="12">
        <f t="shared" si="9"/>
        <v>0</v>
      </c>
      <c r="I143" s="12"/>
      <c r="J143" s="69">
        <f t="shared" si="6"/>
        <v>24684.6</v>
      </c>
    </row>
    <row r="144" spans="1:10" s="82" customFormat="1" ht="16.5">
      <c r="A144" s="42" t="s">
        <v>195</v>
      </c>
      <c r="B144" s="42"/>
      <c r="C144" s="9" t="s">
        <v>731</v>
      </c>
      <c r="D144" s="9" t="s">
        <v>523</v>
      </c>
      <c r="E144" s="9" t="s">
        <v>194</v>
      </c>
      <c r="F144" s="9"/>
      <c r="G144" s="12">
        <f t="shared" si="9"/>
        <v>24684.6</v>
      </c>
      <c r="H144" s="12">
        <f t="shared" si="9"/>
        <v>0</v>
      </c>
      <c r="I144" s="12"/>
      <c r="J144" s="69">
        <f t="shared" si="6"/>
        <v>24684.6</v>
      </c>
    </row>
    <row r="145" spans="1:10" s="86" customFormat="1" ht="18" customHeight="1">
      <c r="A145" s="140" t="s">
        <v>451</v>
      </c>
      <c r="B145" s="140"/>
      <c r="C145" s="110" t="s">
        <v>731</v>
      </c>
      <c r="D145" s="110" t="s">
        <v>523</v>
      </c>
      <c r="E145" s="110" t="s">
        <v>196</v>
      </c>
      <c r="F145" s="110"/>
      <c r="G145" s="28">
        <f t="shared" si="9"/>
        <v>24684.6</v>
      </c>
      <c r="H145" s="28">
        <f t="shared" si="9"/>
        <v>0</v>
      </c>
      <c r="I145" s="28"/>
      <c r="J145" s="145">
        <f t="shared" si="6"/>
        <v>24684.6</v>
      </c>
    </row>
    <row r="146" spans="1:10" s="83" customFormat="1" ht="18.75" customHeight="1">
      <c r="A146" s="146" t="s">
        <v>778</v>
      </c>
      <c r="B146" s="147"/>
      <c r="C146" s="6" t="s">
        <v>731</v>
      </c>
      <c r="D146" s="6" t="s">
        <v>523</v>
      </c>
      <c r="E146" s="6" t="s">
        <v>196</v>
      </c>
      <c r="F146" s="6" t="s">
        <v>640</v>
      </c>
      <c r="G146" s="14">
        <f>'прил.10'!G79</f>
        <v>24684.6</v>
      </c>
      <c r="H146" s="14">
        <f>'прил.10'!H79</f>
        <v>0</v>
      </c>
      <c r="I146" s="14"/>
      <c r="J146" s="130">
        <f t="shared" si="6"/>
        <v>24684.6</v>
      </c>
    </row>
    <row r="147" spans="1:10" ht="18" customHeight="1">
      <c r="A147" s="42" t="s">
        <v>37</v>
      </c>
      <c r="B147" s="42"/>
      <c r="C147" s="9" t="s">
        <v>731</v>
      </c>
      <c r="D147" s="9" t="s">
        <v>557</v>
      </c>
      <c r="E147" s="9"/>
      <c r="F147" s="9"/>
      <c r="G147" s="12">
        <f>G148+G152+G157</f>
        <v>71132.2</v>
      </c>
      <c r="H147" s="12">
        <f>H148+H152+H157</f>
        <v>0</v>
      </c>
      <c r="I147" s="12"/>
      <c r="J147" s="69">
        <f t="shared" si="6"/>
        <v>71132.2</v>
      </c>
    </row>
    <row r="148" spans="1:10" ht="16.5">
      <c r="A148" s="42" t="s">
        <v>44</v>
      </c>
      <c r="B148" s="42"/>
      <c r="C148" s="9" t="s">
        <v>731</v>
      </c>
      <c r="D148" s="9" t="s">
        <v>557</v>
      </c>
      <c r="E148" s="9" t="s">
        <v>9</v>
      </c>
      <c r="F148" s="9"/>
      <c r="G148" s="12">
        <f>SUM(G149)</f>
        <v>68574.7</v>
      </c>
      <c r="H148" s="12">
        <f>SUM(H149)</f>
        <v>0</v>
      </c>
      <c r="I148" s="12"/>
      <c r="J148" s="69">
        <f t="shared" si="6"/>
        <v>68574.7</v>
      </c>
    </row>
    <row r="149" spans="1:10" ht="16.5">
      <c r="A149" s="41" t="s">
        <v>13</v>
      </c>
      <c r="B149" s="54"/>
      <c r="C149" s="9" t="s">
        <v>731</v>
      </c>
      <c r="D149" s="9" t="s">
        <v>557</v>
      </c>
      <c r="E149" s="9" t="s">
        <v>11</v>
      </c>
      <c r="F149" s="9"/>
      <c r="G149" s="12">
        <f>SUM(G150)</f>
        <v>68574.7</v>
      </c>
      <c r="H149" s="12">
        <f>SUM(H150)</f>
        <v>0</v>
      </c>
      <c r="I149" s="12"/>
      <c r="J149" s="69">
        <f t="shared" si="6"/>
        <v>68574.7</v>
      </c>
    </row>
    <row r="150" spans="1:10" ht="16.5">
      <c r="A150" s="41" t="s">
        <v>417</v>
      </c>
      <c r="B150" s="41"/>
      <c r="C150" s="9" t="s">
        <v>731</v>
      </c>
      <c r="D150" s="9" t="s">
        <v>557</v>
      </c>
      <c r="E150" s="9" t="s">
        <v>11</v>
      </c>
      <c r="F150" s="9" t="s">
        <v>219</v>
      </c>
      <c r="G150" s="12">
        <f>'прил.10'!G777+'прил.10'!G832+'прил.10'!G236</f>
        <v>68574.7</v>
      </c>
      <c r="H150" s="12">
        <f>'прил.10'!H777+'прил.10'!H832+'прил.10'!H236</f>
        <v>0</v>
      </c>
      <c r="I150" s="12"/>
      <c r="J150" s="69">
        <f t="shared" si="6"/>
        <v>68574.7</v>
      </c>
    </row>
    <row r="151" spans="1:10" ht="36.75" customHeight="1" hidden="1">
      <c r="A151" s="43" t="s">
        <v>20</v>
      </c>
      <c r="B151" s="43"/>
      <c r="C151" s="9" t="s">
        <v>731</v>
      </c>
      <c r="D151" s="9" t="s">
        <v>557</v>
      </c>
      <c r="E151" s="9" t="s">
        <v>21</v>
      </c>
      <c r="F151" s="9" t="s">
        <v>775</v>
      </c>
      <c r="G151" s="12"/>
      <c r="H151" s="12"/>
      <c r="I151" s="12"/>
      <c r="J151" s="69">
        <f t="shared" si="6"/>
        <v>0</v>
      </c>
    </row>
    <row r="152" spans="1:10" ht="18" customHeight="1">
      <c r="A152" s="42" t="s">
        <v>256</v>
      </c>
      <c r="B152" s="42"/>
      <c r="C152" s="9" t="s">
        <v>731</v>
      </c>
      <c r="D152" s="9" t="s">
        <v>557</v>
      </c>
      <c r="E152" s="9" t="s">
        <v>484</v>
      </c>
      <c r="F152" s="9"/>
      <c r="G152" s="12">
        <f>SUM(G153,G155)</f>
        <v>655</v>
      </c>
      <c r="H152" s="12">
        <f>SUM(H153,H155)</f>
        <v>0</v>
      </c>
      <c r="I152" s="12"/>
      <c r="J152" s="69">
        <f aca="true" t="shared" si="10" ref="J152:J215">G152+H152+I152</f>
        <v>655</v>
      </c>
    </row>
    <row r="153" spans="1:10" ht="16.5">
      <c r="A153" s="43" t="s">
        <v>486</v>
      </c>
      <c r="B153" s="43"/>
      <c r="C153" s="9" t="s">
        <v>731</v>
      </c>
      <c r="D153" s="9" t="s">
        <v>557</v>
      </c>
      <c r="E153" s="9" t="s">
        <v>487</v>
      </c>
      <c r="F153" s="9"/>
      <c r="G153" s="12">
        <f>SUM(G154)</f>
        <v>655</v>
      </c>
      <c r="H153" s="12">
        <f>SUM(H154)</f>
        <v>0</v>
      </c>
      <c r="I153" s="12"/>
      <c r="J153" s="69">
        <f t="shared" si="10"/>
        <v>655</v>
      </c>
    </row>
    <row r="154" spans="1:10" ht="18" customHeight="1">
      <c r="A154" s="41" t="s">
        <v>417</v>
      </c>
      <c r="B154" s="41"/>
      <c r="C154" s="9" t="s">
        <v>731</v>
      </c>
      <c r="D154" s="9" t="s">
        <v>557</v>
      </c>
      <c r="E154" s="9" t="s">
        <v>487</v>
      </c>
      <c r="F154" s="9" t="s">
        <v>219</v>
      </c>
      <c r="G154" s="12">
        <f>'прил.10'!G780+'прил.10'!G239</f>
        <v>655</v>
      </c>
      <c r="H154" s="12">
        <f>'прил.10'!H780+'прил.10'!H239</f>
        <v>0</v>
      </c>
      <c r="I154" s="12"/>
      <c r="J154" s="69">
        <f t="shared" si="10"/>
        <v>655</v>
      </c>
    </row>
    <row r="155" spans="1:10" ht="34.5" customHeight="1" hidden="1">
      <c r="A155" s="41" t="s">
        <v>320</v>
      </c>
      <c r="B155" s="21">
        <v>811</v>
      </c>
      <c r="C155" s="9" t="s">
        <v>731</v>
      </c>
      <c r="D155" s="9" t="s">
        <v>557</v>
      </c>
      <c r="E155" s="9" t="s">
        <v>304</v>
      </c>
      <c r="F155" s="9"/>
      <c r="G155" s="12">
        <f>SUM(G156)</f>
        <v>0</v>
      </c>
      <c r="H155" s="12">
        <f>SUM(H156)</f>
        <v>0</v>
      </c>
      <c r="I155" s="12"/>
      <c r="J155" s="69">
        <f t="shared" si="10"/>
        <v>0</v>
      </c>
    </row>
    <row r="156" spans="1:10" ht="18" customHeight="1" hidden="1">
      <c r="A156" s="43" t="s">
        <v>203</v>
      </c>
      <c r="B156" s="21">
        <v>811</v>
      </c>
      <c r="C156" s="9" t="s">
        <v>731</v>
      </c>
      <c r="D156" s="9" t="s">
        <v>557</v>
      </c>
      <c r="E156" s="9" t="s">
        <v>304</v>
      </c>
      <c r="F156" s="9" t="s">
        <v>775</v>
      </c>
      <c r="G156" s="12">
        <f>'прил.10'!G782</f>
        <v>0</v>
      </c>
      <c r="H156" s="12">
        <f>'прил.10'!H782</f>
        <v>0</v>
      </c>
      <c r="I156" s="12"/>
      <c r="J156" s="69">
        <f t="shared" si="10"/>
        <v>0</v>
      </c>
    </row>
    <row r="157" spans="1:10" ht="18" customHeight="1">
      <c r="A157" s="42" t="s">
        <v>443</v>
      </c>
      <c r="B157" s="21"/>
      <c r="C157" s="9" t="s">
        <v>731</v>
      </c>
      <c r="D157" s="9" t="s">
        <v>557</v>
      </c>
      <c r="E157" s="9" t="s">
        <v>412</v>
      </c>
      <c r="F157" s="9"/>
      <c r="G157" s="12">
        <f>SUM(G158)</f>
        <v>1902.5</v>
      </c>
      <c r="H157" s="12">
        <f>SUM(H158)</f>
        <v>0</v>
      </c>
      <c r="I157" s="12"/>
      <c r="J157" s="69">
        <f t="shared" si="10"/>
        <v>1902.5</v>
      </c>
    </row>
    <row r="158" spans="1:10" ht="36" customHeight="1">
      <c r="A158" s="41" t="s">
        <v>674</v>
      </c>
      <c r="B158" s="21"/>
      <c r="C158" s="9" t="s">
        <v>731</v>
      </c>
      <c r="D158" s="9" t="s">
        <v>557</v>
      </c>
      <c r="E158" s="9" t="s">
        <v>174</v>
      </c>
      <c r="F158" s="9"/>
      <c r="G158" s="12">
        <f>SUM(G159)</f>
        <v>1902.5</v>
      </c>
      <c r="H158" s="12">
        <f>SUM(H159)</f>
        <v>0</v>
      </c>
      <c r="I158" s="12"/>
      <c r="J158" s="69">
        <f t="shared" si="10"/>
        <v>1902.5</v>
      </c>
    </row>
    <row r="159" spans="1:10" ht="16.5">
      <c r="A159" s="42" t="s">
        <v>416</v>
      </c>
      <c r="B159" s="21"/>
      <c r="C159" s="9" t="s">
        <v>731</v>
      </c>
      <c r="D159" s="9" t="s">
        <v>557</v>
      </c>
      <c r="E159" s="9" t="s">
        <v>174</v>
      </c>
      <c r="F159" s="9" t="s">
        <v>290</v>
      </c>
      <c r="G159" s="12">
        <f>'прил.10'!G83</f>
        <v>1902.5</v>
      </c>
      <c r="H159" s="12">
        <f>'прил.10'!H83</f>
        <v>0</v>
      </c>
      <c r="I159" s="12"/>
      <c r="J159" s="69">
        <f t="shared" si="10"/>
        <v>1902.5</v>
      </c>
    </row>
    <row r="160" spans="1:10" ht="39" customHeight="1" hidden="1">
      <c r="A160" s="40" t="s">
        <v>720</v>
      </c>
      <c r="B160" s="21"/>
      <c r="C160" s="9" t="s">
        <v>731</v>
      </c>
      <c r="D160" s="9" t="s">
        <v>557</v>
      </c>
      <c r="E160" s="21" t="s">
        <v>721</v>
      </c>
      <c r="F160" s="9"/>
      <c r="G160" s="12"/>
      <c r="H160" s="12"/>
      <c r="I160" s="12"/>
      <c r="J160" s="69">
        <f t="shared" si="10"/>
        <v>0</v>
      </c>
    </row>
    <row r="161" spans="1:10" ht="16.5" hidden="1">
      <c r="A161" s="42" t="s">
        <v>416</v>
      </c>
      <c r="B161" s="21"/>
      <c r="C161" s="9" t="s">
        <v>731</v>
      </c>
      <c r="D161" s="9" t="s">
        <v>557</v>
      </c>
      <c r="E161" s="21" t="s">
        <v>721</v>
      </c>
      <c r="F161" s="9" t="s">
        <v>290</v>
      </c>
      <c r="G161" s="12"/>
      <c r="H161" s="12"/>
      <c r="I161" s="12"/>
      <c r="J161" s="69">
        <f t="shared" si="10"/>
        <v>0</v>
      </c>
    </row>
    <row r="162" spans="1:10" s="82" customFormat="1" ht="16.5">
      <c r="A162" s="42" t="s">
        <v>39</v>
      </c>
      <c r="B162" s="42"/>
      <c r="C162" s="9" t="s">
        <v>33</v>
      </c>
      <c r="D162" s="9"/>
      <c r="E162" s="9"/>
      <c r="F162" s="9"/>
      <c r="G162" s="12">
        <f>G163+G195+G215+G250</f>
        <v>793988.4</v>
      </c>
      <c r="H162" s="12">
        <f>H163+H195+H215+H250</f>
        <v>0</v>
      </c>
      <c r="I162" s="12">
        <f>I163+I195+I215+I250</f>
        <v>-10245.9</v>
      </c>
      <c r="J162" s="69">
        <f t="shared" si="10"/>
        <v>783742.5</v>
      </c>
    </row>
    <row r="163" spans="1:10" s="83" customFormat="1" ht="16.5">
      <c r="A163" s="42" t="s">
        <v>40</v>
      </c>
      <c r="B163" s="42"/>
      <c r="C163" s="9" t="s">
        <v>33</v>
      </c>
      <c r="D163" s="9" t="s">
        <v>728</v>
      </c>
      <c r="E163" s="9"/>
      <c r="F163" s="9"/>
      <c r="G163" s="12">
        <f>G164+G172+G181</f>
        <v>61072.8</v>
      </c>
      <c r="H163" s="12">
        <f>H164+H172+H181</f>
        <v>0</v>
      </c>
      <c r="I163" s="12"/>
      <c r="J163" s="69">
        <f t="shared" si="10"/>
        <v>61072.8</v>
      </c>
    </row>
    <row r="164" spans="1:10" ht="36" customHeight="1">
      <c r="A164" s="42" t="s">
        <v>463</v>
      </c>
      <c r="B164" s="49"/>
      <c r="C164" s="9" t="s">
        <v>744</v>
      </c>
      <c r="D164" s="9" t="s">
        <v>728</v>
      </c>
      <c r="E164" s="9" t="s">
        <v>117</v>
      </c>
      <c r="F164" s="9"/>
      <c r="G164" s="12">
        <f>SUM(G169)</f>
        <v>17986.4</v>
      </c>
      <c r="H164" s="12">
        <f>SUM(H169)</f>
        <v>0</v>
      </c>
      <c r="I164" s="12"/>
      <c r="J164" s="69">
        <f t="shared" si="10"/>
        <v>17986.4</v>
      </c>
    </row>
    <row r="165" spans="1:10" ht="66" hidden="1">
      <c r="A165" s="42" t="s">
        <v>103</v>
      </c>
      <c r="B165" s="42"/>
      <c r="C165" s="9" t="s">
        <v>464</v>
      </c>
      <c r="D165" s="9" t="s">
        <v>728</v>
      </c>
      <c r="E165" s="9" t="s">
        <v>629</v>
      </c>
      <c r="F165" s="9"/>
      <c r="G165" s="12"/>
      <c r="H165" s="12"/>
      <c r="I165" s="12"/>
      <c r="J165" s="69">
        <f t="shared" si="10"/>
        <v>0</v>
      </c>
    </row>
    <row r="166" spans="1:10" ht="16.5" hidden="1">
      <c r="A166" s="43" t="s">
        <v>633</v>
      </c>
      <c r="B166" s="46"/>
      <c r="C166" s="9" t="s">
        <v>464</v>
      </c>
      <c r="D166" s="9" t="s">
        <v>728</v>
      </c>
      <c r="E166" s="59" t="s">
        <v>629</v>
      </c>
      <c r="F166" s="9" t="s">
        <v>290</v>
      </c>
      <c r="G166" s="12"/>
      <c r="H166" s="12"/>
      <c r="I166" s="12"/>
      <c r="J166" s="69">
        <f t="shared" si="10"/>
        <v>0</v>
      </c>
    </row>
    <row r="167" spans="1:10" ht="69" customHeight="1" hidden="1">
      <c r="A167" s="42" t="s">
        <v>647</v>
      </c>
      <c r="B167" s="46"/>
      <c r="C167" s="9" t="s">
        <v>744</v>
      </c>
      <c r="D167" s="9" t="s">
        <v>728</v>
      </c>
      <c r="E167" s="9" t="s">
        <v>118</v>
      </c>
      <c r="F167" s="9"/>
      <c r="G167" s="12"/>
      <c r="H167" s="12"/>
      <c r="I167" s="12"/>
      <c r="J167" s="69">
        <f t="shared" si="10"/>
        <v>0</v>
      </c>
    </row>
    <row r="168" spans="1:10" ht="16.5" hidden="1">
      <c r="A168" s="43" t="s">
        <v>633</v>
      </c>
      <c r="B168" s="46"/>
      <c r="C168" s="9" t="s">
        <v>744</v>
      </c>
      <c r="D168" s="9" t="s">
        <v>728</v>
      </c>
      <c r="E168" s="9" t="s">
        <v>118</v>
      </c>
      <c r="F168" s="9" t="s">
        <v>290</v>
      </c>
      <c r="G168" s="12"/>
      <c r="H168" s="12"/>
      <c r="I168" s="12"/>
      <c r="J168" s="69">
        <f t="shared" si="10"/>
        <v>0</v>
      </c>
    </row>
    <row r="169" spans="1:10" ht="50.25" customHeight="1">
      <c r="A169" s="42" t="s">
        <v>305</v>
      </c>
      <c r="B169" s="49"/>
      <c r="C169" s="9" t="s">
        <v>744</v>
      </c>
      <c r="D169" s="9" t="s">
        <v>728</v>
      </c>
      <c r="E169" s="9" t="s">
        <v>306</v>
      </c>
      <c r="F169" s="9"/>
      <c r="G169" s="12">
        <f>SUM(G170)</f>
        <v>17986.4</v>
      </c>
      <c r="H169" s="12">
        <f>SUM(H170)</f>
        <v>0</v>
      </c>
      <c r="I169" s="12"/>
      <c r="J169" s="69">
        <f t="shared" si="10"/>
        <v>17986.4</v>
      </c>
    </row>
    <row r="170" spans="1:10" ht="35.25" customHeight="1">
      <c r="A170" s="42" t="s">
        <v>243</v>
      </c>
      <c r="B170" s="42"/>
      <c r="C170" s="9" t="s">
        <v>744</v>
      </c>
      <c r="D170" s="9" t="s">
        <v>728</v>
      </c>
      <c r="E170" s="9" t="s">
        <v>119</v>
      </c>
      <c r="F170" s="9"/>
      <c r="G170" s="12">
        <f>SUM(G171)</f>
        <v>17986.4</v>
      </c>
      <c r="H170" s="12">
        <f>SUM(H171)</f>
        <v>0</v>
      </c>
      <c r="I170" s="12"/>
      <c r="J170" s="69">
        <f t="shared" si="10"/>
        <v>17986.4</v>
      </c>
    </row>
    <row r="171" spans="1:10" ht="16.5">
      <c r="A171" s="43" t="s">
        <v>633</v>
      </c>
      <c r="B171" s="43"/>
      <c r="C171" s="9" t="s">
        <v>744</v>
      </c>
      <c r="D171" s="9" t="s">
        <v>728</v>
      </c>
      <c r="E171" s="59" t="s">
        <v>119</v>
      </c>
      <c r="F171" s="9" t="s">
        <v>290</v>
      </c>
      <c r="G171" s="12">
        <f>'прил.10'!G176</f>
        <v>17986.4</v>
      </c>
      <c r="H171" s="12">
        <f>'прил.10'!H176</f>
        <v>0</v>
      </c>
      <c r="I171" s="12"/>
      <c r="J171" s="69">
        <f t="shared" si="10"/>
        <v>17986.4</v>
      </c>
    </row>
    <row r="172" spans="1:10" ht="16.5" hidden="1">
      <c r="A172" s="43" t="s">
        <v>105</v>
      </c>
      <c r="B172" s="43"/>
      <c r="C172" s="9" t="s">
        <v>33</v>
      </c>
      <c r="D172" s="9" t="s">
        <v>728</v>
      </c>
      <c r="E172" s="59" t="s">
        <v>454</v>
      </c>
      <c r="F172" s="9"/>
      <c r="G172" s="12">
        <f>G173+G178</f>
        <v>0</v>
      </c>
      <c r="H172" s="12">
        <f>H173+H178</f>
        <v>0</v>
      </c>
      <c r="I172" s="12"/>
      <c r="J172" s="69">
        <f t="shared" si="10"/>
        <v>0</v>
      </c>
    </row>
    <row r="173" spans="1:10" ht="52.5" customHeight="1" hidden="1">
      <c r="A173" s="43" t="s">
        <v>50</v>
      </c>
      <c r="B173" s="21">
        <v>803</v>
      </c>
      <c r="C173" s="9" t="s">
        <v>33</v>
      </c>
      <c r="D173" s="9" t="s">
        <v>728</v>
      </c>
      <c r="E173" s="9" t="s">
        <v>48</v>
      </c>
      <c r="F173" s="9"/>
      <c r="G173" s="12">
        <f>SUM(G174)</f>
        <v>0</v>
      </c>
      <c r="H173" s="12">
        <f>SUM(H174)</f>
        <v>0</v>
      </c>
      <c r="I173" s="12"/>
      <c r="J173" s="69">
        <f t="shared" si="10"/>
        <v>0</v>
      </c>
    </row>
    <row r="174" spans="1:10" ht="33" hidden="1">
      <c r="A174" s="41" t="s">
        <v>202</v>
      </c>
      <c r="B174" s="21">
        <v>803</v>
      </c>
      <c r="C174" s="9" t="s">
        <v>33</v>
      </c>
      <c r="D174" s="9" t="s">
        <v>728</v>
      </c>
      <c r="E174" s="9" t="s">
        <v>456</v>
      </c>
      <c r="F174" s="9"/>
      <c r="G174" s="12">
        <f>SUM(G175:G177)</f>
        <v>0</v>
      </c>
      <c r="H174" s="12">
        <f>SUM(H175:H177)</f>
        <v>0</v>
      </c>
      <c r="I174" s="12"/>
      <c r="J174" s="69">
        <f t="shared" si="10"/>
        <v>0</v>
      </c>
    </row>
    <row r="175" spans="1:10" ht="68.25" customHeight="1" hidden="1">
      <c r="A175" s="42" t="s">
        <v>52</v>
      </c>
      <c r="B175" s="21">
        <v>803</v>
      </c>
      <c r="C175" s="9" t="s">
        <v>33</v>
      </c>
      <c r="D175" s="9" t="s">
        <v>728</v>
      </c>
      <c r="E175" s="9" t="s">
        <v>456</v>
      </c>
      <c r="F175" s="9" t="s">
        <v>775</v>
      </c>
      <c r="G175" s="12">
        <f>'прил.10'!G180</f>
        <v>0</v>
      </c>
      <c r="H175" s="12">
        <f>'прил.10'!H180</f>
        <v>0</v>
      </c>
      <c r="I175" s="12"/>
      <c r="J175" s="69">
        <f t="shared" si="10"/>
        <v>0</v>
      </c>
    </row>
    <row r="176" spans="1:10" ht="16.5" hidden="1">
      <c r="A176" s="41" t="s">
        <v>664</v>
      </c>
      <c r="B176" s="21">
        <v>841</v>
      </c>
      <c r="C176" s="9" t="s">
        <v>33</v>
      </c>
      <c r="D176" s="9" t="s">
        <v>728</v>
      </c>
      <c r="E176" s="59" t="s">
        <v>456</v>
      </c>
      <c r="F176" s="9" t="s">
        <v>54</v>
      </c>
      <c r="G176" s="12">
        <f>'прил.10'!G939</f>
        <v>0</v>
      </c>
      <c r="H176" s="12">
        <f>'прил.10'!H939</f>
        <v>0</v>
      </c>
      <c r="I176" s="12"/>
      <c r="J176" s="69">
        <f t="shared" si="10"/>
        <v>0</v>
      </c>
    </row>
    <row r="177" spans="1:10" ht="15.75" customHeight="1" hidden="1">
      <c r="A177" s="41" t="s">
        <v>55</v>
      </c>
      <c r="B177" s="21">
        <v>841</v>
      </c>
      <c r="C177" s="9" t="s">
        <v>33</v>
      </c>
      <c r="D177" s="9" t="s">
        <v>728</v>
      </c>
      <c r="E177" s="59" t="s">
        <v>456</v>
      </c>
      <c r="F177" s="9" t="s">
        <v>56</v>
      </c>
      <c r="G177" s="12">
        <f>'прил.10'!G940</f>
        <v>0</v>
      </c>
      <c r="H177" s="12">
        <f>'прил.10'!H940</f>
        <v>0</v>
      </c>
      <c r="I177" s="12"/>
      <c r="J177" s="69">
        <f t="shared" si="10"/>
        <v>0</v>
      </c>
    </row>
    <row r="178" spans="1:10" ht="15.75" customHeight="1" hidden="1">
      <c r="A178" s="41" t="s">
        <v>105</v>
      </c>
      <c r="B178" s="21">
        <v>841</v>
      </c>
      <c r="C178" s="9" t="s">
        <v>33</v>
      </c>
      <c r="D178" s="9" t="s">
        <v>728</v>
      </c>
      <c r="E178" s="59" t="s">
        <v>743</v>
      </c>
      <c r="F178" s="9"/>
      <c r="G178" s="12">
        <f>G179</f>
        <v>0</v>
      </c>
      <c r="H178" s="12">
        <f>H179</f>
        <v>0</v>
      </c>
      <c r="I178" s="12"/>
      <c r="J178" s="69">
        <f t="shared" si="10"/>
        <v>0</v>
      </c>
    </row>
    <row r="179" spans="1:10" ht="15.75" customHeight="1" hidden="1">
      <c r="A179" s="41" t="s">
        <v>745</v>
      </c>
      <c r="B179" s="21">
        <v>841</v>
      </c>
      <c r="C179" s="9" t="s">
        <v>33</v>
      </c>
      <c r="D179" s="9" t="s">
        <v>728</v>
      </c>
      <c r="E179" s="59" t="s">
        <v>746</v>
      </c>
      <c r="F179" s="9"/>
      <c r="G179" s="12">
        <f>G180</f>
        <v>0</v>
      </c>
      <c r="H179" s="12">
        <f>H180</f>
        <v>0</v>
      </c>
      <c r="I179" s="12"/>
      <c r="J179" s="69">
        <f t="shared" si="10"/>
        <v>0</v>
      </c>
    </row>
    <row r="180" spans="1:10" ht="15.75" customHeight="1" hidden="1">
      <c r="A180" s="43" t="s">
        <v>203</v>
      </c>
      <c r="B180" s="21">
        <v>841</v>
      </c>
      <c r="C180" s="9" t="s">
        <v>33</v>
      </c>
      <c r="D180" s="9" t="s">
        <v>728</v>
      </c>
      <c r="E180" s="59" t="s">
        <v>746</v>
      </c>
      <c r="F180" s="9" t="s">
        <v>775</v>
      </c>
      <c r="G180" s="12">
        <f>'прил.10'!G943</f>
        <v>0</v>
      </c>
      <c r="H180" s="12">
        <f>'прил.10'!H943</f>
        <v>0</v>
      </c>
      <c r="I180" s="12"/>
      <c r="J180" s="69">
        <f t="shared" si="10"/>
        <v>0</v>
      </c>
    </row>
    <row r="181" spans="1:10" ht="16.5">
      <c r="A181" s="42" t="s">
        <v>234</v>
      </c>
      <c r="B181" s="42"/>
      <c r="C181" s="9" t="s">
        <v>33</v>
      </c>
      <c r="D181" s="9" t="s">
        <v>728</v>
      </c>
      <c r="E181" s="59" t="s">
        <v>458</v>
      </c>
      <c r="F181" s="9"/>
      <c r="G181" s="12">
        <f>G185+G187+G182</f>
        <v>43086.4</v>
      </c>
      <c r="H181" s="12">
        <f>H185+H187+H182</f>
        <v>0</v>
      </c>
      <c r="I181" s="12"/>
      <c r="J181" s="69">
        <f t="shared" si="10"/>
        <v>43086.4</v>
      </c>
    </row>
    <row r="182" spans="1:10" ht="16.5">
      <c r="A182" s="42" t="s">
        <v>104</v>
      </c>
      <c r="B182" s="42"/>
      <c r="C182" s="9" t="s">
        <v>33</v>
      </c>
      <c r="D182" s="9" t="s">
        <v>728</v>
      </c>
      <c r="E182" s="59" t="s">
        <v>457</v>
      </c>
      <c r="F182" s="9"/>
      <c r="G182" s="12">
        <f>G183+G184</f>
        <v>38100</v>
      </c>
      <c r="H182" s="12">
        <f>H183+H184</f>
        <v>0</v>
      </c>
      <c r="I182" s="12"/>
      <c r="J182" s="69">
        <f t="shared" si="10"/>
        <v>38100</v>
      </c>
    </row>
    <row r="183" spans="1:10" ht="16.5">
      <c r="A183" s="43" t="s">
        <v>633</v>
      </c>
      <c r="B183" s="42"/>
      <c r="C183" s="9" t="s">
        <v>33</v>
      </c>
      <c r="D183" s="9" t="s">
        <v>728</v>
      </c>
      <c r="E183" s="59" t="s">
        <v>457</v>
      </c>
      <c r="F183" s="9" t="s">
        <v>290</v>
      </c>
      <c r="G183" s="12">
        <f>'прил.10'!G183</f>
        <v>33100</v>
      </c>
      <c r="H183" s="12">
        <f>'прил.10'!H183</f>
        <v>0</v>
      </c>
      <c r="I183" s="12"/>
      <c r="J183" s="69">
        <f t="shared" si="10"/>
        <v>33100</v>
      </c>
    </row>
    <row r="184" spans="1:10" ht="16.5">
      <c r="A184" s="41" t="s">
        <v>417</v>
      </c>
      <c r="B184" s="42"/>
      <c r="C184" s="9" t="s">
        <v>33</v>
      </c>
      <c r="D184" s="9" t="s">
        <v>728</v>
      </c>
      <c r="E184" s="59" t="s">
        <v>457</v>
      </c>
      <c r="F184" s="9" t="s">
        <v>219</v>
      </c>
      <c r="G184" s="12">
        <f>'прил.10'!G184</f>
        <v>5000</v>
      </c>
      <c r="H184" s="12">
        <f>'прил.10'!H184</f>
        <v>0</v>
      </c>
      <c r="I184" s="12"/>
      <c r="J184" s="69">
        <f t="shared" si="10"/>
        <v>5000</v>
      </c>
    </row>
    <row r="185" spans="1:10" ht="33" customHeight="1">
      <c r="A185" s="42" t="s">
        <v>269</v>
      </c>
      <c r="B185" s="21">
        <v>803</v>
      </c>
      <c r="C185" s="9" t="s">
        <v>33</v>
      </c>
      <c r="D185" s="9" t="s">
        <v>728</v>
      </c>
      <c r="E185" s="9" t="s">
        <v>459</v>
      </c>
      <c r="F185" s="9"/>
      <c r="G185" s="12">
        <f>SUM(G186)</f>
        <v>4986.4</v>
      </c>
      <c r="H185" s="12">
        <f>SUM(H186)</f>
        <v>0</v>
      </c>
      <c r="I185" s="12"/>
      <c r="J185" s="69">
        <f t="shared" si="10"/>
        <v>4986.4</v>
      </c>
    </row>
    <row r="186" spans="1:10" ht="16.5">
      <c r="A186" s="43" t="s">
        <v>633</v>
      </c>
      <c r="B186" s="21">
        <v>803</v>
      </c>
      <c r="C186" s="9" t="s">
        <v>33</v>
      </c>
      <c r="D186" s="9" t="s">
        <v>728</v>
      </c>
      <c r="E186" s="9" t="s">
        <v>459</v>
      </c>
      <c r="F186" s="9" t="s">
        <v>290</v>
      </c>
      <c r="G186" s="12">
        <f>'прил.10'!G186</f>
        <v>4986.4</v>
      </c>
      <c r="H186" s="12">
        <f>'прил.10'!H186</f>
        <v>0</v>
      </c>
      <c r="I186" s="12"/>
      <c r="J186" s="69">
        <f t="shared" si="10"/>
        <v>4986.4</v>
      </c>
    </row>
    <row r="187" spans="1:10" ht="17.25" customHeight="1" hidden="1">
      <c r="A187" s="42" t="s">
        <v>461</v>
      </c>
      <c r="B187" s="21">
        <v>803</v>
      </c>
      <c r="C187" s="9" t="s">
        <v>33</v>
      </c>
      <c r="D187" s="9" t="s">
        <v>728</v>
      </c>
      <c r="E187" s="59" t="s">
        <v>460</v>
      </c>
      <c r="F187" s="9"/>
      <c r="G187" s="12">
        <f>SUM(G188)</f>
        <v>0</v>
      </c>
      <c r="H187" s="12">
        <f>SUM(H188)</f>
        <v>0</v>
      </c>
      <c r="I187" s="12"/>
      <c r="J187" s="69">
        <f t="shared" si="10"/>
        <v>0</v>
      </c>
    </row>
    <row r="188" spans="1:10" ht="15.75" customHeight="1" hidden="1">
      <c r="A188" s="43" t="s">
        <v>633</v>
      </c>
      <c r="B188" s="21">
        <v>803</v>
      </c>
      <c r="C188" s="9" t="s">
        <v>33</v>
      </c>
      <c r="D188" s="9" t="s">
        <v>728</v>
      </c>
      <c r="E188" s="59" t="s">
        <v>460</v>
      </c>
      <c r="F188" s="9" t="s">
        <v>290</v>
      </c>
      <c r="G188" s="12">
        <f>'прил.10'!G188</f>
        <v>0</v>
      </c>
      <c r="H188" s="12">
        <f>'прил.10'!H188</f>
        <v>0</v>
      </c>
      <c r="I188" s="12"/>
      <c r="J188" s="69">
        <f t="shared" si="10"/>
        <v>0</v>
      </c>
    </row>
    <row r="189" spans="1:10" ht="15.75" customHeight="1" hidden="1">
      <c r="A189" s="43" t="s">
        <v>94</v>
      </c>
      <c r="B189" s="21"/>
      <c r="C189" s="9" t="s">
        <v>33</v>
      </c>
      <c r="D189" s="9" t="s">
        <v>728</v>
      </c>
      <c r="E189" s="59" t="s">
        <v>493</v>
      </c>
      <c r="F189" s="9"/>
      <c r="G189" s="12"/>
      <c r="H189" s="12"/>
      <c r="I189" s="12"/>
      <c r="J189" s="69">
        <f t="shared" si="10"/>
        <v>0</v>
      </c>
    </row>
    <row r="190" spans="1:10" ht="32.25" customHeight="1" hidden="1">
      <c r="A190" s="43" t="s">
        <v>240</v>
      </c>
      <c r="B190" s="21"/>
      <c r="C190" s="9" t="s">
        <v>33</v>
      </c>
      <c r="D190" s="9" t="s">
        <v>728</v>
      </c>
      <c r="E190" s="9" t="s">
        <v>168</v>
      </c>
      <c r="F190" s="9"/>
      <c r="G190" s="12"/>
      <c r="H190" s="12"/>
      <c r="I190" s="12"/>
      <c r="J190" s="69">
        <f t="shared" si="10"/>
        <v>0</v>
      </c>
    </row>
    <row r="191" spans="1:10" ht="15.75" customHeight="1" hidden="1">
      <c r="A191" s="43" t="s">
        <v>167</v>
      </c>
      <c r="B191" s="21"/>
      <c r="C191" s="9" t="s">
        <v>33</v>
      </c>
      <c r="D191" s="9" t="s">
        <v>728</v>
      </c>
      <c r="E191" s="59" t="s">
        <v>168</v>
      </c>
      <c r="F191" s="9" t="s">
        <v>775</v>
      </c>
      <c r="G191" s="12"/>
      <c r="H191" s="12"/>
      <c r="I191" s="12"/>
      <c r="J191" s="69">
        <f t="shared" si="10"/>
        <v>0</v>
      </c>
    </row>
    <row r="192" spans="1:10" ht="15.75" customHeight="1" hidden="1">
      <c r="A192" s="37" t="s">
        <v>443</v>
      </c>
      <c r="B192" s="21"/>
      <c r="C192" s="9" t="s">
        <v>33</v>
      </c>
      <c r="D192" s="9" t="s">
        <v>728</v>
      </c>
      <c r="E192" s="9" t="s">
        <v>412</v>
      </c>
      <c r="F192" s="9"/>
      <c r="G192" s="12"/>
      <c r="H192" s="12"/>
      <c r="I192" s="12"/>
      <c r="J192" s="69">
        <f t="shared" si="10"/>
        <v>0</v>
      </c>
    </row>
    <row r="193" spans="1:10" ht="48" customHeight="1" hidden="1">
      <c r="A193" s="42" t="s">
        <v>648</v>
      </c>
      <c r="B193" s="21"/>
      <c r="C193" s="9" t="s">
        <v>33</v>
      </c>
      <c r="D193" s="9" t="s">
        <v>728</v>
      </c>
      <c r="E193" s="9" t="s">
        <v>261</v>
      </c>
      <c r="F193" s="9"/>
      <c r="G193" s="12"/>
      <c r="H193" s="12"/>
      <c r="I193" s="12"/>
      <c r="J193" s="69">
        <f t="shared" si="10"/>
        <v>0</v>
      </c>
    </row>
    <row r="194" spans="1:10" ht="15.75" customHeight="1" hidden="1">
      <c r="A194" s="43" t="s">
        <v>203</v>
      </c>
      <c r="B194" s="21"/>
      <c r="C194" s="9" t="s">
        <v>33</v>
      </c>
      <c r="D194" s="9" t="s">
        <v>728</v>
      </c>
      <c r="E194" s="9" t="s">
        <v>261</v>
      </c>
      <c r="F194" s="9" t="s">
        <v>775</v>
      </c>
      <c r="G194" s="12"/>
      <c r="H194" s="12"/>
      <c r="I194" s="12"/>
      <c r="J194" s="69">
        <f t="shared" si="10"/>
        <v>0</v>
      </c>
    </row>
    <row r="195" spans="1:10" ht="16.5">
      <c r="A195" s="60" t="s">
        <v>108</v>
      </c>
      <c r="B195" s="60"/>
      <c r="C195" s="19" t="s">
        <v>33</v>
      </c>
      <c r="D195" s="19" t="s">
        <v>729</v>
      </c>
      <c r="E195" s="19"/>
      <c r="F195" s="19"/>
      <c r="G195" s="12">
        <f>G196</f>
        <v>3000</v>
      </c>
      <c r="H195" s="12">
        <f>H196</f>
        <v>0</v>
      </c>
      <c r="I195" s="12"/>
      <c r="J195" s="69">
        <f t="shared" si="10"/>
        <v>3000</v>
      </c>
    </row>
    <row r="196" spans="1:10" ht="33">
      <c r="A196" s="41" t="s">
        <v>201</v>
      </c>
      <c r="B196" s="21">
        <v>841</v>
      </c>
      <c r="C196" s="9" t="s">
        <v>33</v>
      </c>
      <c r="D196" s="9" t="s">
        <v>729</v>
      </c>
      <c r="E196" s="9" t="s">
        <v>454</v>
      </c>
      <c r="F196" s="9"/>
      <c r="G196" s="12">
        <f>G197+G200</f>
        <v>3000</v>
      </c>
      <c r="H196" s="12">
        <f>H197+H200</f>
        <v>0</v>
      </c>
      <c r="I196" s="12"/>
      <c r="J196" s="69">
        <f t="shared" si="10"/>
        <v>3000</v>
      </c>
    </row>
    <row r="197" spans="1:10" ht="51.75" customHeight="1" hidden="1">
      <c r="A197" s="41" t="s">
        <v>50</v>
      </c>
      <c r="B197" s="21">
        <v>841</v>
      </c>
      <c r="C197" s="9" t="s">
        <v>33</v>
      </c>
      <c r="D197" s="9" t="s">
        <v>729</v>
      </c>
      <c r="E197" s="9" t="s">
        <v>48</v>
      </c>
      <c r="F197" s="9"/>
      <c r="G197" s="12">
        <f>SUM(G198)</f>
        <v>0</v>
      </c>
      <c r="H197" s="12">
        <f>SUM(H198)</f>
        <v>0</v>
      </c>
      <c r="I197" s="12"/>
      <c r="J197" s="69">
        <f t="shared" si="10"/>
        <v>0</v>
      </c>
    </row>
    <row r="198" spans="1:10" ht="33" hidden="1">
      <c r="A198" s="41" t="s">
        <v>455</v>
      </c>
      <c r="B198" s="21">
        <v>841</v>
      </c>
      <c r="C198" s="9" t="s">
        <v>33</v>
      </c>
      <c r="D198" s="9" t="s">
        <v>729</v>
      </c>
      <c r="E198" s="9" t="s">
        <v>456</v>
      </c>
      <c r="F198" s="9"/>
      <c r="G198" s="12">
        <f>SUM(G199)</f>
        <v>0</v>
      </c>
      <c r="H198" s="12">
        <f>SUM(H199)</f>
        <v>0</v>
      </c>
      <c r="I198" s="12"/>
      <c r="J198" s="69">
        <f t="shared" si="10"/>
        <v>0</v>
      </c>
    </row>
    <row r="199" spans="1:10" ht="33" hidden="1">
      <c r="A199" s="43" t="s">
        <v>675</v>
      </c>
      <c r="B199" s="21">
        <v>841</v>
      </c>
      <c r="C199" s="9" t="s">
        <v>33</v>
      </c>
      <c r="D199" s="9" t="s">
        <v>729</v>
      </c>
      <c r="E199" s="9" t="s">
        <v>57</v>
      </c>
      <c r="F199" s="9" t="s">
        <v>58</v>
      </c>
      <c r="G199" s="12">
        <f>'прил.10'!G951</f>
        <v>0</v>
      </c>
      <c r="H199" s="12">
        <f>'прил.10'!H951</f>
        <v>0</v>
      </c>
      <c r="I199" s="12"/>
      <c r="J199" s="69">
        <f t="shared" si="10"/>
        <v>0</v>
      </c>
    </row>
    <row r="200" spans="1:10" ht="16.5">
      <c r="A200" s="41" t="s">
        <v>676</v>
      </c>
      <c r="B200" s="21">
        <v>841</v>
      </c>
      <c r="C200" s="9" t="s">
        <v>33</v>
      </c>
      <c r="D200" s="9" t="s">
        <v>729</v>
      </c>
      <c r="E200" s="9" t="s">
        <v>743</v>
      </c>
      <c r="F200" s="9"/>
      <c r="G200" s="12">
        <f>G201+G203+G205+G207</f>
        <v>3000</v>
      </c>
      <c r="H200" s="12">
        <f>H201+H203+H205+H207</f>
        <v>0</v>
      </c>
      <c r="I200" s="12"/>
      <c r="J200" s="69">
        <f t="shared" si="10"/>
        <v>3000</v>
      </c>
    </row>
    <row r="201" spans="1:10" ht="16.5">
      <c r="A201" s="41" t="s">
        <v>310</v>
      </c>
      <c r="B201" s="21">
        <v>841</v>
      </c>
      <c r="C201" s="9" t="s">
        <v>33</v>
      </c>
      <c r="D201" s="9" t="s">
        <v>729</v>
      </c>
      <c r="E201" s="9" t="s">
        <v>747</v>
      </c>
      <c r="F201" s="9"/>
      <c r="G201" s="12">
        <f>SUM(G202)</f>
        <v>3000</v>
      </c>
      <c r="H201" s="12">
        <f>SUM(H202)</f>
        <v>0</v>
      </c>
      <c r="I201" s="12"/>
      <c r="J201" s="69">
        <f t="shared" si="10"/>
        <v>3000</v>
      </c>
    </row>
    <row r="202" spans="1:10" ht="16.5">
      <c r="A202" s="43" t="s">
        <v>203</v>
      </c>
      <c r="B202" s="21">
        <v>841</v>
      </c>
      <c r="C202" s="9" t="s">
        <v>33</v>
      </c>
      <c r="D202" s="9" t="s">
        <v>729</v>
      </c>
      <c r="E202" s="9" t="s">
        <v>747</v>
      </c>
      <c r="F202" s="9" t="s">
        <v>775</v>
      </c>
      <c r="G202" s="12">
        <f>'прил.10'!G954</f>
        <v>3000</v>
      </c>
      <c r="H202" s="12">
        <f>'прил.10'!H954</f>
        <v>0</v>
      </c>
      <c r="I202" s="12"/>
      <c r="J202" s="69">
        <f t="shared" si="10"/>
        <v>3000</v>
      </c>
    </row>
    <row r="203" spans="1:10" ht="18" customHeight="1" hidden="1">
      <c r="A203" s="43" t="s">
        <v>678</v>
      </c>
      <c r="B203" s="21">
        <v>841</v>
      </c>
      <c r="C203" s="9" t="s">
        <v>33</v>
      </c>
      <c r="D203" s="9" t="s">
        <v>729</v>
      </c>
      <c r="E203" s="9" t="s">
        <v>749</v>
      </c>
      <c r="F203" s="9"/>
      <c r="G203" s="12">
        <f>SUM(G204)</f>
        <v>0</v>
      </c>
      <c r="H203" s="12">
        <f>SUM(H204)</f>
        <v>0</v>
      </c>
      <c r="I203" s="12">
        <f>SUM(I204)</f>
        <v>0</v>
      </c>
      <c r="J203" s="69">
        <f t="shared" si="10"/>
        <v>0</v>
      </c>
    </row>
    <row r="204" spans="1:10" ht="16.5" hidden="1">
      <c r="A204" s="43" t="s">
        <v>203</v>
      </c>
      <c r="B204" s="21">
        <v>841</v>
      </c>
      <c r="C204" s="9" t="s">
        <v>33</v>
      </c>
      <c r="D204" s="9" t="s">
        <v>729</v>
      </c>
      <c r="E204" s="9" t="s">
        <v>749</v>
      </c>
      <c r="F204" s="9" t="s">
        <v>775</v>
      </c>
      <c r="G204" s="12">
        <f>'прил.10'!G956</f>
        <v>0</v>
      </c>
      <c r="H204" s="12">
        <f>'прил.10'!H956</f>
        <v>0</v>
      </c>
      <c r="I204" s="12">
        <f>'прил.10'!I956</f>
        <v>0</v>
      </c>
      <c r="J204" s="69">
        <f t="shared" si="10"/>
        <v>0</v>
      </c>
    </row>
    <row r="205" spans="1:10" ht="33" hidden="1">
      <c r="A205" s="43" t="s">
        <v>679</v>
      </c>
      <c r="B205" s="21">
        <v>841</v>
      </c>
      <c r="C205" s="9" t="s">
        <v>33</v>
      </c>
      <c r="D205" s="9" t="s">
        <v>729</v>
      </c>
      <c r="E205" s="9" t="s">
        <v>281</v>
      </c>
      <c r="F205" s="9"/>
      <c r="G205" s="20">
        <f>SUM(G206)</f>
        <v>0</v>
      </c>
      <c r="H205" s="20">
        <f>SUM(H206)</f>
        <v>0</v>
      </c>
      <c r="I205" s="20">
        <f>SUM(I206)</f>
        <v>0</v>
      </c>
      <c r="J205" s="69">
        <f t="shared" si="10"/>
        <v>0</v>
      </c>
    </row>
    <row r="206" spans="1:10" ht="16.5" hidden="1">
      <c r="A206" s="43" t="s">
        <v>203</v>
      </c>
      <c r="B206" s="21">
        <v>841</v>
      </c>
      <c r="C206" s="9" t="s">
        <v>33</v>
      </c>
      <c r="D206" s="9" t="s">
        <v>729</v>
      </c>
      <c r="E206" s="9" t="s">
        <v>281</v>
      </c>
      <c r="F206" s="9" t="s">
        <v>775</v>
      </c>
      <c r="G206" s="20">
        <f>'прил.10'!G958</f>
        <v>0</v>
      </c>
      <c r="H206" s="20">
        <f>'прил.10'!H958</f>
        <v>0</v>
      </c>
      <c r="I206" s="20">
        <f>'прил.10'!I958</f>
        <v>0</v>
      </c>
      <c r="J206" s="69">
        <f t="shared" si="10"/>
        <v>0</v>
      </c>
    </row>
    <row r="207" spans="1:10" ht="16.5" hidden="1">
      <c r="A207" s="43" t="s">
        <v>680</v>
      </c>
      <c r="B207" s="21">
        <v>841</v>
      </c>
      <c r="C207" s="9" t="s">
        <v>33</v>
      </c>
      <c r="D207" s="9" t="s">
        <v>729</v>
      </c>
      <c r="E207" s="9" t="s">
        <v>282</v>
      </c>
      <c r="F207" s="9"/>
      <c r="G207" s="20">
        <f>SUM(G208)</f>
        <v>0</v>
      </c>
      <c r="H207" s="20">
        <f>SUM(H208)</f>
        <v>0</v>
      </c>
      <c r="I207" s="20">
        <f>SUM(I208)</f>
        <v>0</v>
      </c>
      <c r="J207" s="69">
        <f t="shared" si="10"/>
        <v>0</v>
      </c>
    </row>
    <row r="208" spans="1:10" ht="16.5" hidden="1">
      <c r="A208" s="43" t="s">
        <v>203</v>
      </c>
      <c r="B208" s="21">
        <v>841</v>
      </c>
      <c r="C208" s="9" t="s">
        <v>33</v>
      </c>
      <c r="D208" s="9" t="s">
        <v>729</v>
      </c>
      <c r="E208" s="9" t="s">
        <v>282</v>
      </c>
      <c r="F208" s="9" t="s">
        <v>775</v>
      </c>
      <c r="G208" s="20">
        <f>'прил.10'!G960</f>
        <v>0</v>
      </c>
      <c r="H208" s="20">
        <f>'прил.10'!H960</f>
        <v>0</v>
      </c>
      <c r="I208" s="20">
        <f>'прил.10'!I960</f>
        <v>0</v>
      </c>
      <c r="J208" s="69">
        <f t="shared" si="10"/>
        <v>0</v>
      </c>
    </row>
    <row r="209" spans="1:10" ht="33" hidden="1">
      <c r="A209" s="43" t="s">
        <v>396</v>
      </c>
      <c r="B209" s="21"/>
      <c r="C209" s="9" t="s">
        <v>33</v>
      </c>
      <c r="D209" s="9" t="s">
        <v>729</v>
      </c>
      <c r="E209" s="9" t="s">
        <v>347</v>
      </c>
      <c r="F209" s="9"/>
      <c r="G209" s="20"/>
      <c r="H209" s="20"/>
      <c r="I209" s="20"/>
      <c r="J209" s="69">
        <f t="shared" si="10"/>
        <v>0</v>
      </c>
    </row>
    <row r="210" spans="1:10" ht="16.5" hidden="1">
      <c r="A210" s="43" t="s">
        <v>203</v>
      </c>
      <c r="B210" s="21"/>
      <c r="C210" s="9" t="s">
        <v>33</v>
      </c>
      <c r="D210" s="9" t="s">
        <v>729</v>
      </c>
      <c r="E210" s="9" t="s">
        <v>347</v>
      </c>
      <c r="F210" s="9" t="s">
        <v>775</v>
      </c>
      <c r="G210" s="20"/>
      <c r="H210" s="20"/>
      <c r="I210" s="20"/>
      <c r="J210" s="69">
        <f t="shared" si="10"/>
        <v>0</v>
      </c>
    </row>
    <row r="211" spans="1:10" ht="33" hidden="1">
      <c r="A211" s="43" t="s">
        <v>649</v>
      </c>
      <c r="B211" s="21"/>
      <c r="C211" s="9" t="s">
        <v>33</v>
      </c>
      <c r="D211" s="9" t="s">
        <v>729</v>
      </c>
      <c r="E211" s="9" t="s">
        <v>349</v>
      </c>
      <c r="F211" s="9"/>
      <c r="G211" s="20"/>
      <c r="H211" s="20"/>
      <c r="I211" s="20"/>
      <c r="J211" s="69">
        <f t="shared" si="10"/>
        <v>0</v>
      </c>
    </row>
    <row r="212" spans="1:10" ht="16.5" hidden="1">
      <c r="A212" s="43" t="s">
        <v>203</v>
      </c>
      <c r="B212" s="21"/>
      <c r="C212" s="9" t="s">
        <v>33</v>
      </c>
      <c r="D212" s="9" t="s">
        <v>729</v>
      </c>
      <c r="E212" s="9" t="s">
        <v>349</v>
      </c>
      <c r="F212" s="9" t="s">
        <v>775</v>
      </c>
      <c r="G212" s="20"/>
      <c r="H212" s="20"/>
      <c r="I212" s="20"/>
      <c r="J212" s="69">
        <f t="shared" si="10"/>
        <v>0</v>
      </c>
    </row>
    <row r="213" spans="1:10" s="82" customFormat="1" ht="33" hidden="1">
      <c r="A213" s="43" t="s">
        <v>350</v>
      </c>
      <c r="B213" s="21"/>
      <c r="C213" s="9" t="s">
        <v>33</v>
      </c>
      <c r="D213" s="9" t="s">
        <v>729</v>
      </c>
      <c r="E213" s="9" t="s">
        <v>351</v>
      </c>
      <c r="F213" s="9"/>
      <c r="G213" s="20"/>
      <c r="H213" s="20"/>
      <c r="I213" s="20"/>
      <c r="J213" s="69">
        <f t="shared" si="10"/>
        <v>0</v>
      </c>
    </row>
    <row r="214" spans="1:10" s="83" customFormat="1" ht="16.5" hidden="1">
      <c r="A214" s="43" t="s">
        <v>203</v>
      </c>
      <c r="B214" s="21"/>
      <c r="C214" s="9" t="s">
        <v>33</v>
      </c>
      <c r="D214" s="9" t="s">
        <v>729</v>
      </c>
      <c r="E214" s="9" t="s">
        <v>351</v>
      </c>
      <c r="F214" s="9" t="s">
        <v>775</v>
      </c>
      <c r="G214" s="20"/>
      <c r="H214" s="20"/>
      <c r="I214" s="20"/>
      <c r="J214" s="69">
        <f t="shared" si="10"/>
        <v>0</v>
      </c>
    </row>
    <row r="215" spans="1:10" ht="16.5">
      <c r="A215" s="61" t="s">
        <v>106</v>
      </c>
      <c r="B215" s="61"/>
      <c r="C215" s="9" t="s">
        <v>33</v>
      </c>
      <c r="D215" s="9" t="s">
        <v>730</v>
      </c>
      <c r="E215" s="9"/>
      <c r="F215" s="9"/>
      <c r="G215" s="12">
        <f>G216+G238</f>
        <v>715308.2</v>
      </c>
      <c r="H215" s="12">
        <f>H216+H238</f>
        <v>0</v>
      </c>
      <c r="I215" s="12">
        <f>I216+I238</f>
        <v>-10245.9</v>
      </c>
      <c r="J215" s="69">
        <f t="shared" si="10"/>
        <v>705062.2999999999</v>
      </c>
    </row>
    <row r="216" spans="1:10" ht="33">
      <c r="A216" s="41" t="s">
        <v>750</v>
      </c>
      <c r="B216" s="21">
        <v>841</v>
      </c>
      <c r="C216" s="9" t="s">
        <v>33</v>
      </c>
      <c r="D216" s="9" t="s">
        <v>730</v>
      </c>
      <c r="E216" s="9" t="s">
        <v>454</v>
      </c>
      <c r="F216" s="9"/>
      <c r="G216" s="12">
        <f>SUM(G217,G223)</f>
        <v>241510</v>
      </c>
      <c r="H216" s="12">
        <f>SUM(H217,H223)</f>
        <v>0</v>
      </c>
      <c r="I216" s="12">
        <f>SUM(I217,I223)</f>
        <v>-10245.9</v>
      </c>
      <c r="J216" s="69">
        <f aca="true" t="shared" si="11" ref="J216:J279">G216+H216+I216</f>
        <v>231264.1</v>
      </c>
    </row>
    <row r="217" spans="1:10" ht="53.25" customHeight="1" hidden="1">
      <c r="A217" s="41" t="s">
        <v>50</v>
      </c>
      <c r="B217" s="21">
        <v>841</v>
      </c>
      <c r="C217" s="9" t="s">
        <v>33</v>
      </c>
      <c r="D217" s="9" t="s">
        <v>730</v>
      </c>
      <c r="E217" s="9" t="s">
        <v>48</v>
      </c>
      <c r="F217" s="9"/>
      <c r="G217" s="12">
        <f>SUM(G218)</f>
        <v>0</v>
      </c>
      <c r="H217" s="12">
        <f>SUM(H218)</f>
        <v>0</v>
      </c>
      <c r="I217" s="12">
        <f>SUM(I218)</f>
        <v>0</v>
      </c>
      <c r="J217" s="69">
        <f t="shared" si="11"/>
        <v>0</v>
      </c>
    </row>
    <row r="218" spans="1:10" ht="33" hidden="1">
      <c r="A218" s="41" t="s">
        <v>455</v>
      </c>
      <c r="B218" s="21">
        <v>841</v>
      </c>
      <c r="C218" s="9" t="s">
        <v>33</v>
      </c>
      <c r="D218" s="9" t="s">
        <v>730</v>
      </c>
      <c r="E218" s="9" t="s">
        <v>456</v>
      </c>
      <c r="F218" s="9"/>
      <c r="G218" s="12">
        <f>SUM(G219:G222)</f>
        <v>0</v>
      </c>
      <c r="H218" s="12">
        <f>SUM(H219:H222)</f>
        <v>0</v>
      </c>
      <c r="I218" s="12">
        <f>SUM(I219:I222)</f>
        <v>0</v>
      </c>
      <c r="J218" s="69">
        <f t="shared" si="11"/>
        <v>0</v>
      </c>
    </row>
    <row r="219" spans="1:10" ht="33" hidden="1">
      <c r="A219" s="41" t="s">
        <v>687</v>
      </c>
      <c r="B219" s="21">
        <v>841</v>
      </c>
      <c r="C219" s="9" t="s">
        <v>33</v>
      </c>
      <c r="D219" s="9" t="s">
        <v>730</v>
      </c>
      <c r="E219" s="9" t="s">
        <v>456</v>
      </c>
      <c r="F219" s="9" t="s">
        <v>59</v>
      </c>
      <c r="G219" s="12">
        <f>'прил.10'!G971</f>
        <v>0</v>
      </c>
      <c r="H219" s="12">
        <f>'прил.10'!H971</f>
        <v>0</v>
      </c>
      <c r="I219" s="12">
        <f>'прил.10'!I971</f>
        <v>0</v>
      </c>
      <c r="J219" s="69">
        <f t="shared" si="11"/>
        <v>0</v>
      </c>
    </row>
    <row r="220" spans="1:10" ht="33" hidden="1">
      <c r="A220" s="41" t="s">
        <v>665</v>
      </c>
      <c r="B220" s="21">
        <v>841</v>
      </c>
      <c r="C220" s="9" t="s">
        <v>33</v>
      </c>
      <c r="D220" s="9" t="s">
        <v>730</v>
      </c>
      <c r="E220" s="9" t="s">
        <v>456</v>
      </c>
      <c r="F220" s="9" t="s">
        <v>60</v>
      </c>
      <c r="G220" s="12">
        <f>'прил.10'!G972</f>
        <v>0</v>
      </c>
      <c r="H220" s="12">
        <f>'прил.10'!H972</f>
        <v>0</v>
      </c>
      <c r="I220" s="12">
        <f>'прил.10'!I972</f>
        <v>0</v>
      </c>
      <c r="J220" s="69">
        <f t="shared" si="11"/>
        <v>0</v>
      </c>
    </row>
    <row r="221" spans="1:10" ht="33" hidden="1">
      <c r="A221" s="41" t="s">
        <v>688</v>
      </c>
      <c r="B221" s="21">
        <v>841</v>
      </c>
      <c r="C221" s="9" t="s">
        <v>33</v>
      </c>
      <c r="D221" s="9" t="s">
        <v>730</v>
      </c>
      <c r="E221" s="9" t="s">
        <v>456</v>
      </c>
      <c r="F221" s="9" t="s">
        <v>61</v>
      </c>
      <c r="G221" s="12">
        <f>'прил.10'!G973</f>
        <v>0</v>
      </c>
      <c r="H221" s="12">
        <f>'прил.10'!H973</f>
        <v>0</v>
      </c>
      <c r="I221" s="12">
        <f>'прил.10'!I973</f>
        <v>0</v>
      </c>
      <c r="J221" s="69">
        <f t="shared" si="11"/>
        <v>0</v>
      </c>
    </row>
    <row r="222" spans="1:10" ht="42.75" customHeight="1" hidden="1">
      <c r="A222" s="41" t="s">
        <v>689</v>
      </c>
      <c r="B222" s="21">
        <v>841</v>
      </c>
      <c r="C222" s="9" t="s">
        <v>33</v>
      </c>
      <c r="D222" s="9" t="s">
        <v>730</v>
      </c>
      <c r="E222" s="9" t="s">
        <v>456</v>
      </c>
      <c r="F222" s="9" t="s">
        <v>62</v>
      </c>
      <c r="G222" s="20">
        <f>'прил.10'!G974</f>
        <v>0</v>
      </c>
      <c r="H222" s="20">
        <f>'прил.10'!H974</f>
        <v>0</v>
      </c>
      <c r="I222" s="20">
        <f>'прил.10'!I974</f>
        <v>0</v>
      </c>
      <c r="J222" s="69">
        <f t="shared" si="11"/>
        <v>0</v>
      </c>
    </row>
    <row r="223" spans="1:10" s="82" customFormat="1" ht="16.5">
      <c r="A223" s="41" t="s">
        <v>705</v>
      </c>
      <c r="B223" s="21">
        <v>841</v>
      </c>
      <c r="C223" s="9" t="s">
        <v>33</v>
      </c>
      <c r="D223" s="9" t="s">
        <v>730</v>
      </c>
      <c r="E223" s="9" t="s">
        <v>743</v>
      </c>
      <c r="F223" s="9"/>
      <c r="G223" s="20">
        <f>SUM(G224+G226+G228+G230+G232+G234)</f>
        <v>241510</v>
      </c>
      <c r="H223" s="20">
        <f>SUM(H224+H226+H228+H230+H232+H234)</f>
        <v>0</v>
      </c>
      <c r="I223" s="20">
        <f>SUM(I224+I226+I228+I230+I232+I234)</f>
        <v>-10245.9</v>
      </c>
      <c r="J223" s="69">
        <f t="shared" si="11"/>
        <v>231264.1</v>
      </c>
    </row>
    <row r="224" spans="1:10" s="83" customFormat="1" ht="16.5">
      <c r="A224" s="41" t="s">
        <v>543</v>
      </c>
      <c r="B224" s="21">
        <v>841</v>
      </c>
      <c r="C224" s="9" t="s">
        <v>33</v>
      </c>
      <c r="D224" s="9" t="s">
        <v>730</v>
      </c>
      <c r="E224" s="9" t="s">
        <v>747</v>
      </c>
      <c r="F224" s="9"/>
      <c r="G224" s="20">
        <f>SUM(G225)</f>
        <v>201510</v>
      </c>
      <c r="H224" s="20">
        <f>SUM(H225)</f>
        <v>0</v>
      </c>
      <c r="I224" s="20">
        <f>SUM(I225)</f>
        <v>-10245.9</v>
      </c>
      <c r="J224" s="69">
        <f t="shared" si="11"/>
        <v>191264.1</v>
      </c>
    </row>
    <row r="225" spans="1:10" ht="16.5">
      <c r="A225" s="43" t="s">
        <v>203</v>
      </c>
      <c r="B225" s="21">
        <v>841</v>
      </c>
      <c r="C225" s="9" t="s">
        <v>33</v>
      </c>
      <c r="D225" s="9" t="s">
        <v>730</v>
      </c>
      <c r="E225" s="9" t="s">
        <v>747</v>
      </c>
      <c r="F225" s="9" t="s">
        <v>775</v>
      </c>
      <c r="G225" s="20">
        <f>'прил.10'!G977</f>
        <v>201510</v>
      </c>
      <c r="H225" s="20">
        <f>'прил.10'!H977</f>
        <v>0</v>
      </c>
      <c r="I225" s="20">
        <f>'прил.10'!I977</f>
        <v>-10245.9</v>
      </c>
      <c r="J225" s="69">
        <f t="shared" si="11"/>
        <v>191264.1</v>
      </c>
    </row>
    <row r="226" spans="1:10" ht="18.75" customHeight="1" hidden="1">
      <c r="A226" s="41" t="s">
        <v>398</v>
      </c>
      <c r="B226" s="21">
        <v>841</v>
      </c>
      <c r="C226" s="9" t="s">
        <v>33</v>
      </c>
      <c r="D226" s="9" t="s">
        <v>730</v>
      </c>
      <c r="E226" s="9" t="s">
        <v>751</v>
      </c>
      <c r="F226" s="9"/>
      <c r="G226" s="20">
        <f>SUM(G227)</f>
        <v>0</v>
      </c>
      <c r="H226" s="20">
        <f>SUM(H227)</f>
        <v>0</v>
      </c>
      <c r="I226" s="20">
        <f>SUM(I227)</f>
        <v>0</v>
      </c>
      <c r="J226" s="69">
        <f t="shared" si="11"/>
        <v>0</v>
      </c>
    </row>
    <row r="227" spans="1:10" ht="16.5" hidden="1">
      <c r="A227" s="43" t="s">
        <v>203</v>
      </c>
      <c r="B227" s="21">
        <v>841</v>
      </c>
      <c r="C227" s="9" t="s">
        <v>33</v>
      </c>
      <c r="D227" s="9" t="s">
        <v>730</v>
      </c>
      <c r="E227" s="9" t="s">
        <v>751</v>
      </c>
      <c r="F227" s="9" t="s">
        <v>775</v>
      </c>
      <c r="G227" s="20">
        <f>'прил.10'!G979</f>
        <v>0</v>
      </c>
      <c r="H227" s="20">
        <f>'прил.10'!H979</f>
        <v>0</v>
      </c>
      <c r="I227" s="20">
        <f>'прил.10'!I979</f>
        <v>0</v>
      </c>
      <c r="J227" s="69">
        <f t="shared" si="11"/>
        <v>0</v>
      </c>
    </row>
    <row r="228" spans="1:10" ht="16.5" hidden="1">
      <c r="A228" s="43" t="s">
        <v>345</v>
      </c>
      <c r="B228" s="21">
        <v>841</v>
      </c>
      <c r="C228" s="9" t="s">
        <v>33</v>
      </c>
      <c r="D228" s="9" t="s">
        <v>730</v>
      </c>
      <c r="E228" s="9" t="s">
        <v>752</v>
      </c>
      <c r="F228" s="9"/>
      <c r="G228" s="20">
        <f>SUM(G229)</f>
        <v>0</v>
      </c>
      <c r="H228" s="20">
        <f>SUM(H229)</f>
        <v>0</v>
      </c>
      <c r="I228" s="20">
        <f>SUM(I229)</f>
        <v>0</v>
      </c>
      <c r="J228" s="69">
        <f t="shared" si="11"/>
        <v>0</v>
      </c>
    </row>
    <row r="229" spans="1:10" ht="16.5" hidden="1">
      <c r="A229" s="43" t="s">
        <v>203</v>
      </c>
      <c r="B229" s="21">
        <v>841</v>
      </c>
      <c r="C229" s="9" t="s">
        <v>33</v>
      </c>
      <c r="D229" s="9" t="s">
        <v>730</v>
      </c>
      <c r="E229" s="9" t="s">
        <v>752</v>
      </c>
      <c r="F229" s="9" t="s">
        <v>775</v>
      </c>
      <c r="G229" s="20">
        <f>'прил.10'!G981</f>
        <v>0</v>
      </c>
      <c r="H229" s="20">
        <f>'прил.10'!H981</f>
        <v>0</v>
      </c>
      <c r="I229" s="20">
        <f>'прил.10'!I981</f>
        <v>0</v>
      </c>
      <c r="J229" s="69">
        <f t="shared" si="11"/>
        <v>0</v>
      </c>
    </row>
    <row r="230" spans="1:10" ht="16.5" hidden="1">
      <c r="A230" s="43" t="s">
        <v>650</v>
      </c>
      <c r="B230" s="21">
        <v>841</v>
      </c>
      <c r="C230" s="9" t="s">
        <v>33</v>
      </c>
      <c r="D230" s="9" t="s">
        <v>730</v>
      </c>
      <c r="E230" s="9" t="s">
        <v>753</v>
      </c>
      <c r="F230" s="9"/>
      <c r="G230" s="12">
        <f>SUM(G231)</f>
        <v>0</v>
      </c>
      <c r="H230" s="12">
        <f>SUM(H231)</f>
        <v>0</v>
      </c>
      <c r="I230" s="12">
        <f>SUM(I231)</f>
        <v>0</v>
      </c>
      <c r="J230" s="69">
        <f t="shared" si="11"/>
        <v>0</v>
      </c>
    </row>
    <row r="231" spans="1:10" ht="16.5" hidden="1">
      <c r="A231" s="43" t="s">
        <v>465</v>
      </c>
      <c r="B231" s="21">
        <v>841</v>
      </c>
      <c r="C231" s="9" t="s">
        <v>33</v>
      </c>
      <c r="D231" s="9" t="s">
        <v>730</v>
      </c>
      <c r="E231" s="9" t="s">
        <v>753</v>
      </c>
      <c r="F231" s="9" t="s">
        <v>775</v>
      </c>
      <c r="G231" s="12">
        <f>'прил.10'!G983</f>
        <v>0</v>
      </c>
      <c r="H231" s="12">
        <f>'прил.10'!H983</f>
        <v>0</v>
      </c>
      <c r="I231" s="12">
        <f>'прил.10'!I983</f>
        <v>0</v>
      </c>
      <c r="J231" s="69">
        <f t="shared" si="11"/>
        <v>0</v>
      </c>
    </row>
    <row r="232" spans="1:10" ht="17.25" customHeight="1">
      <c r="A232" s="43" t="s">
        <v>390</v>
      </c>
      <c r="B232" s="21"/>
      <c r="C232" s="9" t="s">
        <v>33</v>
      </c>
      <c r="D232" s="9" t="s">
        <v>730</v>
      </c>
      <c r="E232" s="9" t="s">
        <v>352</v>
      </c>
      <c r="F232" s="9"/>
      <c r="G232" s="12">
        <f>G233</f>
        <v>40000</v>
      </c>
      <c r="H232" s="12">
        <f>H233</f>
        <v>0</v>
      </c>
      <c r="I232" s="12"/>
      <c r="J232" s="69">
        <f t="shared" si="11"/>
        <v>40000</v>
      </c>
    </row>
    <row r="233" spans="1:10" ht="16.5">
      <c r="A233" s="43" t="s">
        <v>465</v>
      </c>
      <c r="B233" s="21"/>
      <c r="C233" s="9" t="s">
        <v>33</v>
      </c>
      <c r="D233" s="9" t="s">
        <v>730</v>
      </c>
      <c r="E233" s="9" t="s">
        <v>352</v>
      </c>
      <c r="F233" s="9" t="s">
        <v>775</v>
      </c>
      <c r="G233" s="12">
        <f>'прил.10'!G985</f>
        <v>40000</v>
      </c>
      <c r="H233" s="12">
        <f>'прил.10'!H985</f>
        <v>0</v>
      </c>
      <c r="I233" s="12"/>
      <c r="J233" s="69">
        <f t="shared" si="11"/>
        <v>40000</v>
      </c>
    </row>
    <row r="234" spans="1:10" ht="16.5" hidden="1">
      <c r="A234" s="43" t="s">
        <v>113</v>
      </c>
      <c r="B234" s="21"/>
      <c r="C234" s="9" t="s">
        <v>33</v>
      </c>
      <c r="D234" s="9" t="s">
        <v>730</v>
      </c>
      <c r="E234" s="9" t="s">
        <v>112</v>
      </c>
      <c r="F234" s="9"/>
      <c r="G234" s="12">
        <f>G235</f>
        <v>0</v>
      </c>
      <c r="H234" s="12">
        <f>H235</f>
        <v>0</v>
      </c>
      <c r="I234" s="12"/>
      <c r="J234" s="69">
        <f t="shared" si="11"/>
        <v>0</v>
      </c>
    </row>
    <row r="235" spans="1:10" ht="16.5" hidden="1">
      <c r="A235" s="43" t="s">
        <v>465</v>
      </c>
      <c r="B235" s="21"/>
      <c r="C235" s="9" t="s">
        <v>33</v>
      </c>
      <c r="D235" s="9" t="s">
        <v>730</v>
      </c>
      <c r="E235" s="9" t="s">
        <v>112</v>
      </c>
      <c r="F235" s="9" t="s">
        <v>775</v>
      </c>
      <c r="G235" s="12">
        <f>'прил.10'!G987</f>
        <v>0</v>
      </c>
      <c r="H235" s="12">
        <f>'прил.10'!H987</f>
        <v>0</v>
      </c>
      <c r="I235" s="12"/>
      <c r="J235" s="69">
        <f t="shared" si="11"/>
        <v>0</v>
      </c>
    </row>
    <row r="236" spans="1:10" ht="33" hidden="1">
      <c r="A236" s="41" t="s">
        <v>581</v>
      </c>
      <c r="B236" s="21"/>
      <c r="C236" s="9" t="s">
        <v>33</v>
      </c>
      <c r="D236" s="9" t="s">
        <v>730</v>
      </c>
      <c r="E236" s="9" t="s">
        <v>576</v>
      </c>
      <c r="F236" s="9"/>
      <c r="G236" s="12"/>
      <c r="H236" s="12"/>
      <c r="I236" s="12"/>
      <c r="J236" s="69">
        <f t="shared" si="11"/>
        <v>0</v>
      </c>
    </row>
    <row r="237" spans="1:10" ht="16.5" hidden="1">
      <c r="A237" s="43" t="s">
        <v>465</v>
      </c>
      <c r="B237" s="21"/>
      <c r="C237" s="9" t="s">
        <v>33</v>
      </c>
      <c r="D237" s="9" t="s">
        <v>730</v>
      </c>
      <c r="E237" s="9" t="s">
        <v>576</v>
      </c>
      <c r="F237" s="9" t="s">
        <v>775</v>
      </c>
      <c r="G237" s="12"/>
      <c r="H237" s="12"/>
      <c r="I237" s="12"/>
      <c r="J237" s="69">
        <f t="shared" si="11"/>
        <v>0</v>
      </c>
    </row>
    <row r="238" spans="1:10" ht="16.5">
      <c r="A238" s="42" t="s">
        <v>466</v>
      </c>
      <c r="B238" s="21">
        <v>803</v>
      </c>
      <c r="C238" s="9" t="s">
        <v>33</v>
      </c>
      <c r="D238" s="9" t="s">
        <v>730</v>
      </c>
      <c r="E238" s="9" t="s">
        <v>467</v>
      </c>
      <c r="F238" s="9"/>
      <c r="G238" s="12">
        <f>SUM(G239,G242,G244,G246,G248)</f>
        <v>473798.2</v>
      </c>
      <c r="H238" s="12">
        <f>SUM(H239,H242,H244,H246,H248)</f>
        <v>0</v>
      </c>
      <c r="I238" s="12"/>
      <c r="J238" s="69">
        <f t="shared" si="11"/>
        <v>473798.2</v>
      </c>
    </row>
    <row r="239" spans="1:10" ht="16.5">
      <c r="A239" s="42" t="s">
        <v>519</v>
      </c>
      <c r="B239" s="21">
        <v>803</v>
      </c>
      <c r="C239" s="9" t="s">
        <v>33</v>
      </c>
      <c r="D239" s="9" t="s">
        <v>730</v>
      </c>
      <c r="E239" s="9" t="s">
        <v>468</v>
      </c>
      <c r="F239" s="9"/>
      <c r="G239" s="12">
        <f>G240+G241</f>
        <v>47589.7</v>
      </c>
      <c r="H239" s="12">
        <f>H240+H241</f>
        <v>0</v>
      </c>
      <c r="I239" s="12"/>
      <c r="J239" s="69">
        <f t="shared" si="11"/>
        <v>47589.7</v>
      </c>
    </row>
    <row r="240" spans="1:10" ht="16.5">
      <c r="A240" s="43" t="s">
        <v>633</v>
      </c>
      <c r="B240" s="21"/>
      <c r="C240" s="9" t="s">
        <v>33</v>
      </c>
      <c r="D240" s="9" t="s">
        <v>730</v>
      </c>
      <c r="E240" s="9" t="s">
        <v>468</v>
      </c>
      <c r="F240" s="9" t="s">
        <v>290</v>
      </c>
      <c r="G240" s="12">
        <f>'прил.10'!G195</f>
        <v>23090.7</v>
      </c>
      <c r="H240" s="12">
        <f>'прил.10'!H195</f>
        <v>0</v>
      </c>
      <c r="I240" s="12"/>
      <c r="J240" s="69">
        <f t="shared" si="11"/>
        <v>23090.7</v>
      </c>
    </row>
    <row r="241" spans="1:10" ht="16.5">
      <c r="A241" s="41" t="s">
        <v>417</v>
      </c>
      <c r="B241" s="21">
        <v>803</v>
      </c>
      <c r="C241" s="9" t="s">
        <v>33</v>
      </c>
      <c r="D241" s="9" t="s">
        <v>730</v>
      </c>
      <c r="E241" s="9" t="s">
        <v>468</v>
      </c>
      <c r="F241" s="9" t="s">
        <v>219</v>
      </c>
      <c r="G241" s="12">
        <f>'прил.10'!G196</f>
        <v>24499</v>
      </c>
      <c r="H241" s="12">
        <f>'прил.10'!H196</f>
        <v>0</v>
      </c>
      <c r="I241" s="12"/>
      <c r="J241" s="69">
        <f t="shared" si="11"/>
        <v>24499</v>
      </c>
    </row>
    <row r="242" spans="1:10" ht="34.5" customHeight="1">
      <c r="A242" s="43" t="s">
        <v>469</v>
      </c>
      <c r="B242" s="21">
        <v>803</v>
      </c>
      <c r="C242" s="9" t="s">
        <v>33</v>
      </c>
      <c r="D242" s="9" t="s">
        <v>730</v>
      </c>
      <c r="E242" s="9" t="s">
        <v>470</v>
      </c>
      <c r="F242" s="9"/>
      <c r="G242" s="12">
        <f>SUM(G243)</f>
        <v>399541.1</v>
      </c>
      <c r="H242" s="12">
        <f>SUM(H243)</f>
        <v>0</v>
      </c>
      <c r="I242" s="12"/>
      <c r="J242" s="69">
        <f t="shared" si="11"/>
        <v>399541.1</v>
      </c>
    </row>
    <row r="243" spans="1:10" ht="19.5" customHeight="1">
      <c r="A243" s="41" t="s">
        <v>417</v>
      </c>
      <c r="B243" s="21">
        <v>803</v>
      </c>
      <c r="C243" s="9" t="s">
        <v>33</v>
      </c>
      <c r="D243" s="9" t="s">
        <v>730</v>
      </c>
      <c r="E243" s="9" t="s">
        <v>470</v>
      </c>
      <c r="F243" s="9" t="s">
        <v>219</v>
      </c>
      <c r="G243" s="12">
        <f>'прил.10'!G198+'прил.10'!G868</f>
        <v>399541.1</v>
      </c>
      <c r="H243" s="12">
        <f>'прил.10'!H198+'прил.10'!H868</f>
        <v>0</v>
      </c>
      <c r="I243" s="12"/>
      <c r="J243" s="69">
        <f t="shared" si="11"/>
        <v>399541.1</v>
      </c>
    </row>
    <row r="244" spans="1:10" ht="16.5">
      <c r="A244" s="43" t="s">
        <v>471</v>
      </c>
      <c r="B244" s="21">
        <v>803</v>
      </c>
      <c r="C244" s="9" t="s">
        <v>33</v>
      </c>
      <c r="D244" s="9" t="s">
        <v>730</v>
      </c>
      <c r="E244" s="9" t="s">
        <v>472</v>
      </c>
      <c r="F244" s="9"/>
      <c r="G244" s="12">
        <f>SUM(G245)</f>
        <v>14243</v>
      </c>
      <c r="H244" s="12">
        <f>SUM(H245)</f>
        <v>0</v>
      </c>
      <c r="I244" s="12"/>
      <c r="J244" s="69">
        <f t="shared" si="11"/>
        <v>14243</v>
      </c>
    </row>
    <row r="245" spans="1:10" ht="16.5">
      <c r="A245" s="41" t="s">
        <v>417</v>
      </c>
      <c r="B245" s="21">
        <v>803</v>
      </c>
      <c r="C245" s="9" t="s">
        <v>33</v>
      </c>
      <c r="D245" s="9" t="s">
        <v>730</v>
      </c>
      <c r="E245" s="9" t="s">
        <v>472</v>
      </c>
      <c r="F245" s="9" t="s">
        <v>219</v>
      </c>
      <c r="G245" s="12">
        <f>'прил.10'!G200</f>
        <v>14243</v>
      </c>
      <c r="H245" s="12">
        <f>'прил.10'!H200</f>
        <v>0</v>
      </c>
      <c r="I245" s="12"/>
      <c r="J245" s="69">
        <f t="shared" si="11"/>
        <v>14243</v>
      </c>
    </row>
    <row r="246" spans="1:10" ht="17.25" customHeight="1">
      <c r="A246" s="43" t="s">
        <v>554</v>
      </c>
      <c r="B246" s="21">
        <v>803</v>
      </c>
      <c r="C246" s="9" t="s">
        <v>33</v>
      </c>
      <c r="D246" s="9" t="s">
        <v>730</v>
      </c>
      <c r="E246" s="9" t="s">
        <v>473</v>
      </c>
      <c r="F246" s="9"/>
      <c r="G246" s="20">
        <f>SUM(G247)</f>
        <v>12424.4</v>
      </c>
      <c r="H246" s="20">
        <f>SUM(H247)</f>
        <v>0</v>
      </c>
      <c r="I246" s="20"/>
      <c r="J246" s="69">
        <f t="shared" si="11"/>
        <v>12424.4</v>
      </c>
    </row>
    <row r="247" spans="1:10" ht="17.25" customHeight="1">
      <c r="A247" s="41" t="s">
        <v>417</v>
      </c>
      <c r="B247" s="21">
        <v>803</v>
      </c>
      <c r="C247" s="9" t="s">
        <v>33</v>
      </c>
      <c r="D247" s="9" t="s">
        <v>730</v>
      </c>
      <c r="E247" s="9" t="s">
        <v>473</v>
      </c>
      <c r="F247" s="9" t="s">
        <v>219</v>
      </c>
      <c r="G247" s="20">
        <f>'прил.10'!G202+'прил.10'!G871</f>
        <v>12424.4</v>
      </c>
      <c r="H247" s="20">
        <f>'прил.10'!H202+'прил.10'!H871</f>
        <v>0</v>
      </c>
      <c r="I247" s="20"/>
      <c r="J247" s="69">
        <f t="shared" si="11"/>
        <v>12424.4</v>
      </c>
    </row>
    <row r="248" spans="1:10" ht="17.25" customHeight="1" hidden="1">
      <c r="A248" s="43" t="s">
        <v>518</v>
      </c>
      <c r="B248" s="21">
        <v>803</v>
      </c>
      <c r="C248" s="9" t="s">
        <v>33</v>
      </c>
      <c r="D248" s="9" t="s">
        <v>730</v>
      </c>
      <c r="E248" s="9" t="s">
        <v>474</v>
      </c>
      <c r="F248" s="9"/>
      <c r="G248" s="12">
        <f>SUM(G249)</f>
        <v>0</v>
      </c>
      <c r="H248" s="12">
        <f>SUM(H249)</f>
        <v>0</v>
      </c>
      <c r="I248" s="12"/>
      <c r="J248" s="69">
        <f t="shared" si="11"/>
        <v>0</v>
      </c>
    </row>
    <row r="249" spans="1:10" ht="17.25" customHeight="1" hidden="1">
      <c r="A249" s="41" t="s">
        <v>417</v>
      </c>
      <c r="B249" s="21">
        <v>803</v>
      </c>
      <c r="C249" s="9" t="s">
        <v>33</v>
      </c>
      <c r="D249" s="9" t="s">
        <v>730</v>
      </c>
      <c r="E249" s="9" t="s">
        <v>474</v>
      </c>
      <c r="F249" s="9" t="s">
        <v>219</v>
      </c>
      <c r="G249" s="12">
        <f>'прил.10'!G204</f>
        <v>0</v>
      </c>
      <c r="H249" s="12">
        <f>'прил.10'!H204</f>
        <v>0</v>
      </c>
      <c r="I249" s="12"/>
      <c r="J249" s="69">
        <f t="shared" si="11"/>
        <v>0</v>
      </c>
    </row>
    <row r="250" spans="1:10" ht="16.5">
      <c r="A250" s="42" t="s">
        <v>475</v>
      </c>
      <c r="B250" s="21">
        <v>803</v>
      </c>
      <c r="C250" s="9" t="s">
        <v>33</v>
      </c>
      <c r="D250" s="9" t="s">
        <v>33</v>
      </c>
      <c r="E250" s="9"/>
      <c r="F250" s="9"/>
      <c r="G250" s="12">
        <f aca="true" t="shared" si="12" ref="G250:H252">SUM(G251)</f>
        <v>14607.400000000001</v>
      </c>
      <c r="H250" s="12">
        <f t="shared" si="12"/>
        <v>0</v>
      </c>
      <c r="I250" s="12"/>
      <c r="J250" s="69">
        <f t="shared" si="11"/>
        <v>14607.400000000001</v>
      </c>
    </row>
    <row r="251" spans="1:10" ht="51.75" customHeight="1">
      <c r="A251" s="41" t="s">
        <v>7</v>
      </c>
      <c r="B251" s="21">
        <v>803</v>
      </c>
      <c r="C251" s="9" t="s">
        <v>33</v>
      </c>
      <c r="D251" s="9" t="s">
        <v>33</v>
      </c>
      <c r="E251" s="9" t="s">
        <v>9</v>
      </c>
      <c r="F251" s="9"/>
      <c r="G251" s="12">
        <f t="shared" si="12"/>
        <v>14607.400000000001</v>
      </c>
      <c r="H251" s="12">
        <f t="shared" si="12"/>
        <v>0</v>
      </c>
      <c r="I251" s="12"/>
      <c r="J251" s="69">
        <f t="shared" si="11"/>
        <v>14607.400000000001</v>
      </c>
    </row>
    <row r="252" spans="1:10" ht="16.5">
      <c r="A252" s="41" t="s">
        <v>13</v>
      </c>
      <c r="B252" s="21">
        <v>803</v>
      </c>
      <c r="C252" s="9" t="s">
        <v>33</v>
      </c>
      <c r="D252" s="9" t="s">
        <v>33</v>
      </c>
      <c r="E252" s="9" t="s">
        <v>11</v>
      </c>
      <c r="F252" s="9"/>
      <c r="G252" s="12">
        <f t="shared" si="12"/>
        <v>14607.400000000001</v>
      </c>
      <c r="H252" s="12">
        <f t="shared" si="12"/>
        <v>0</v>
      </c>
      <c r="I252" s="12"/>
      <c r="J252" s="69">
        <f t="shared" si="11"/>
        <v>14607.400000000001</v>
      </c>
    </row>
    <row r="253" spans="1:10" ht="16.5">
      <c r="A253" s="41" t="s">
        <v>417</v>
      </c>
      <c r="B253" s="21">
        <v>803</v>
      </c>
      <c r="C253" s="9" t="s">
        <v>33</v>
      </c>
      <c r="D253" s="9" t="s">
        <v>33</v>
      </c>
      <c r="E253" s="9" t="s">
        <v>11</v>
      </c>
      <c r="F253" s="9" t="s">
        <v>219</v>
      </c>
      <c r="G253" s="12">
        <f>'прил.10'!G208</f>
        <v>14607.400000000001</v>
      </c>
      <c r="H253" s="12">
        <f>'прил.10'!H208</f>
        <v>0</v>
      </c>
      <c r="I253" s="12"/>
      <c r="J253" s="69">
        <f t="shared" si="11"/>
        <v>14607.400000000001</v>
      </c>
    </row>
    <row r="254" spans="1:10" ht="16.5" hidden="1">
      <c r="A254" s="40" t="s">
        <v>94</v>
      </c>
      <c r="B254" s="21"/>
      <c r="C254" s="9" t="s">
        <v>33</v>
      </c>
      <c r="D254" s="9" t="s">
        <v>33</v>
      </c>
      <c r="E254" s="9" t="s">
        <v>493</v>
      </c>
      <c r="F254" s="9"/>
      <c r="G254" s="12"/>
      <c r="H254" s="12"/>
      <c r="I254" s="12"/>
      <c r="J254" s="69">
        <f t="shared" si="11"/>
        <v>0</v>
      </c>
    </row>
    <row r="255" spans="1:10" ht="33" hidden="1">
      <c r="A255" s="40" t="s">
        <v>156</v>
      </c>
      <c r="B255" s="21"/>
      <c r="C255" s="9" t="s">
        <v>33</v>
      </c>
      <c r="D255" s="9" t="s">
        <v>33</v>
      </c>
      <c r="E255" s="9" t="s">
        <v>157</v>
      </c>
      <c r="F255" s="9"/>
      <c r="G255" s="12"/>
      <c r="H255" s="12"/>
      <c r="I255" s="12"/>
      <c r="J255" s="69">
        <f t="shared" si="11"/>
        <v>0</v>
      </c>
    </row>
    <row r="256" spans="1:10" ht="16.5" hidden="1">
      <c r="A256" s="40" t="s">
        <v>417</v>
      </c>
      <c r="B256" s="21"/>
      <c r="C256" s="9" t="s">
        <v>464</v>
      </c>
      <c r="D256" s="9" t="s">
        <v>33</v>
      </c>
      <c r="E256" s="9" t="s">
        <v>157</v>
      </c>
      <c r="F256" s="9" t="s">
        <v>219</v>
      </c>
      <c r="G256" s="12"/>
      <c r="H256" s="12"/>
      <c r="I256" s="12"/>
      <c r="J256" s="69">
        <f t="shared" si="11"/>
        <v>0</v>
      </c>
    </row>
    <row r="257" spans="1:10" ht="16.5">
      <c r="A257" s="42" t="s">
        <v>110</v>
      </c>
      <c r="B257" s="42"/>
      <c r="C257" s="9" t="s">
        <v>732</v>
      </c>
      <c r="D257" s="9"/>
      <c r="E257" s="9"/>
      <c r="F257" s="9"/>
      <c r="G257" s="12">
        <f>SUM(G258)</f>
        <v>13760.7</v>
      </c>
      <c r="H257" s="12">
        <f>SUM(H258)</f>
        <v>0</v>
      </c>
      <c r="I257" s="12"/>
      <c r="J257" s="69">
        <f t="shared" si="11"/>
        <v>13760.7</v>
      </c>
    </row>
    <row r="258" spans="1:10" ht="16.5">
      <c r="A258" s="42" t="s">
        <v>111</v>
      </c>
      <c r="B258" s="21">
        <v>841</v>
      </c>
      <c r="C258" s="9" t="s">
        <v>732</v>
      </c>
      <c r="D258" s="9" t="s">
        <v>33</v>
      </c>
      <c r="E258" s="9"/>
      <c r="F258" s="9"/>
      <c r="G258" s="12">
        <f>G259+G262+G271+G275</f>
        <v>13760.7</v>
      </c>
      <c r="H258" s="12">
        <f>H259+H262+H271+H275</f>
        <v>0</v>
      </c>
      <c r="I258" s="12"/>
      <c r="J258" s="69">
        <f t="shared" si="11"/>
        <v>13760.7</v>
      </c>
    </row>
    <row r="259" spans="1:10" ht="16.5">
      <c r="A259" s="42" t="s">
        <v>44</v>
      </c>
      <c r="B259" s="42"/>
      <c r="C259" s="9" t="s">
        <v>732</v>
      </c>
      <c r="D259" s="9" t="s">
        <v>33</v>
      </c>
      <c r="E259" s="9" t="s">
        <v>9</v>
      </c>
      <c r="F259" s="9"/>
      <c r="G259" s="12">
        <f>SUM(G260)</f>
        <v>6643.8</v>
      </c>
      <c r="H259" s="12">
        <f>SUM(H260)</f>
        <v>0</v>
      </c>
      <c r="I259" s="12"/>
      <c r="J259" s="69">
        <f t="shared" si="11"/>
        <v>6643.8</v>
      </c>
    </row>
    <row r="260" spans="1:10" ht="16.5">
      <c r="A260" s="41" t="s">
        <v>660</v>
      </c>
      <c r="B260" s="54"/>
      <c r="C260" s="9" t="s">
        <v>732</v>
      </c>
      <c r="D260" s="9" t="s">
        <v>33</v>
      </c>
      <c r="E260" s="9" t="s">
        <v>11</v>
      </c>
      <c r="F260" s="9"/>
      <c r="G260" s="12">
        <f>SUM(G261)</f>
        <v>6643.8</v>
      </c>
      <c r="H260" s="12">
        <f>SUM(H261)</f>
        <v>0</v>
      </c>
      <c r="I260" s="12"/>
      <c r="J260" s="69">
        <f t="shared" si="11"/>
        <v>6643.8</v>
      </c>
    </row>
    <row r="261" spans="1:10" ht="16.5">
      <c r="A261" s="41" t="s">
        <v>417</v>
      </c>
      <c r="B261" s="41"/>
      <c r="C261" s="9" t="s">
        <v>732</v>
      </c>
      <c r="D261" s="9" t="s">
        <v>33</v>
      </c>
      <c r="E261" s="9" t="s">
        <v>11</v>
      </c>
      <c r="F261" s="9" t="s">
        <v>219</v>
      </c>
      <c r="G261" s="12">
        <f>'прил.10'!G812</f>
        <v>6643.8</v>
      </c>
      <c r="H261" s="12">
        <f>'прил.10'!H812</f>
        <v>0</v>
      </c>
      <c r="I261" s="12"/>
      <c r="J261" s="69">
        <f t="shared" si="11"/>
        <v>6643.8</v>
      </c>
    </row>
    <row r="262" spans="1:10" ht="33" hidden="1">
      <c r="A262" s="41" t="s">
        <v>453</v>
      </c>
      <c r="B262" s="21">
        <v>841</v>
      </c>
      <c r="C262" s="9" t="s">
        <v>732</v>
      </c>
      <c r="D262" s="9" t="s">
        <v>33</v>
      </c>
      <c r="E262" s="9" t="s">
        <v>454</v>
      </c>
      <c r="F262" s="9"/>
      <c r="G262" s="12">
        <f>G263+G268</f>
        <v>0</v>
      </c>
      <c r="H262" s="12">
        <f>H263+H268</f>
        <v>0</v>
      </c>
      <c r="I262" s="12"/>
      <c r="J262" s="69">
        <f t="shared" si="11"/>
        <v>0</v>
      </c>
    </row>
    <row r="263" spans="1:10" ht="54" customHeight="1" hidden="1">
      <c r="A263" s="41" t="s">
        <v>50</v>
      </c>
      <c r="B263" s="21">
        <v>841</v>
      </c>
      <c r="C263" s="9" t="s">
        <v>732</v>
      </c>
      <c r="D263" s="9" t="s">
        <v>33</v>
      </c>
      <c r="E263" s="9" t="s">
        <v>48</v>
      </c>
      <c r="F263" s="9"/>
      <c r="G263" s="12">
        <f>G264</f>
        <v>0</v>
      </c>
      <c r="H263" s="12">
        <f>H264</f>
        <v>0</v>
      </c>
      <c r="I263" s="12"/>
      <c r="J263" s="69">
        <f t="shared" si="11"/>
        <v>0</v>
      </c>
    </row>
    <row r="264" spans="1:10" ht="36.75" customHeight="1" hidden="1">
      <c r="A264" s="41" t="s">
        <v>455</v>
      </c>
      <c r="B264" s="21">
        <v>841</v>
      </c>
      <c r="C264" s="9" t="s">
        <v>732</v>
      </c>
      <c r="D264" s="9" t="s">
        <v>33</v>
      </c>
      <c r="E264" s="9" t="s">
        <v>456</v>
      </c>
      <c r="F264" s="9"/>
      <c r="G264" s="12">
        <f>SUM(G265:G267)</f>
        <v>0</v>
      </c>
      <c r="H264" s="12">
        <f>SUM(H265:H267)</f>
        <v>0</v>
      </c>
      <c r="I264" s="12"/>
      <c r="J264" s="69">
        <f t="shared" si="11"/>
        <v>0</v>
      </c>
    </row>
    <row r="265" spans="1:10" ht="33.75" customHeight="1" hidden="1">
      <c r="A265" s="41" t="s">
        <v>691</v>
      </c>
      <c r="B265" s="21">
        <v>841</v>
      </c>
      <c r="C265" s="9" t="s">
        <v>732</v>
      </c>
      <c r="D265" s="9" t="s">
        <v>33</v>
      </c>
      <c r="E265" s="9" t="s">
        <v>456</v>
      </c>
      <c r="F265" s="9" t="s">
        <v>63</v>
      </c>
      <c r="G265" s="12">
        <f>'прил.10'!G993</f>
        <v>0</v>
      </c>
      <c r="H265" s="12">
        <f>'прил.10'!H993</f>
        <v>0</v>
      </c>
      <c r="I265" s="12"/>
      <c r="J265" s="69">
        <f t="shared" si="11"/>
        <v>0</v>
      </c>
    </row>
    <row r="266" spans="1:10" ht="35.25" customHeight="1" hidden="1">
      <c r="A266" s="41" t="s">
        <v>692</v>
      </c>
      <c r="B266" s="21">
        <v>841</v>
      </c>
      <c r="C266" s="9" t="s">
        <v>64</v>
      </c>
      <c r="D266" s="9" t="s">
        <v>33</v>
      </c>
      <c r="E266" s="9" t="s">
        <v>456</v>
      </c>
      <c r="F266" s="9" t="s">
        <v>65</v>
      </c>
      <c r="G266" s="12">
        <f>'прил.10'!G994</f>
        <v>0</v>
      </c>
      <c r="H266" s="12">
        <f>'прил.10'!H994</f>
        <v>0</v>
      </c>
      <c r="I266" s="12"/>
      <c r="J266" s="69">
        <f t="shared" si="11"/>
        <v>0</v>
      </c>
    </row>
    <row r="267" spans="1:10" ht="33.75" customHeight="1" hidden="1">
      <c r="A267" s="41" t="s">
        <v>666</v>
      </c>
      <c r="B267" s="21">
        <v>841</v>
      </c>
      <c r="C267" s="9" t="s">
        <v>732</v>
      </c>
      <c r="D267" s="9" t="s">
        <v>33</v>
      </c>
      <c r="E267" s="9" t="s">
        <v>57</v>
      </c>
      <c r="F267" s="9" t="s">
        <v>66</v>
      </c>
      <c r="G267" s="12">
        <f>'прил.10'!G995</f>
        <v>0</v>
      </c>
      <c r="H267" s="12">
        <f>'прил.10'!H995</f>
        <v>0</v>
      </c>
      <c r="I267" s="12"/>
      <c r="J267" s="69">
        <f t="shared" si="11"/>
        <v>0</v>
      </c>
    </row>
    <row r="268" spans="1:10" ht="16.5" hidden="1">
      <c r="A268" s="41" t="s">
        <v>676</v>
      </c>
      <c r="B268" s="21">
        <v>841</v>
      </c>
      <c r="C268" s="9" t="s">
        <v>732</v>
      </c>
      <c r="D268" s="9" t="s">
        <v>33</v>
      </c>
      <c r="E268" s="9" t="s">
        <v>743</v>
      </c>
      <c r="F268" s="9"/>
      <c r="G268" s="12">
        <f>SUM(G269)</f>
        <v>0</v>
      </c>
      <c r="H268" s="12">
        <f>SUM(H269)</f>
        <v>0</v>
      </c>
      <c r="I268" s="12"/>
      <c r="J268" s="69">
        <f t="shared" si="11"/>
        <v>0</v>
      </c>
    </row>
    <row r="269" spans="1:10" ht="16.5" hidden="1">
      <c r="A269" s="41" t="s">
        <v>677</v>
      </c>
      <c r="B269" s="21">
        <v>841</v>
      </c>
      <c r="C269" s="9" t="s">
        <v>732</v>
      </c>
      <c r="D269" s="9" t="s">
        <v>33</v>
      </c>
      <c r="E269" s="9" t="s">
        <v>747</v>
      </c>
      <c r="F269" s="9"/>
      <c r="G269" s="12">
        <f>SUM(G270)</f>
        <v>0</v>
      </c>
      <c r="H269" s="12">
        <f>SUM(H270)</f>
        <v>0</v>
      </c>
      <c r="I269" s="12"/>
      <c r="J269" s="69">
        <f t="shared" si="11"/>
        <v>0</v>
      </c>
    </row>
    <row r="270" spans="1:10" ht="16.5" hidden="1">
      <c r="A270" s="43" t="s">
        <v>203</v>
      </c>
      <c r="B270" s="21">
        <v>841</v>
      </c>
      <c r="C270" s="9" t="s">
        <v>732</v>
      </c>
      <c r="D270" s="9" t="s">
        <v>33</v>
      </c>
      <c r="E270" s="9" t="s">
        <v>747</v>
      </c>
      <c r="F270" s="9" t="s">
        <v>775</v>
      </c>
      <c r="G270" s="12">
        <f>'прил.10'!G998</f>
        <v>0</v>
      </c>
      <c r="H270" s="12">
        <f>'прил.10'!H998</f>
        <v>0</v>
      </c>
      <c r="I270" s="12"/>
      <c r="J270" s="69">
        <f t="shared" si="11"/>
        <v>0</v>
      </c>
    </row>
    <row r="271" spans="1:10" ht="16.5">
      <c r="A271" s="41" t="s">
        <v>46</v>
      </c>
      <c r="B271" s="21">
        <v>840</v>
      </c>
      <c r="C271" s="9" t="s">
        <v>732</v>
      </c>
      <c r="D271" s="9" t="s">
        <v>33</v>
      </c>
      <c r="E271" s="9" t="s">
        <v>14</v>
      </c>
      <c r="F271" s="9"/>
      <c r="G271" s="69">
        <f>G272</f>
        <v>2037.9</v>
      </c>
      <c r="H271" s="69">
        <f>H272</f>
        <v>0</v>
      </c>
      <c r="I271" s="69"/>
      <c r="J271" s="69">
        <f t="shared" si="11"/>
        <v>2037.9</v>
      </c>
    </row>
    <row r="272" spans="1:10" ht="53.25" customHeight="1">
      <c r="A272" s="41" t="s">
        <v>379</v>
      </c>
      <c r="B272" s="21">
        <v>840</v>
      </c>
      <c r="C272" s="9" t="s">
        <v>732</v>
      </c>
      <c r="D272" s="9" t="s">
        <v>33</v>
      </c>
      <c r="E272" s="9" t="s">
        <v>16</v>
      </c>
      <c r="F272" s="9"/>
      <c r="G272" s="69">
        <f>SUM(G273)</f>
        <v>2037.9</v>
      </c>
      <c r="H272" s="69">
        <f>SUM(H273)</f>
        <v>0</v>
      </c>
      <c r="I272" s="69"/>
      <c r="J272" s="69">
        <f t="shared" si="11"/>
        <v>2037.9</v>
      </c>
    </row>
    <row r="273" spans="1:10" ht="36" customHeight="1">
      <c r="A273" s="37" t="s">
        <v>782</v>
      </c>
      <c r="B273" s="21">
        <v>840</v>
      </c>
      <c r="C273" s="9" t="s">
        <v>732</v>
      </c>
      <c r="D273" s="9" t="s">
        <v>33</v>
      </c>
      <c r="E273" s="9" t="s">
        <v>199</v>
      </c>
      <c r="F273" s="9"/>
      <c r="G273" s="69">
        <f>SUM(G274)</f>
        <v>2037.9</v>
      </c>
      <c r="H273" s="69">
        <f>SUM(H274)</f>
        <v>0</v>
      </c>
      <c r="I273" s="69"/>
      <c r="J273" s="69">
        <f t="shared" si="11"/>
        <v>2037.9</v>
      </c>
    </row>
    <row r="274" spans="1:10" ht="16.5">
      <c r="A274" s="148" t="s">
        <v>135</v>
      </c>
      <c r="B274" s="109">
        <v>840</v>
      </c>
      <c r="C274" s="110" t="s">
        <v>732</v>
      </c>
      <c r="D274" s="110" t="s">
        <v>33</v>
      </c>
      <c r="E274" s="110" t="s">
        <v>199</v>
      </c>
      <c r="F274" s="110" t="s">
        <v>216</v>
      </c>
      <c r="G274" s="28">
        <f>'прил.10'!G816</f>
        <v>2037.9</v>
      </c>
      <c r="H274" s="28">
        <f>'прил.10'!H816</f>
        <v>0</v>
      </c>
      <c r="I274" s="28"/>
      <c r="J274" s="145">
        <f t="shared" si="11"/>
        <v>2037.9</v>
      </c>
    </row>
    <row r="275" spans="1:10" ht="16.5">
      <c r="A275" s="45" t="s">
        <v>443</v>
      </c>
      <c r="B275" s="111">
        <v>840</v>
      </c>
      <c r="C275" s="6" t="s">
        <v>732</v>
      </c>
      <c r="D275" s="6" t="s">
        <v>33</v>
      </c>
      <c r="E275" s="6" t="s">
        <v>412</v>
      </c>
      <c r="F275" s="6"/>
      <c r="G275" s="14">
        <f>SUM(G276)</f>
        <v>5079</v>
      </c>
      <c r="H275" s="14">
        <f>SUM(H276)</f>
        <v>0</v>
      </c>
      <c r="I275" s="14"/>
      <c r="J275" s="130">
        <f t="shared" si="11"/>
        <v>5079</v>
      </c>
    </row>
    <row r="276" spans="1:10" ht="18" customHeight="1">
      <c r="A276" s="42" t="s">
        <v>693</v>
      </c>
      <c r="B276" s="21">
        <v>840</v>
      </c>
      <c r="C276" s="9" t="s">
        <v>732</v>
      </c>
      <c r="D276" s="9" t="s">
        <v>33</v>
      </c>
      <c r="E276" s="9" t="s">
        <v>200</v>
      </c>
      <c r="F276" s="9"/>
      <c r="G276" s="12">
        <f>SUM(G277)</f>
        <v>5079</v>
      </c>
      <c r="H276" s="12">
        <f>SUM(H277)</f>
        <v>0</v>
      </c>
      <c r="I276" s="12"/>
      <c r="J276" s="69">
        <f t="shared" si="11"/>
        <v>5079</v>
      </c>
    </row>
    <row r="277" spans="1:10" ht="16.5">
      <c r="A277" s="41" t="s">
        <v>549</v>
      </c>
      <c r="B277" s="21">
        <v>840</v>
      </c>
      <c r="C277" s="9" t="s">
        <v>732</v>
      </c>
      <c r="D277" s="9" t="s">
        <v>33</v>
      </c>
      <c r="E277" s="9" t="s">
        <v>200</v>
      </c>
      <c r="F277" s="9" t="s">
        <v>508</v>
      </c>
      <c r="G277" s="12">
        <f>'прил.10'!G819</f>
        <v>5079</v>
      </c>
      <c r="H277" s="12">
        <f>'прил.10'!H819</f>
        <v>0</v>
      </c>
      <c r="I277" s="12"/>
      <c r="J277" s="69">
        <f t="shared" si="11"/>
        <v>5079</v>
      </c>
    </row>
    <row r="278" spans="1:10" ht="57" customHeight="1" hidden="1">
      <c r="A278" s="42" t="s">
        <v>4</v>
      </c>
      <c r="B278" s="21"/>
      <c r="C278" s="9" t="s">
        <v>732</v>
      </c>
      <c r="D278" s="9" t="s">
        <v>33</v>
      </c>
      <c r="E278" s="9" t="s">
        <v>3</v>
      </c>
      <c r="F278" s="9"/>
      <c r="G278" s="12"/>
      <c r="H278" s="12"/>
      <c r="I278" s="12"/>
      <c r="J278" s="69">
        <f t="shared" si="11"/>
        <v>0</v>
      </c>
    </row>
    <row r="279" spans="1:10" ht="16.5" hidden="1">
      <c r="A279" s="41" t="s">
        <v>549</v>
      </c>
      <c r="B279" s="21"/>
      <c r="C279" s="9" t="s">
        <v>732</v>
      </c>
      <c r="D279" s="9" t="s">
        <v>33</v>
      </c>
      <c r="E279" s="9" t="s">
        <v>3</v>
      </c>
      <c r="F279" s="9" t="s">
        <v>508</v>
      </c>
      <c r="G279" s="12"/>
      <c r="H279" s="12"/>
      <c r="I279" s="12"/>
      <c r="J279" s="69">
        <f t="shared" si="11"/>
        <v>0</v>
      </c>
    </row>
    <row r="280" spans="1:10" ht="16.5">
      <c r="A280" s="42" t="s">
        <v>114</v>
      </c>
      <c r="B280" s="42"/>
      <c r="C280" s="9" t="s">
        <v>555</v>
      </c>
      <c r="D280" s="9"/>
      <c r="E280" s="9"/>
      <c r="F280" s="9"/>
      <c r="G280" s="12">
        <f>G281+G291+G337+G347+G372</f>
        <v>2053893</v>
      </c>
      <c r="H280" s="12">
        <f>H281+H291+H337+H347+H372</f>
        <v>63935</v>
      </c>
      <c r="I280" s="12"/>
      <c r="J280" s="69">
        <f aca="true" t="shared" si="13" ref="J280:J343">G280+H280+I280</f>
        <v>2117828</v>
      </c>
    </row>
    <row r="281" spans="1:10" ht="16.5">
      <c r="A281" s="42" t="s">
        <v>488</v>
      </c>
      <c r="B281" s="21">
        <v>805</v>
      </c>
      <c r="C281" s="9" t="s">
        <v>555</v>
      </c>
      <c r="D281" s="9" t="s">
        <v>728</v>
      </c>
      <c r="E281" s="31"/>
      <c r="F281" s="31"/>
      <c r="G281" s="12">
        <f>G282+G287</f>
        <v>764403.9000000001</v>
      </c>
      <c r="H281" s="12">
        <f>H282+H287</f>
        <v>59636.3</v>
      </c>
      <c r="I281" s="12"/>
      <c r="J281" s="69">
        <f t="shared" si="13"/>
        <v>824040.2000000002</v>
      </c>
    </row>
    <row r="282" spans="1:10" ht="16.5">
      <c r="A282" s="42" t="s">
        <v>47</v>
      </c>
      <c r="B282" s="21">
        <v>805</v>
      </c>
      <c r="C282" s="9" t="s">
        <v>555</v>
      </c>
      <c r="D282" s="9" t="s">
        <v>728</v>
      </c>
      <c r="E282" s="9" t="s">
        <v>489</v>
      </c>
      <c r="F282" s="31"/>
      <c r="G282" s="12">
        <f>G283+G285</f>
        <v>761044.1000000001</v>
      </c>
      <c r="H282" s="12">
        <f>H283+H285</f>
        <v>59636.3</v>
      </c>
      <c r="I282" s="12"/>
      <c r="J282" s="69">
        <f t="shared" si="13"/>
        <v>820680.4000000001</v>
      </c>
    </row>
    <row r="283" spans="1:10" ht="16.5">
      <c r="A283" s="42" t="s">
        <v>667</v>
      </c>
      <c r="B283" s="21">
        <v>805</v>
      </c>
      <c r="C283" s="9" t="s">
        <v>555</v>
      </c>
      <c r="D283" s="9" t="s">
        <v>728</v>
      </c>
      <c r="E283" s="9" t="s">
        <v>531</v>
      </c>
      <c r="F283" s="31"/>
      <c r="G283" s="12">
        <f>SUM(G284)</f>
        <v>33491.8</v>
      </c>
      <c r="H283" s="12">
        <f>SUM(H284)</f>
        <v>0</v>
      </c>
      <c r="I283" s="12"/>
      <c r="J283" s="69">
        <f t="shared" si="13"/>
        <v>33491.8</v>
      </c>
    </row>
    <row r="284" spans="1:10" ht="15.75" customHeight="1">
      <c r="A284" s="41" t="s">
        <v>778</v>
      </c>
      <c r="B284" s="21">
        <v>805</v>
      </c>
      <c r="C284" s="9" t="s">
        <v>555</v>
      </c>
      <c r="D284" s="9" t="s">
        <v>728</v>
      </c>
      <c r="E284" s="9" t="s">
        <v>531</v>
      </c>
      <c r="F284" s="9" t="s">
        <v>640</v>
      </c>
      <c r="G284" s="12">
        <f>'прил.10'!G255</f>
        <v>33491.8</v>
      </c>
      <c r="H284" s="12">
        <f>'прил.10'!H255</f>
        <v>0</v>
      </c>
      <c r="I284" s="12"/>
      <c r="J284" s="69">
        <f t="shared" si="13"/>
        <v>33491.8</v>
      </c>
    </row>
    <row r="285" spans="1:15" s="82" customFormat="1" ht="18" customHeight="1">
      <c r="A285" s="42" t="s">
        <v>630</v>
      </c>
      <c r="B285" s="21">
        <v>805</v>
      </c>
      <c r="C285" s="9" t="s">
        <v>555</v>
      </c>
      <c r="D285" s="9" t="s">
        <v>728</v>
      </c>
      <c r="E285" s="9" t="s">
        <v>490</v>
      </c>
      <c r="F285" s="31"/>
      <c r="G285" s="12">
        <f>SUM(G286)</f>
        <v>727552.3</v>
      </c>
      <c r="H285" s="12">
        <f>SUM(H286)</f>
        <v>59636.3</v>
      </c>
      <c r="I285" s="12"/>
      <c r="J285" s="69">
        <f t="shared" si="13"/>
        <v>787188.6000000001</v>
      </c>
      <c r="K285" s="62"/>
      <c r="L285" s="62"/>
      <c r="M285" s="62"/>
      <c r="N285" s="62"/>
      <c r="O285" s="62"/>
    </row>
    <row r="286" spans="1:15" s="83" customFormat="1" ht="18" customHeight="1">
      <c r="A286" s="41" t="s">
        <v>778</v>
      </c>
      <c r="B286" s="21">
        <v>805</v>
      </c>
      <c r="C286" s="9" t="s">
        <v>555</v>
      </c>
      <c r="D286" s="9" t="s">
        <v>728</v>
      </c>
      <c r="E286" s="9" t="s">
        <v>490</v>
      </c>
      <c r="F286" s="9" t="s">
        <v>640</v>
      </c>
      <c r="G286" s="12">
        <f>'прил.10'!G876+'прил.10'!G257</f>
        <v>727552.3</v>
      </c>
      <c r="H286" s="12">
        <f>'прил.10'!H876+'прил.10'!H257</f>
        <v>59636.3</v>
      </c>
      <c r="I286" s="12"/>
      <c r="J286" s="69">
        <f t="shared" si="13"/>
        <v>787188.6000000001</v>
      </c>
      <c r="K286" s="62"/>
      <c r="L286" s="62"/>
      <c r="M286" s="62"/>
      <c r="N286" s="62"/>
      <c r="O286" s="62"/>
    </row>
    <row r="287" spans="1:10" ht="17.25" customHeight="1">
      <c r="A287" s="41" t="s">
        <v>46</v>
      </c>
      <c r="B287" s="21">
        <v>805</v>
      </c>
      <c r="C287" s="9" t="s">
        <v>555</v>
      </c>
      <c r="D287" s="9" t="s">
        <v>728</v>
      </c>
      <c r="E287" s="9" t="s">
        <v>14</v>
      </c>
      <c r="F287" s="9"/>
      <c r="G287" s="12">
        <f aca="true" t="shared" si="14" ref="G287:H289">SUM(G288)</f>
        <v>3359.8</v>
      </c>
      <c r="H287" s="12">
        <f t="shared" si="14"/>
        <v>0</v>
      </c>
      <c r="I287" s="12"/>
      <c r="J287" s="69">
        <f t="shared" si="13"/>
        <v>3359.8</v>
      </c>
    </row>
    <row r="288" spans="1:10" s="82" customFormat="1" ht="50.25" customHeight="1">
      <c r="A288" s="41" t="s">
        <v>379</v>
      </c>
      <c r="B288" s="21">
        <v>805</v>
      </c>
      <c r="C288" s="9" t="s">
        <v>555</v>
      </c>
      <c r="D288" s="9" t="s">
        <v>728</v>
      </c>
      <c r="E288" s="9" t="s">
        <v>16</v>
      </c>
      <c r="F288" s="9"/>
      <c r="G288" s="12">
        <f t="shared" si="14"/>
        <v>3359.8</v>
      </c>
      <c r="H288" s="12">
        <f t="shared" si="14"/>
        <v>0</v>
      </c>
      <c r="I288" s="12"/>
      <c r="J288" s="69">
        <f t="shared" si="13"/>
        <v>3359.8</v>
      </c>
    </row>
    <row r="289" spans="1:10" s="83" customFormat="1" ht="66" customHeight="1">
      <c r="A289" s="43" t="s">
        <v>787</v>
      </c>
      <c r="B289" s="21">
        <v>805</v>
      </c>
      <c r="C289" s="9" t="s">
        <v>555</v>
      </c>
      <c r="D289" s="9" t="s">
        <v>728</v>
      </c>
      <c r="E289" s="9" t="s">
        <v>322</v>
      </c>
      <c r="F289" s="9"/>
      <c r="G289" s="12">
        <f t="shared" si="14"/>
        <v>3359.8</v>
      </c>
      <c r="H289" s="12">
        <f t="shared" si="14"/>
        <v>0</v>
      </c>
      <c r="I289" s="12"/>
      <c r="J289" s="69">
        <f t="shared" si="13"/>
        <v>3359.8</v>
      </c>
    </row>
    <row r="290" spans="1:10" ht="16.5" customHeight="1">
      <c r="A290" s="41" t="s">
        <v>778</v>
      </c>
      <c r="B290" s="21">
        <v>805</v>
      </c>
      <c r="C290" s="9" t="s">
        <v>555</v>
      </c>
      <c r="D290" s="9" t="s">
        <v>728</v>
      </c>
      <c r="E290" s="9" t="s">
        <v>322</v>
      </c>
      <c r="F290" s="9" t="s">
        <v>640</v>
      </c>
      <c r="G290" s="12">
        <f>'прил.10'!G261</f>
        <v>3359.8</v>
      </c>
      <c r="H290" s="12">
        <f>'прил.10'!H261</f>
        <v>0</v>
      </c>
      <c r="I290" s="12"/>
      <c r="J290" s="69">
        <f t="shared" si="13"/>
        <v>3359.8</v>
      </c>
    </row>
    <row r="291" spans="1:10" s="82" customFormat="1" ht="17.25" customHeight="1">
      <c r="A291" s="42" t="s">
        <v>97</v>
      </c>
      <c r="B291" s="21">
        <v>805</v>
      </c>
      <c r="C291" s="9" t="s">
        <v>555</v>
      </c>
      <c r="D291" s="9" t="s">
        <v>729</v>
      </c>
      <c r="E291" s="9"/>
      <c r="F291" s="9"/>
      <c r="G291" s="12">
        <f>G295+G300+G305+G308+G311+G317+G320</f>
        <v>1015504</v>
      </c>
      <c r="H291" s="12">
        <f>H295+H300+H305+H308+H311+H317+H320</f>
        <v>4298.7</v>
      </c>
      <c r="I291" s="12"/>
      <c r="J291" s="69">
        <f t="shared" si="13"/>
        <v>1019802.7</v>
      </c>
    </row>
    <row r="292" spans="1:10" s="62" customFormat="1" ht="17.25" customHeight="1" hidden="1">
      <c r="A292" s="43" t="s">
        <v>50</v>
      </c>
      <c r="B292" s="21"/>
      <c r="C292" s="9" t="s">
        <v>555</v>
      </c>
      <c r="D292" s="9" t="s">
        <v>729</v>
      </c>
      <c r="E292" s="9" t="s">
        <v>48</v>
      </c>
      <c r="F292" s="9"/>
      <c r="G292" s="12"/>
      <c r="H292" s="12"/>
      <c r="I292" s="12"/>
      <c r="J292" s="69">
        <f t="shared" si="13"/>
        <v>0</v>
      </c>
    </row>
    <row r="293" spans="1:10" s="62" customFormat="1" ht="17.25" customHeight="1" hidden="1">
      <c r="A293" s="41" t="s">
        <v>202</v>
      </c>
      <c r="B293" s="21"/>
      <c r="C293" s="9" t="s">
        <v>555</v>
      </c>
      <c r="D293" s="9" t="s">
        <v>729</v>
      </c>
      <c r="E293" s="9" t="s">
        <v>456</v>
      </c>
      <c r="F293" s="9"/>
      <c r="G293" s="12"/>
      <c r="H293" s="12"/>
      <c r="I293" s="12"/>
      <c r="J293" s="69">
        <f t="shared" si="13"/>
        <v>0</v>
      </c>
    </row>
    <row r="294" spans="1:10" s="62" customFormat="1" ht="35.25" customHeight="1" hidden="1">
      <c r="A294" s="42" t="s">
        <v>237</v>
      </c>
      <c r="B294" s="21"/>
      <c r="C294" s="9" t="s">
        <v>555</v>
      </c>
      <c r="D294" s="9" t="s">
        <v>729</v>
      </c>
      <c r="E294" s="9" t="s">
        <v>456</v>
      </c>
      <c r="F294" s="9" t="s">
        <v>405</v>
      </c>
      <c r="G294" s="12"/>
      <c r="H294" s="12"/>
      <c r="I294" s="12"/>
      <c r="J294" s="69">
        <f t="shared" si="13"/>
        <v>0</v>
      </c>
    </row>
    <row r="295" spans="1:10" s="83" customFormat="1" ht="17.25" customHeight="1">
      <c r="A295" s="42" t="s">
        <v>341</v>
      </c>
      <c r="B295" s="21">
        <v>805</v>
      </c>
      <c r="C295" s="9" t="s">
        <v>555</v>
      </c>
      <c r="D295" s="9" t="s">
        <v>729</v>
      </c>
      <c r="E295" s="9" t="s">
        <v>491</v>
      </c>
      <c r="F295" s="9"/>
      <c r="G295" s="12">
        <f>G296+G298</f>
        <v>144632</v>
      </c>
      <c r="H295" s="12">
        <f>H296+H298</f>
        <v>0</v>
      </c>
      <c r="I295" s="12"/>
      <c r="J295" s="69">
        <f t="shared" si="13"/>
        <v>144632</v>
      </c>
    </row>
    <row r="296" spans="1:10" ht="18" customHeight="1">
      <c r="A296" s="42" t="s">
        <v>530</v>
      </c>
      <c r="B296" s="21">
        <v>805</v>
      </c>
      <c r="C296" s="9" t="s">
        <v>555</v>
      </c>
      <c r="D296" s="9" t="s">
        <v>729</v>
      </c>
      <c r="E296" s="9" t="s">
        <v>532</v>
      </c>
      <c r="F296" s="31"/>
      <c r="G296" s="12">
        <f>SUM(G297)</f>
        <v>32845.9</v>
      </c>
      <c r="H296" s="12">
        <f>SUM(H297)</f>
        <v>0</v>
      </c>
      <c r="I296" s="12"/>
      <c r="J296" s="69">
        <f t="shared" si="13"/>
        <v>32845.9</v>
      </c>
    </row>
    <row r="297" spans="1:10" ht="16.5">
      <c r="A297" s="41" t="s">
        <v>778</v>
      </c>
      <c r="B297" s="21">
        <v>805</v>
      </c>
      <c r="C297" s="9" t="s">
        <v>555</v>
      </c>
      <c r="D297" s="9" t="s">
        <v>729</v>
      </c>
      <c r="E297" s="9" t="s">
        <v>532</v>
      </c>
      <c r="F297" s="9" t="s">
        <v>640</v>
      </c>
      <c r="G297" s="12">
        <f>'прил.10'!G265</f>
        <v>32845.9</v>
      </c>
      <c r="H297" s="12">
        <f>'прил.10'!H265</f>
        <v>0</v>
      </c>
      <c r="I297" s="12"/>
      <c r="J297" s="69">
        <f t="shared" si="13"/>
        <v>32845.9</v>
      </c>
    </row>
    <row r="298" spans="1:10" ht="20.25" customHeight="1">
      <c r="A298" s="42" t="s">
        <v>451</v>
      </c>
      <c r="B298" s="21">
        <v>805</v>
      </c>
      <c r="C298" s="9" t="s">
        <v>555</v>
      </c>
      <c r="D298" s="9" t="s">
        <v>729</v>
      </c>
      <c r="E298" s="9" t="s">
        <v>492</v>
      </c>
      <c r="F298" s="9"/>
      <c r="G298" s="12">
        <f>SUM(G299)</f>
        <v>111786.1</v>
      </c>
      <c r="H298" s="12">
        <f>SUM(H299)</f>
        <v>0</v>
      </c>
      <c r="I298" s="12"/>
      <c r="J298" s="69">
        <f t="shared" si="13"/>
        <v>111786.1</v>
      </c>
    </row>
    <row r="299" spans="1:10" ht="16.5" customHeight="1">
      <c r="A299" s="41" t="s">
        <v>778</v>
      </c>
      <c r="B299" s="21">
        <v>805</v>
      </c>
      <c r="C299" s="9" t="s">
        <v>555</v>
      </c>
      <c r="D299" s="9" t="s">
        <v>729</v>
      </c>
      <c r="E299" s="9" t="s">
        <v>492</v>
      </c>
      <c r="F299" s="9" t="s">
        <v>640</v>
      </c>
      <c r="G299" s="12">
        <f>'прил.10'!G883+'прил.10'!G267</f>
        <v>111786.1</v>
      </c>
      <c r="H299" s="12">
        <f>'прил.10'!H883+'прил.10'!H267</f>
        <v>0</v>
      </c>
      <c r="I299" s="12"/>
      <c r="J299" s="69">
        <f t="shared" si="13"/>
        <v>111786.1</v>
      </c>
    </row>
    <row r="300" spans="1:10" ht="19.5" customHeight="1">
      <c r="A300" s="42" t="s">
        <v>510</v>
      </c>
      <c r="B300" s="21">
        <v>805</v>
      </c>
      <c r="C300" s="9" t="s">
        <v>555</v>
      </c>
      <c r="D300" s="9" t="s">
        <v>729</v>
      </c>
      <c r="E300" s="9" t="s">
        <v>494</v>
      </c>
      <c r="F300" s="9"/>
      <c r="G300" s="12">
        <f>SUM(G301,G303)</f>
        <v>181446.00000000003</v>
      </c>
      <c r="H300" s="12">
        <f>SUM(H301,H303)</f>
        <v>4298.7</v>
      </c>
      <c r="I300" s="12"/>
      <c r="J300" s="69">
        <f t="shared" si="13"/>
        <v>185744.70000000004</v>
      </c>
    </row>
    <row r="301" spans="1:10" ht="16.5" customHeight="1">
      <c r="A301" s="42" t="s">
        <v>530</v>
      </c>
      <c r="B301" s="21">
        <v>805</v>
      </c>
      <c r="C301" s="9" t="s">
        <v>555</v>
      </c>
      <c r="D301" s="9" t="s">
        <v>729</v>
      </c>
      <c r="E301" s="9" t="s">
        <v>533</v>
      </c>
      <c r="F301" s="9"/>
      <c r="G301" s="12">
        <f>SUM(G302)</f>
        <v>5268.1</v>
      </c>
      <c r="H301" s="12">
        <f>SUM(H302)</f>
        <v>0</v>
      </c>
      <c r="I301" s="12"/>
      <c r="J301" s="69">
        <f t="shared" si="13"/>
        <v>5268.1</v>
      </c>
    </row>
    <row r="302" spans="1:10" ht="17.25" customHeight="1">
      <c r="A302" s="41" t="s">
        <v>778</v>
      </c>
      <c r="B302" s="21" t="s">
        <v>301</v>
      </c>
      <c r="C302" s="9" t="s">
        <v>555</v>
      </c>
      <c r="D302" s="9" t="s">
        <v>729</v>
      </c>
      <c r="E302" s="9" t="s">
        <v>533</v>
      </c>
      <c r="F302" s="9" t="s">
        <v>640</v>
      </c>
      <c r="G302" s="12">
        <f>'прил.10'!G270+'прил.10'!G533+'прил.10'!G605</f>
        <v>5268.1</v>
      </c>
      <c r="H302" s="12">
        <f>'прил.10'!H270+'прил.10'!H533+'прил.10'!H605</f>
        <v>0</v>
      </c>
      <c r="I302" s="12"/>
      <c r="J302" s="69">
        <f t="shared" si="13"/>
        <v>5268.1</v>
      </c>
    </row>
    <row r="303" spans="1:10" ht="16.5" customHeight="1">
      <c r="A303" s="42" t="s">
        <v>451</v>
      </c>
      <c r="B303" s="21">
        <v>805</v>
      </c>
      <c r="C303" s="9" t="s">
        <v>555</v>
      </c>
      <c r="D303" s="9" t="s">
        <v>729</v>
      </c>
      <c r="E303" s="9" t="s">
        <v>495</v>
      </c>
      <c r="F303" s="9"/>
      <c r="G303" s="12">
        <f>SUM(G304)</f>
        <v>176177.90000000002</v>
      </c>
      <c r="H303" s="12">
        <f>SUM(H304)</f>
        <v>4298.7</v>
      </c>
      <c r="I303" s="12"/>
      <c r="J303" s="69">
        <f t="shared" si="13"/>
        <v>180476.60000000003</v>
      </c>
    </row>
    <row r="304" spans="1:10" ht="17.25" customHeight="1">
      <c r="A304" s="41" t="s">
        <v>778</v>
      </c>
      <c r="B304" s="21" t="s">
        <v>300</v>
      </c>
      <c r="C304" s="9" t="s">
        <v>555</v>
      </c>
      <c r="D304" s="9" t="s">
        <v>729</v>
      </c>
      <c r="E304" s="9" t="s">
        <v>495</v>
      </c>
      <c r="F304" s="9" t="s">
        <v>640</v>
      </c>
      <c r="G304" s="12">
        <f>'прил.10'!G272+'прил.10'!G886+'прил.10'!G535+'прил.10'!G607</f>
        <v>176177.90000000002</v>
      </c>
      <c r="H304" s="12">
        <f>'прил.10'!H272+'прил.10'!H886+'прил.10'!H535+'прил.10'!H607</f>
        <v>4298.7</v>
      </c>
      <c r="I304" s="12"/>
      <c r="J304" s="69">
        <f t="shared" si="13"/>
        <v>180476.60000000003</v>
      </c>
    </row>
    <row r="305" spans="1:10" ht="17.25" customHeight="1">
      <c r="A305" s="42" t="s">
        <v>513</v>
      </c>
      <c r="B305" s="21">
        <v>805</v>
      </c>
      <c r="C305" s="9" t="s">
        <v>555</v>
      </c>
      <c r="D305" s="9" t="s">
        <v>729</v>
      </c>
      <c r="E305" s="9" t="s">
        <v>496</v>
      </c>
      <c r="F305" s="9"/>
      <c r="G305" s="30">
        <f>SUM(G306)</f>
        <v>31.6</v>
      </c>
      <c r="H305" s="30">
        <f>SUM(H306)</f>
        <v>0</v>
      </c>
      <c r="I305" s="30"/>
      <c r="J305" s="69">
        <f t="shared" si="13"/>
        <v>31.6</v>
      </c>
    </row>
    <row r="306" spans="1:10" ht="18" customHeight="1">
      <c r="A306" s="42" t="s">
        <v>451</v>
      </c>
      <c r="B306" s="21">
        <v>805</v>
      </c>
      <c r="C306" s="9" t="s">
        <v>555</v>
      </c>
      <c r="D306" s="9" t="s">
        <v>729</v>
      </c>
      <c r="E306" s="9" t="s">
        <v>497</v>
      </c>
      <c r="F306" s="9"/>
      <c r="G306" s="30">
        <f>SUM(G307)</f>
        <v>31.6</v>
      </c>
      <c r="H306" s="30">
        <f>SUM(H307)</f>
        <v>0</v>
      </c>
      <c r="I306" s="30"/>
      <c r="J306" s="69">
        <f t="shared" si="13"/>
        <v>31.6</v>
      </c>
    </row>
    <row r="307" spans="1:10" ht="19.5" customHeight="1">
      <c r="A307" s="41" t="s">
        <v>778</v>
      </c>
      <c r="B307" s="21">
        <v>805</v>
      </c>
      <c r="C307" s="9" t="s">
        <v>555</v>
      </c>
      <c r="D307" s="9" t="s">
        <v>729</v>
      </c>
      <c r="E307" s="9" t="s">
        <v>497</v>
      </c>
      <c r="F307" s="9" t="s">
        <v>640</v>
      </c>
      <c r="G307" s="12">
        <f>'прил.10'!G275</f>
        <v>31.6</v>
      </c>
      <c r="H307" s="12">
        <f>'прил.10'!H275</f>
        <v>0</v>
      </c>
      <c r="I307" s="12"/>
      <c r="J307" s="69">
        <f t="shared" si="13"/>
        <v>31.6</v>
      </c>
    </row>
    <row r="308" spans="1:10" ht="18.75" customHeight="1">
      <c r="A308" s="42" t="s">
        <v>694</v>
      </c>
      <c r="B308" s="21">
        <v>805</v>
      </c>
      <c r="C308" s="9" t="s">
        <v>555</v>
      </c>
      <c r="D308" s="9" t="s">
        <v>729</v>
      </c>
      <c r="E308" s="9" t="s">
        <v>498</v>
      </c>
      <c r="F308" s="9"/>
      <c r="G308" s="12">
        <f>SUM(G309)</f>
        <v>31.6</v>
      </c>
      <c r="H308" s="12">
        <f>SUM(H309)</f>
        <v>0</v>
      </c>
      <c r="I308" s="12"/>
      <c r="J308" s="69">
        <f t="shared" si="13"/>
        <v>31.6</v>
      </c>
    </row>
    <row r="309" spans="1:10" ht="18.75" customHeight="1">
      <c r="A309" s="42" t="s">
        <v>451</v>
      </c>
      <c r="B309" s="21">
        <v>805</v>
      </c>
      <c r="C309" s="9" t="s">
        <v>555</v>
      </c>
      <c r="D309" s="9" t="s">
        <v>729</v>
      </c>
      <c r="E309" s="9" t="s">
        <v>499</v>
      </c>
      <c r="F309" s="9"/>
      <c r="G309" s="12">
        <f>SUM(G310)</f>
        <v>31.6</v>
      </c>
      <c r="H309" s="12">
        <f>SUM(H310)</f>
        <v>0</v>
      </c>
      <c r="I309" s="12"/>
      <c r="J309" s="69">
        <f t="shared" si="13"/>
        <v>31.6</v>
      </c>
    </row>
    <row r="310" spans="1:10" ht="15.75" customHeight="1">
      <c r="A310" s="41" t="s">
        <v>778</v>
      </c>
      <c r="B310" s="21">
        <v>805</v>
      </c>
      <c r="C310" s="9" t="s">
        <v>555</v>
      </c>
      <c r="D310" s="9" t="s">
        <v>729</v>
      </c>
      <c r="E310" s="9" t="s">
        <v>499</v>
      </c>
      <c r="F310" s="9" t="s">
        <v>640</v>
      </c>
      <c r="G310" s="12">
        <f>'прил.10'!G278</f>
        <v>31.6</v>
      </c>
      <c r="H310" s="12">
        <f>'прил.10'!H278</f>
        <v>0</v>
      </c>
      <c r="I310" s="12"/>
      <c r="J310" s="69">
        <f t="shared" si="13"/>
        <v>31.6</v>
      </c>
    </row>
    <row r="311" spans="1:10" ht="15.75" customHeight="1" hidden="1">
      <c r="A311" s="41" t="s">
        <v>505</v>
      </c>
      <c r="B311" s="21"/>
      <c r="C311" s="9"/>
      <c r="D311" s="9"/>
      <c r="E311" s="9" t="s">
        <v>500</v>
      </c>
      <c r="F311" s="9"/>
      <c r="G311" s="12"/>
      <c r="H311" s="12"/>
      <c r="I311" s="12"/>
      <c r="J311" s="69">
        <f t="shared" si="13"/>
        <v>0</v>
      </c>
    </row>
    <row r="312" spans="1:10" ht="17.25" customHeight="1" hidden="1">
      <c r="A312" s="43" t="s">
        <v>506</v>
      </c>
      <c r="B312" s="21">
        <v>805</v>
      </c>
      <c r="C312" s="9" t="s">
        <v>555</v>
      </c>
      <c r="D312" s="9" t="s">
        <v>729</v>
      </c>
      <c r="E312" s="9" t="s">
        <v>501</v>
      </c>
      <c r="F312" s="9"/>
      <c r="G312" s="12"/>
      <c r="H312" s="12"/>
      <c r="I312" s="12"/>
      <c r="J312" s="69">
        <f t="shared" si="13"/>
        <v>0</v>
      </c>
    </row>
    <row r="313" spans="1:10" ht="33" hidden="1">
      <c r="A313" s="42" t="s">
        <v>253</v>
      </c>
      <c r="B313" s="21">
        <v>805</v>
      </c>
      <c r="C313" s="9" t="s">
        <v>555</v>
      </c>
      <c r="D313" s="9" t="s">
        <v>729</v>
      </c>
      <c r="E313" s="9" t="s">
        <v>502</v>
      </c>
      <c r="F313" s="9"/>
      <c r="G313" s="12"/>
      <c r="H313" s="12"/>
      <c r="I313" s="12"/>
      <c r="J313" s="69">
        <f t="shared" si="13"/>
        <v>0</v>
      </c>
    </row>
    <row r="314" spans="1:10" ht="16.5" hidden="1">
      <c r="A314" s="41" t="s">
        <v>778</v>
      </c>
      <c r="B314" s="21">
        <v>805</v>
      </c>
      <c r="C314" s="9" t="s">
        <v>555</v>
      </c>
      <c r="D314" s="9" t="s">
        <v>729</v>
      </c>
      <c r="E314" s="9" t="s">
        <v>502</v>
      </c>
      <c r="F314" s="9" t="s">
        <v>504</v>
      </c>
      <c r="G314" s="12"/>
      <c r="H314" s="12"/>
      <c r="I314" s="12"/>
      <c r="J314" s="69">
        <f t="shared" si="13"/>
        <v>0</v>
      </c>
    </row>
    <row r="315" spans="1:10" ht="34.5" customHeight="1" hidden="1">
      <c r="A315" s="42" t="s">
        <v>254</v>
      </c>
      <c r="B315" s="21">
        <v>805</v>
      </c>
      <c r="C315" s="9" t="s">
        <v>555</v>
      </c>
      <c r="D315" s="9" t="s">
        <v>729</v>
      </c>
      <c r="E315" s="9" t="s">
        <v>503</v>
      </c>
      <c r="F315" s="9"/>
      <c r="G315" s="12"/>
      <c r="H315" s="12"/>
      <c r="I315" s="12"/>
      <c r="J315" s="69">
        <f t="shared" si="13"/>
        <v>0</v>
      </c>
    </row>
    <row r="316" spans="1:10" ht="18" customHeight="1" hidden="1">
      <c r="A316" s="41" t="s">
        <v>778</v>
      </c>
      <c r="B316" s="21">
        <v>805</v>
      </c>
      <c r="C316" s="9" t="s">
        <v>555</v>
      </c>
      <c r="D316" s="9" t="s">
        <v>729</v>
      </c>
      <c r="E316" s="9" t="s">
        <v>503</v>
      </c>
      <c r="F316" s="9" t="s">
        <v>640</v>
      </c>
      <c r="G316" s="12"/>
      <c r="H316" s="12"/>
      <c r="I316" s="12"/>
      <c r="J316" s="69">
        <f t="shared" si="13"/>
        <v>0</v>
      </c>
    </row>
    <row r="317" spans="1:10" ht="18.75" customHeight="1" hidden="1">
      <c r="A317" s="43" t="s">
        <v>94</v>
      </c>
      <c r="B317" s="21">
        <v>805</v>
      </c>
      <c r="C317" s="9" t="s">
        <v>555</v>
      </c>
      <c r="D317" s="9" t="s">
        <v>729</v>
      </c>
      <c r="E317" s="9" t="s">
        <v>493</v>
      </c>
      <c r="F317" s="9"/>
      <c r="G317" s="12">
        <f>SUM(G318)</f>
        <v>0</v>
      </c>
      <c r="H317" s="12">
        <f>SUM(H318)</f>
        <v>0</v>
      </c>
      <c r="I317" s="12"/>
      <c r="J317" s="69">
        <f t="shared" si="13"/>
        <v>0</v>
      </c>
    </row>
    <row r="318" spans="1:10" ht="36" customHeight="1" hidden="1">
      <c r="A318" s="43" t="s">
        <v>323</v>
      </c>
      <c r="B318" s="21">
        <v>805</v>
      </c>
      <c r="C318" s="9" t="s">
        <v>606</v>
      </c>
      <c r="D318" s="9" t="s">
        <v>729</v>
      </c>
      <c r="E318" s="9" t="s">
        <v>507</v>
      </c>
      <c r="F318" s="9"/>
      <c r="G318" s="12">
        <f>SUM(G319)</f>
        <v>0</v>
      </c>
      <c r="H318" s="12">
        <f>SUM(H319)</f>
        <v>0</v>
      </c>
      <c r="I318" s="12"/>
      <c r="J318" s="69">
        <f t="shared" si="13"/>
        <v>0</v>
      </c>
    </row>
    <row r="319" spans="1:10" ht="16.5" hidden="1">
      <c r="A319" s="41" t="s">
        <v>778</v>
      </c>
      <c r="B319" s="21">
        <v>805</v>
      </c>
      <c r="C319" s="9" t="s">
        <v>606</v>
      </c>
      <c r="D319" s="9" t="s">
        <v>729</v>
      </c>
      <c r="E319" s="9" t="s">
        <v>507</v>
      </c>
      <c r="F319" s="9" t="s">
        <v>640</v>
      </c>
      <c r="G319" s="12">
        <f>'прил.10'!G287</f>
        <v>0</v>
      </c>
      <c r="H319" s="12">
        <f>'прил.10'!H287</f>
        <v>0</v>
      </c>
      <c r="I319" s="12"/>
      <c r="J319" s="69">
        <f t="shared" si="13"/>
        <v>0</v>
      </c>
    </row>
    <row r="320" spans="1:10" ht="16.5">
      <c r="A320" s="41" t="s">
        <v>46</v>
      </c>
      <c r="B320" s="21">
        <v>805</v>
      </c>
      <c r="C320" s="9" t="s">
        <v>555</v>
      </c>
      <c r="D320" s="9" t="s">
        <v>729</v>
      </c>
      <c r="E320" s="9" t="s">
        <v>14</v>
      </c>
      <c r="F320" s="9"/>
      <c r="G320" s="12">
        <f>SUM(G321,G328)</f>
        <v>689362.8</v>
      </c>
      <c r="H320" s="12">
        <f>SUM(H321,H328)</f>
        <v>0</v>
      </c>
      <c r="I320" s="12"/>
      <c r="J320" s="69">
        <f t="shared" si="13"/>
        <v>689362.8</v>
      </c>
    </row>
    <row r="321" spans="1:10" ht="54.75" customHeight="1" hidden="1">
      <c r="A321" s="76" t="s">
        <v>695</v>
      </c>
      <c r="B321" s="21">
        <v>805</v>
      </c>
      <c r="C321" s="9" t="s">
        <v>555</v>
      </c>
      <c r="D321" s="9" t="s">
        <v>729</v>
      </c>
      <c r="E321" s="9" t="s">
        <v>325</v>
      </c>
      <c r="F321" s="9"/>
      <c r="G321" s="12">
        <f>SUM(G324,G322)</f>
        <v>0</v>
      </c>
      <c r="H321" s="12">
        <f>SUM(H324,H322)</f>
        <v>0</v>
      </c>
      <c r="I321" s="12">
        <f>SUM(I324,I322)</f>
        <v>0</v>
      </c>
      <c r="J321" s="69">
        <f t="shared" si="13"/>
        <v>0</v>
      </c>
    </row>
    <row r="322" spans="1:10" ht="21" customHeight="1" hidden="1">
      <c r="A322" s="41" t="s">
        <v>73</v>
      </c>
      <c r="B322" s="21">
        <v>809</v>
      </c>
      <c r="C322" s="9" t="s">
        <v>555</v>
      </c>
      <c r="D322" s="9" t="s">
        <v>729</v>
      </c>
      <c r="E322" s="29" t="s">
        <v>230</v>
      </c>
      <c r="F322" s="29"/>
      <c r="G322" s="12">
        <f>SUM(G323)</f>
        <v>0</v>
      </c>
      <c r="H322" s="12">
        <f>SUM(H323)</f>
        <v>0</v>
      </c>
      <c r="I322" s="12">
        <f>SUM(I323)</f>
        <v>0</v>
      </c>
      <c r="J322" s="69">
        <f t="shared" si="13"/>
        <v>0</v>
      </c>
    </row>
    <row r="323" spans="1:10" ht="19.5" customHeight="1" hidden="1">
      <c r="A323" s="41" t="s">
        <v>546</v>
      </c>
      <c r="B323" s="70">
        <v>809</v>
      </c>
      <c r="C323" s="29" t="s">
        <v>555</v>
      </c>
      <c r="D323" s="29" t="s">
        <v>729</v>
      </c>
      <c r="E323" s="29" t="s">
        <v>230</v>
      </c>
      <c r="F323" s="29" t="s">
        <v>95</v>
      </c>
      <c r="G323" s="12">
        <f>'прил.10'!G611</f>
        <v>0</v>
      </c>
      <c r="H323" s="12">
        <f>'прил.10'!H611</f>
        <v>0</v>
      </c>
      <c r="I323" s="12">
        <f>'прил.10'!I611</f>
        <v>0</v>
      </c>
      <c r="J323" s="69">
        <f t="shared" si="13"/>
        <v>0</v>
      </c>
    </row>
    <row r="324" spans="1:10" ht="34.5" customHeight="1" hidden="1">
      <c r="A324" s="76" t="s">
        <v>646</v>
      </c>
      <c r="B324" s="21">
        <v>805</v>
      </c>
      <c r="C324" s="9" t="s">
        <v>555</v>
      </c>
      <c r="D324" s="9" t="s">
        <v>729</v>
      </c>
      <c r="E324" s="9" t="s">
        <v>326</v>
      </c>
      <c r="F324" s="9"/>
      <c r="G324" s="12">
        <f>SUM(G325)</f>
        <v>0</v>
      </c>
      <c r="H324" s="12">
        <f>SUM(H325)</f>
        <v>0</v>
      </c>
      <c r="I324" s="12">
        <f>SUM(I325)</f>
        <v>0</v>
      </c>
      <c r="J324" s="69">
        <f t="shared" si="13"/>
        <v>0</v>
      </c>
    </row>
    <row r="325" spans="1:10" ht="17.25" customHeight="1" hidden="1">
      <c r="A325" s="41" t="s">
        <v>778</v>
      </c>
      <c r="B325" s="21">
        <v>805</v>
      </c>
      <c r="C325" s="9" t="s">
        <v>555</v>
      </c>
      <c r="D325" s="9" t="s">
        <v>729</v>
      </c>
      <c r="E325" s="9" t="s">
        <v>326</v>
      </c>
      <c r="F325" s="9" t="s">
        <v>640</v>
      </c>
      <c r="G325" s="12">
        <f>'прил.10'!G291</f>
        <v>0</v>
      </c>
      <c r="H325" s="12">
        <f>'прил.10'!H291</f>
        <v>0</v>
      </c>
      <c r="I325" s="12">
        <f>'прил.10'!I291</f>
        <v>0</v>
      </c>
      <c r="J325" s="69">
        <f t="shared" si="13"/>
        <v>0</v>
      </c>
    </row>
    <row r="326" spans="1:10" ht="35.25" customHeight="1" hidden="1">
      <c r="A326" s="40" t="s">
        <v>165</v>
      </c>
      <c r="B326" s="21"/>
      <c r="C326" s="9" t="s">
        <v>555</v>
      </c>
      <c r="D326" s="9" t="s">
        <v>729</v>
      </c>
      <c r="E326" s="9" t="s">
        <v>166</v>
      </c>
      <c r="F326" s="9"/>
      <c r="G326" s="12"/>
      <c r="H326" s="12"/>
      <c r="I326" s="12"/>
      <c r="J326" s="69">
        <f t="shared" si="13"/>
        <v>0</v>
      </c>
    </row>
    <row r="327" spans="1:10" ht="17.25" customHeight="1" hidden="1">
      <c r="A327" s="41" t="s">
        <v>142</v>
      </c>
      <c r="B327" s="21"/>
      <c r="C327" s="9" t="s">
        <v>555</v>
      </c>
      <c r="D327" s="9" t="s">
        <v>729</v>
      </c>
      <c r="E327" s="9" t="s">
        <v>164</v>
      </c>
      <c r="F327" s="9" t="s">
        <v>640</v>
      </c>
      <c r="G327" s="12"/>
      <c r="H327" s="12"/>
      <c r="I327" s="12"/>
      <c r="J327" s="69">
        <f t="shared" si="13"/>
        <v>0</v>
      </c>
    </row>
    <row r="328" spans="1:10" ht="48.75" customHeight="1">
      <c r="A328" s="41" t="s">
        <v>379</v>
      </c>
      <c r="B328" s="21">
        <v>805</v>
      </c>
      <c r="C328" s="9" t="s">
        <v>555</v>
      </c>
      <c r="D328" s="9" t="s">
        <v>729</v>
      </c>
      <c r="E328" s="9" t="s">
        <v>16</v>
      </c>
      <c r="F328" s="9"/>
      <c r="G328" s="12">
        <f>G329+G331+G333+G335</f>
        <v>689362.8</v>
      </c>
      <c r="H328" s="12">
        <f>H329+H331+H333+H335</f>
        <v>0</v>
      </c>
      <c r="I328" s="12"/>
      <c r="J328" s="69">
        <f t="shared" si="13"/>
        <v>689362.8</v>
      </c>
    </row>
    <row r="329" spans="1:10" ht="117" customHeight="1">
      <c r="A329" s="43" t="s">
        <v>308</v>
      </c>
      <c r="B329" s="21">
        <v>805</v>
      </c>
      <c r="C329" s="9" t="s">
        <v>555</v>
      </c>
      <c r="D329" s="9" t="s">
        <v>729</v>
      </c>
      <c r="E329" s="9" t="s">
        <v>327</v>
      </c>
      <c r="F329" s="9"/>
      <c r="G329" s="12">
        <f>SUM(G330)</f>
        <v>127141.6</v>
      </c>
      <c r="H329" s="12">
        <f>SUM(H330)</f>
        <v>0</v>
      </c>
      <c r="I329" s="12"/>
      <c r="J329" s="69">
        <f t="shared" si="13"/>
        <v>127141.6</v>
      </c>
    </row>
    <row r="330" spans="1:10" ht="17.25" customHeight="1">
      <c r="A330" s="41" t="s">
        <v>778</v>
      </c>
      <c r="B330" s="21">
        <v>805</v>
      </c>
      <c r="C330" s="9" t="s">
        <v>555</v>
      </c>
      <c r="D330" s="9" t="s">
        <v>729</v>
      </c>
      <c r="E330" s="9" t="s">
        <v>327</v>
      </c>
      <c r="F330" s="9" t="s">
        <v>640</v>
      </c>
      <c r="G330" s="12">
        <f>'прил.10'!G294</f>
        <v>127141.6</v>
      </c>
      <c r="H330" s="12">
        <f>'прил.10'!H294</f>
        <v>0</v>
      </c>
      <c r="I330" s="12"/>
      <c r="J330" s="69">
        <f t="shared" si="13"/>
        <v>127141.6</v>
      </c>
    </row>
    <row r="331" spans="1:10" ht="16.5" customHeight="1">
      <c r="A331" s="43" t="s">
        <v>668</v>
      </c>
      <c r="B331" s="21">
        <v>805</v>
      </c>
      <c r="C331" s="9" t="s">
        <v>555</v>
      </c>
      <c r="D331" s="9" t="s">
        <v>729</v>
      </c>
      <c r="E331" s="9" t="s">
        <v>329</v>
      </c>
      <c r="F331" s="9"/>
      <c r="G331" s="12">
        <f>SUM(G332)</f>
        <v>496761.7</v>
      </c>
      <c r="H331" s="12">
        <f>SUM(H332)</f>
        <v>0</v>
      </c>
      <c r="I331" s="12"/>
      <c r="J331" s="69">
        <f t="shared" si="13"/>
        <v>496761.7</v>
      </c>
    </row>
    <row r="332" spans="1:10" ht="16.5">
      <c r="A332" s="41" t="s">
        <v>778</v>
      </c>
      <c r="B332" s="21">
        <v>805</v>
      </c>
      <c r="C332" s="9" t="s">
        <v>606</v>
      </c>
      <c r="D332" s="9" t="s">
        <v>729</v>
      </c>
      <c r="E332" s="9" t="s">
        <v>329</v>
      </c>
      <c r="F332" s="9" t="s">
        <v>640</v>
      </c>
      <c r="G332" s="12">
        <f>'прил.10'!G296</f>
        <v>496761.7</v>
      </c>
      <c r="H332" s="12">
        <f>'прил.10'!H296</f>
        <v>0</v>
      </c>
      <c r="I332" s="12"/>
      <c r="J332" s="69">
        <f t="shared" si="13"/>
        <v>496761.7</v>
      </c>
    </row>
    <row r="333" spans="1:10" ht="86.25" customHeight="1">
      <c r="A333" s="43" t="s">
        <v>696</v>
      </c>
      <c r="B333" s="21">
        <v>805</v>
      </c>
      <c r="C333" s="9" t="s">
        <v>555</v>
      </c>
      <c r="D333" s="9" t="s">
        <v>729</v>
      </c>
      <c r="E333" s="9" t="s">
        <v>330</v>
      </c>
      <c r="F333" s="9"/>
      <c r="G333" s="12">
        <f>SUM(G334)</f>
        <v>65099.8</v>
      </c>
      <c r="H333" s="12">
        <f>SUM(H334)</f>
        <v>0</v>
      </c>
      <c r="I333" s="12"/>
      <c r="J333" s="69">
        <f t="shared" si="13"/>
        <v>65099.8</v>
      </c>
    </row>
    <row r="334" spans="1:10" ht="16.5">
      <c r="A334" s="41" t="s">
        <v>778</v>
      </c>
      <c r="B334" s="21">
        <v>805</v>
      </c>
      <c r="C334" s="9" t="s">
        <v>555</v>
      </c>
      <c r="D334" s="9" t="s">
        <v>729</v>
      </c>
      <c r="E334" s="9" t="s">
        <v>330</v>
      </c>
      <c r="F334" s="9" t="s">
        <v>640</v>
      </c>
      <c r="G334" s="12">
        <f>'прил.10'!G298</f>
        <v>65099.8</v>
      </c>
      <c r="H334" s="12">
        <f>'прил.10'!H298</f>
        <v>0</v>
      </c>
      <c r="I334" s="12"/>
      <c r="J334" s="69">
        <f t="shared" si="13"/>
        <v>65099.8</v>
      </c>
    </row>
    <row r="335" spans="1:10" ht="49.5">
      <c r="A335" s="43" t="s">
        <v>408</v>
      </c>
      <c r="B335" s="21">
        <v>805</v>
      </c>
      <c r="C335" s="9" t="s">
        <v>555</v>
      </c>
      <c r="D335" s="9" t="s">
        <v>729</v>
      </c>
      <c r="E335" s="9" t="s">
        <v>331</v>
      </c>
      <c r="F335" s="9"/>
      <c r="G335" s="12">
        <f>SUM(G336)</f>
        <v>359.7</v>
      </c>
      <c r="H335" s="12">
        <f>SUM(H336)</f>
        <v>0</v>
      </c>
      <c r="I335" s="12"/>
      <c r="J335" s="69">
        <f t="shared" si="13"/>
        <v>359.7</v>
      </c>
    </row>
    <row r="336" spans="1:10" ht="19.5" customHeight="1">
      <c r="A336" s="41" t="s">
        <v>778</v>
      </c>
      <c r="B336" s="21">
        <v>805</v>
      </c>
      <c r="C336" s="9" t="s">
        <v>555</v>
      </c>
      <c r="D336" s="9" t="s">
        <v>748</v>
      </c>
      <c r="E336" s="9" t="s">
        <v>331</v>
      </c>
      <c r="F336" s="9" t="s">
        <v>640</v>
      </c>
      <c r="G336" s="12">
        <f>'прил.10'!G300</f>
        <v>359.7</v>
      </c>
      <c r="H336" s="12">
        <f>'прил.10'!H300</f>
        <v>0</v>
      </c>
      <c r="I336" s="12"/>
      <c r="J336" s="69">
        <f t="shared" si="13"/>
        <v>359.7</v>
      </c>
    </row>
    <row r="337" spans="1:10" ht="21" customHeight="1" hidden="1">
      <c r="A337" s="42" t="s">
        <v>641</v>
      </c>
      <c r="B337" s="9" t="s">
        <v>779</v>
      </c>
      <c r="C337" s="9" t="s">
        <v>555</v>
      </c>
      <c r="D337" s="9" t="s">
        <v>33</v>
      </c>
      <c r="E337" s="9"/>
      <c r="F337" s="9"/>
      <c r="G337" s="12">
        <f>SUM(G338,G343)</f>
        <v>0</v>
      </c>
      <c r="H337" s="12">
        <f>SUM(H338,H343)</f>
        <v>0</v>
      </c>
      <c r="I337" s="12"/>
      <c r="J337" s="69">
        <f t="shared" si="13"/>
        <v>0</v>
      </c>
    </row>
    <row r="338" spans="1:10" ht="20.25" customHeight="1" hidden="1">
      <c r="A338" s="42" t="s">
        <v>602</v>
      </c>
      <c r="B338" s="21">
        <v>805</v>
      </c>
      <c r="C338" s="9" t="s">
        <v>555</v>
      </c>
      <c r="D338" s="9" t="s">
        <v>33</v>
      </c>
      <c r="E338" s="9" t="s">
        <v>601</v>
      </c>
      <c r="F338" s="9"/>
      <c r="G338" s="12">
        <f>SUM(G339,G341)</f>
        <v>0</v>
      </c>
      <c r="H338" s="12">
        <f>SUM(H339,H341)</f>
        <v>0</v>
      </c>
      <c r="I338" s="12"/>
      <c r="J338" s="69">
        <f t="shared" si="13"/>
        <v>0</v>
      </c>
    </row>
    <row r="339" spans="1:10" ht="18.75" customHeight="1" hidden="1">
      <c r="A339" s="42" t="s">
        <v>530</v>
      </c>
      <c r="B339" s="21">
        <v>805</v>
      </c>
      <c r="C339" s="9" t="s">
        <v>555</v>
      </c>
      <c r="D339" s="9" t="s">
        <v>33</v>
      </c>
      <c r="E339" s="9" t="s">
        <v>604</v>
      </c>
      <c r="F339" s="9"/>
      <c r="G339" s="12">
        <f>SUM(G340)</f>
        <v>0</v>
      </c>
      <c r="H339" s="12">
        <f>SUM(H340)</f>
        <v>0</v>
      </c>
      <c r="I339" s="12"/>
      <c r="J339" s="69">
        <f t="shared" si="13"/>
        <v>0</v>
      </c>
    </row>
    <row r="340" spans="1:10" ht="18.75" customHeight="1" hidden="1">
      <c r="A340" s="41" t="s">
        <v>778</v>
      </c>
      <c r="B340" s="21">
        <v>805</v>
      </c>
      <c r="C340" s="9" t="s">
        <v>555</v>
      </c>
      <c r="D340" s="9" t="s">
        <v>33</v>
      </c>
      <c r="E340" s="9" t="s">
        <v>604</v>
      </c>
      <c r="F340" s="9" t="s">
        <v>640</v>
      </c>
      <c r="G340" s="12">
        <f>'прил.10'!G303</f>
        <v>0</v>
      </c>
      <c r="H340" s="12">
        <f>'прил.10'!H303</f>
        <v>0</v>
      </c>
      <c r="I340" s="12"/>
      <c r="J340" s="69">
        <f t="shared" si="13"/>
        <v>0</v>
      </c>
    </row>
    <row r="341" spans="1:10" ht="18.75" customHeight="1" hidden="1">
      <c r="A341" s="42" t="s">
        <v>451</v>
      </c>
      <c r="B341" s="21">
        <v>805</v>
      </c>
      <c r="C341" s="9" t="s">
        <v>555</v>
      </c>
      <c r="D341" s="9" t="s">
        <v>33</v>
      </c>
      <c r="E341" s="9" t="s">
        <v>603</v>
      </c>
      <c r="F341" s="9"/>
      <c r="G341" s="12">
        <f>SUM(G342)</f>
        <v>0</v>
      </c>
      <c r="H341" s="12">
        <f>SUM(H342)</f>
        <v>0</v>
      </c>
      <c r="I341" s="12"/>
      <c r="J341" s="69">
        <f t="shared" si="13"/>
        <v>0</v>
      </c>
    </row>
    <row r="342" spans="1:10" s="82" customFormat="1" ht="17.25" customHeight="1" hidden="1">
      <c r="A342" s="41" t="s">
        <v>778</v>
      </c>
      <c r="B342" s="21">
        <v>805</v>
      </c>
      <c r="C342" s="9" t="s">
        <v>555</v>
      </c>
      <c r="D342" s="9" t="s">
        <v>33</v>
      </c>
      <c r="E342" s="9" t="s">
        <v>603</v>
      </c>
      <c r="F342" s="9" t="s">
        <v>640</v>
      </c>
      <c r="G342" s="12">
        <f>'прил.10'!G306</f>
        <v>0</v>
      </c>
      <c r="H342" s="12">
        <f>'прил.10'!H306</f>
        <v>0</v>
      </c>
      <c r="I342" s="12"/>
      <c r="J342" s="69">
        <f t="shared" si="13"/>
        <v>0</v>
      </c>
    </row>
    <row r="343" spans="1:10" s="83" customFormat="1" ht="18" customHeight="1" hidden="1">
      <c r="A343" s="41" t="s">
        <v>46</v>
      </c>
      <c r="B343" s="21">
        <v>805</v>
      </c>
      <c r="C343" s="9" t="s">
        <v>555</v>
      </c>
      <c r="D343" s="9" t="s">
        <v>33</v>
      </c>
      <c r="E343" s="9" t="s">
        <v>14</v>
      </c>
      <c r="F343" s="9"/>
      <c r="G343" s="12">
        <f aca="true" t="shared" si="15" ref="G343:H345">SUM(G344)</f>
        <v>0</v>
      </c>
      <c r="H343" s="12">
        <f t="shared" si="15"/>
        <v>0</v>
      </c>
      <c r="I343" s="12"/>
      <c r="J343" s="69">
        <f t="shared" si="13"/>
        <v>0</v>
      </c>
    </row>
    <row r="344" spans="1:10" ht="53.25" customHeight="1" hidden="1">
      <c r="A344" s="41" t="s">
        <v>263</v>
      </c>
      <c r="B344" s="21">
        <v>805</v>
      </c>
      <c r="C344" s="9" t="s">
        <v>555</v>
      </c>
      <c r="D344" s="9" t="s">
        <v>33</v>
      </c>
      <c r="E344" s="9" t="s">
        <v>16</v>
      </c>
      <c r="F344" s="9"/>
      <c r="G344" s="12">
        <f t="shared" si="15"/>
        <v>0</v>
      </c>
      <c r="H344" s="12">
        <f t="shared" si="15"/>
        <v>0</v>
      </c>
      <c r="I344" s="12"/>
      <c r="J344" s="69">
        <f aca="true" t="shared" si="16" ref="J344:J407">G344+H344+I344</f>
        <v>0</v>
      </c>
    </row>
    <row r="345" spans="1:10" ht="54" customHeight="1" hidden="1">
      <c r="A345" s="43" t="s">
        <v>651</v>
      </c>
      <c r="B345" s="21">
        <v>805</v>
      </c>
      <c r="C345" s="9" t="s">
        <v>555</v>
      </c>
      <c r="D345" s="9" t="s">
        <v>33</v>
      </c>
      <c r="E345" s="9" t="s">
        <v>332</v>
      </c>
      <c r="F345" s="9"/>
      <c r="G345" s="12">
        <f t="shared" si="15"/>
        <v>0</v>
      </c>
      <c r="H345" s="12">
        <f t="shared" si="15"/>
        <v>0</v>
      </c>
      <c r="I345" s="12"/>
      <c r="J345" s="69">
        <f t="shared" si="16"/>
        <v>0</v>
      </c>
    </row>
    <row r="346" spans="1:10" ht="19.5" customHeight="1" hidden="1">
      <c r="A346" s="41" t="s">
        <v>778</v>
      </c>
      <c r="B346" s="21">
        <v>805</v>
      </c>
      <c r="C346" s="9" t="s">
        <v>555</v>
      </c>
      <c r="D346" s="9" t="s">
        <v>33</v>
      </c>
      <c r="E346" s="9" t="s">
        <v>332</v>
      </c>
      <c r="F346" s="9" t="s">
        <v>640</v>
      </c>
      <c r="G346" s="12">
        <f>'прил.10'!G310</f>
        <v>0</v>
      </c>
      <c r="H346" s="12">
        <f>'прил.10'!H310</f>
        <v>0</v>
      </c>
      <c r="I346" s="12"/>
      <c r="J346" s="69">
        <f t="shared" si="16"/>
        <v>0</v>
      </c>
    </row>
    <row r="347" spans="1:10" ht="18.75" customHeight="1">
      <c r="A347" s="42" t="s">
        <v>257</v>
      </c>
      <c r="B347" s="21">
        <v>805</v>
      </c>
      <c r="C347" s="9" t="s">
        <v>555</v>
      </c>
      <c r="D347" s="9" t="s">
        <v>555</v>
      </c>
      <c r="E347" s="9"/>
      <c r="F347" s="9"/>
      <c r="G347" s="12">
        <f>G348+G355+G360+G369+G351+G353</f>
        <v>39102.899999999994</v>
      </c>
      <c r="H347" s="12">
        <f>H348+H355+H360+H369+H351+H353</f>
        <v>0</v>
      </c>
      <c r="I347" s="12"/>
      <c r="J347" s="69">
        <f t="shared" si="16"/>
        <v>39102.899999999994</v>
      </c>
    </row>
    <row r="348" spans="1:10" ht="19.5" customHeight="1">
      <c r="A348" s="42" t="s">
        <v>760</v>
      </c>
      <c r="B348" s="21">
        <v>801</v>
      </c>
      <c r="C348" s="9" t="s">
        <v>555</v>
      </c>
      <c r="D348" s="9" t="s">
        <v>555</v>
      </c>
      <c r="E348" s="9" t="s">
        <v>422</v>
      </c>
      <c r="F348" s="9"/>
      <c r="G348" s="12">
        <f>G349</f>
        <v>762.6</v>
      </c>
      <c r="H348" s="12">
        <f>H349</f>
        <v>0</v>
      </c>
      <c r="I348" s="12"/>
      <c r="J348" s="69">
        <f t="shared" si="16"/>
        <v>762.6</v>
      </c>
    </row>
    <row r="349" spans="1:10" ht="17.25" customHeight="1">
      <c r="A349" s="42" t="s">
        <v>669</v>
      </c>
      <c r="B349" s="21">
        <v>801</v>
      </c>
      <c r="C349" s="9" t="s">
        <v>555</v>
      </c>
      <c r="D349" s="9" t="s">
        <v>555</v>
      </c>
      <c r="E349" s="9" t="s">
        <v>420</v>
      </c>
      <c r="F349" s="9"/>
      <c r="G349" s="12">
        <f>SUM(G350:G350)</f>
        <v>762.6</v>
      </c>
      <c r="H349" s="12">
        <f>SUM(H350:H350)</f>
        <v>0</v>
      </c>
      <c r="I349" s="12"/>
      <c r="J349" s="69">
        <f t="shared" si="16"/>
        <v>762.6</v>
      </c>
    </row>
    <row r="350" spans="1:10" ht="15.75" customHeight="1">
      <c r="A350" s="42" t="s">
        <v>617</v>
      </c>
      <c r="B350" s="21">
        <v>801</v>
      </c>
      <c r="C350" s="9" t="s">
        <v>555</v>
      </c>
      <c r="D350" s="9" t="s">
        <v>555</v>
      </c>
      <c r="E350" s="9" t="s">
        <v>420</v>
      </c>
      <c r="F350" s="9" t="s">
        <v>616</v>
      </c>
      <c r="G350" s="12">
        <f>'прил.10'!G90</f>
        <v>762.6</v>
      </c>
      <c r="H350" s="12">
        <f>'прил.10'!H90</f>
        <v>0</v>
      </c>
      <c r="I350" s="12"/>
      <c r="J350" s="69">
        <f t="shared" si="16"/>
        <v>762.6</v>
      </c>
    </row>
    <row r="351" spans="1:10" ht="15.75" customHeight="1">
      <c r="A351" s="42" t="s">
        <v>530</v>
      </c>
      <c r="B351" s="21"/>
      <c r="C351" s="9" t="s">
        <v>555</v>
      </c>
      <c r="D351" s="9" t="s">
        <v>555</v>
      </c>
      <c r="E351" s="9" t="s">
        <v>716</v>
      </c>
      <c r="F351" s="9"/>
      <c r="G351" s="12">
        <f>SUM(G352)</f>
        <v>192.7</v>
      </c>
      <c r="H351" s="12">
        <f>SUM(H352)</f>
        <v>0</v>
      </c>
      <c r="I351" s="12"/>
      <c r="J351" s="69">
        <f t="shared" si="16"/>
        <v>192.7</v>
      </c>
    </row>
    <row r="352" spans="1:10" ht="15.75" customHeight="1">
      <c r="A352" s="42" t="s">
        <v>761</v>
      </c>
      <c r="B352" s="21"/>
      <c r="C352" s="9" t="s">
        <v>555</v>
      </c>
      <c r="D352" s="9" t="s">
        <v>555</v>
      </c>
      <c r="E352" s="9" t="s">
        <v>716</v>
      </c>
      <c r="F352" s="9" t="s">
        <v>640</v>
      </c>
      <c r="G352" s="12">
        <f>'прил.10'!G92</f>
        <v>192.7</v>
      </c>
      <c r="H352" s="12">
        <f>'прил.10'!H92</f>
        <v>0</v>
      </c>
      <c r="I352" s="12"/>
      <c r="J352" s="69">
        <f t="shared" si="16"/>
        <v>192.7</v>
      </c>
    </row>
    <row r="353" spans="1:10" ht="15.75" customHeight="1">
      <c r="A353" s="41" t="s">
        <v>630</v>
      </c>
      <c r="B353" s="21"/>
      <c r="C353" s="9" t="s">
        <v>555</v>
      </c>
      <c r="D353" s="9" t="s">
        <v>555</v>
      </c>
      <c r="E353" s="9" t="s">
        <v>715</v>
      </c>
      <c r="F353" s="9"/>
      <c r="G353" s="12">
        <f>SUM(G354)</f>
        <v>4339.5</v>
      </c>
      <c r="H353" s="12">
        <f>SUM(H354)</f>
        <v>0</v>
      </c>
      <c r="I353" s="12"/>
      <c r="J353" s="69">
        <f t="shared" si="16"/>
        <v>4339.5</v>
      </c>
    </row>
    <row r="354" spans="1:10" ht="15.75" customHeight="1">
      <c r="A354" s="42" t="s">
        <v>761</v>
      </c>
      <c r="B354" s="21"/>
      <c r="C354" s="9" t="s">
        <v>555</v>
      </c>
      <c r="D354" s="9" t="s">
        <v>555</v>
      </c>
      <c r="E354" s="9" t="s">
        <v>715</v>
      </c>
      <c r="F354" s="9" t="s">
        <v>640</v>
      </c>
      <c r="G354" s="12">
        <f>'прил.10'!G94</f>
        <v>4339.5</v>
      </c>
      <c r="H354" s="12">
        <f>'прил.10'!H94</f>
        <v>0</v>
      </c>
      <c r="I354" s="12"/>
      <c r="J354" s="69">
        <f t="shared" si="16"/>
        <v>4339.5</v>
      </c>
    </row>
    <row r="355" spans="1:10" ht="18" customHeight="1">
      <c r="A355" s="41" t="s">
        <v>231</v>
      </c>
      <c r="B355" s="21">
        <v>805</v>
      </c>
      <c r="C355" s="9" t="s">
        <v>555</v>
      </c>
      <c r="D355" s="9" t="s">
        <v>555</v>
      </c>
      <c r="E355" s="9" t="s">
        <v>528</v>
      </c>
      <c r="F355" s="9"/>
      <c r="G355" s="12">
        <f>SUM(G356)</f>
        <v>26674.8</v>
      </c>
      <c r="H355" s="12">
        <f>SUM(H356)</f>
        <v>0</v>
      </c>
      <c r="I355" s="12"/>
      <c r="J355" s="69">
        <f t="shared" si="16"/>
        <v>26674.8</v>
      </c>
    </row>
    <row r="356" spans="1:10" ht="18.75" customHeight="1">
      <c r="A356" s="42" t="s">
        <v>369</v>
      </c>
      <c r="B356" s="21">
        <v>810</v>
      </c>
      <c r="C356" s="9" t="s">
        <v>555</v>
      </c>
      <c r="D356" s="9" t="s">
        <v>555</v>
      </c>
      <c r="E356" s="9" t="s">
        <v>568</v>
      </c>
      <c r="F356" s="9"/>
      <c r="G356" s="12">
        <f>SUM(G357:G359)</f>
        <v>26674.8</v>
      </c>
      <c r="H356" s="12">
        <f>SUM(H357:H359)</f>
        <v>0</v>
      </c>
      <c r="I356" s="12"/>
      <c r="J356" s="69">
        <f t="shared" si="16"/>
        <v>26674.8</v>
      </c>
    </row>
    <row r="357" spans="1:10" ht="16.5" customHeight="1">
      <c r="A357" s="140" t="s">
        <v>368</v>
      </c>
      <c r="B357" s="109">
        <v>810</v>
      </c>
      <c r="C357" s="110" t="s">
        <v>555</v>
      </c>
      <c r="D357" s="110" t="s">
        <v>555</v>
      </c>
      <c r="E357" s="110" t="s">
        <v>568</v>
      </c>
      <c r="F357" s="110" t="s">
        <v>290</v>
      </c>
      <c r="G357" s="28">
        <f>'прил.10'!G665</f>
        <v>25000</v>
      </c>
      <c r="H357" s="28">
        <f>'прил.10'!H665</f>
        <v>0</v>
      </c>
      <c r="I357" s="28"/>
      <c r="J357" s="145">
        <f t="shared" si="16"/>
        <v>25000</v>
      </c>
    </row>
    <row r="358" spans="1:10" s="82" customFormat="1" ht="18" customHeight="1" hidden="1">
      <c r="A358" s="156" t="s">
        <v>217</v>
      </c>
      <c r="B358" s="150">
        <v>810</v>
      </c>
      <c r="C358" s="11" t="s">
        <v>555</v>
      </c>
      <c r="D358" s="11" t="s">
        <v>555</v>
      </c>
      <c r="E358" s="11" t="s">
        <v>568</v>
      </c>
      <c r="F358" s="11" t="s">
        <v>216</v>
      </c>
      <c r="G358" s="17">
        <f>'прил.10'!G666</f>
        <v>0</v>
      </c>
      <c r="H358" s="17">
        <f>'прил.10'!H666</f>
        <v>0</v>
      </c>
      <c r="I358" s="17"/>
      <c r="J358" s="127">
        <f t="shared" si="16"/>
        <v>0</v>
      </c>
    </row>
    <row r="359" spans="1:10" s="83" customFormat="1" ht="18" customHeight="1">
      <c r="A359" s="45" t="s">
        <v>617</v>
      </c>
      <c r="B359" s="111">
        <v>810</v>
      </c>
      <c r="C359" s="6" t="s">
        <v>555</v>
      </c>
      <c r="D359" s="6" t="s">
        <v>555</v>
      </c>
      <c r="E359" s="6" t="s">
        <v>568</v>
      </c>
      <c r="F359" s="6" t="s">
        <v>616</v>
      </c>
      <c r="G359" s="14">
        <f>'прил.10'!G667</f>
        <v>1674.8</v>
      </c>
      <c r="H359" s="14">
        <f>'прил.10'!H667</f>
        <v>0</v>
      </c>
      <c r="I359" s="14"/>
      <c r="J359" s="130">
        <f t="shared" si="16"/>
        <v>1674.8</v>
      </c>
    </row>
    <row r="360" spans="1:10" ht="16.5" customHeight="1">
      <c r="A360" s="41" t="s">
        <v>46</v>
      </c>
      <c r="B360" s="21">
        <v>805</v>
      </c>
      <c r="C360" s="9" t="s">
        <v>555</v>
      </c>
      <c r="D360" s="9" t="s">
        <v>555</v>
      </c>
      <c r="E360" s="9" t="s">
        <v>14</v>
      </c>
      <c r="F360" s="9"/>
      <c r="G360" s="12">
        <f>SUM(G364,G361)</f>
        <v>6883.3</v>
      </c>
      <c r="H360" s="12">
        <f>SUM(H364,H361)</f>
        <v>0</v>
      </c>
      <c r="I360" s="12"/>
      <c r="J360" s="69">
        <f t="shared" si="16"/>
        <v>6883.3</v>
      </c>
    </row>
    <row r="361" spans="1:10" ht="16.5" customHeight="1" hidden="1">
      <c r="A361" s="76" t="s">
        <v>324</v>
      </c>
      <c r="B361" s="21">
        <v>801</v>
      </c>
      <c r="C361" s="9" t="s">
        <v>555</v>
      </c>
      <c r="D361" s="9" t="s">
        <v>555</v>
      </c>
      <c r="E361" s="9" t="s">
        <v>325</v>
      </c>
      <c r="F361" s="9"/>
      <c r="G361" s="12">
        <f>SUM(G362)</f>
        <v>0</v>
      </c>
      <c r="H361" s="12">
        <f>SUM(H362)</f>
        <v>0</v>
      </c>
      <c r="I361" s="12"/>
      <c r="J361" s="69">
        <f t="shared" si="16"/>
        <v>0</v>
      </c>
    </row>
    <row r="362" spans="1:10" ht="16.5" customHeight="1" hidden="1">
      <c r="A362" s="42" t="s">
        <v>262</v>
      </c>
      <c r="B362" s="21">
        <v>801</v>
      </c>
      <c r="C362" s="9" t="s">
        <v>555</v>
      </c>
      <c r="D362" s="9" t="s">
        <v>555</v>
      </c>
      <c r="E362" s="9" t="s">
        <v>75</v>
      </c>
      <c r="F362" s="9"/>
      <c r="G362" s="12">
        <f>SUM(G363)</f>
        <v>0</v>
      </c>
      <c r="H362" s="12">
        <f>SUM(H363)</f>
        <v>0</v>
      </c>
      <c r="I362" s="12"/>
      <c r="J362" s="69">
        <f t="shared" si="16"/>
        <v>0</v>
      </c>
    </row>
    <row r="363" spans="1:10" ht="16.5" customHeight="1" hidden="1">
      <c r="A363" s="42" t="s">
        <v>617</v>
      </c>
      <c r="B363" s="21">
        <v>801</v>
      </c>
      <c r="C363" s="9" t="s">
        <v>555</v>
      </c>
      <c r="D363" s="9" t="s">
        <v>555</v>
      </c>
      <c r="E363" s="9" t="s">
        <v>75</v>
      </c>
      <c r="F363" s="9" t="s">
        <v>616</v>
      </c>
      <c r="G363" s="12">
        <f>'прил.10'!G101</f>
        <v>0</v>
      </c>
      <c r="H363" s="12">
        <f>'прил.10'!H101</f>
        <v>0</v>
      </c>
      <c r="I363" s="12"/>
      <c r="J363" s="69">
        <f t="shared" si="16"/>
        <v>0</v>
      </c>
    </row>
    <row r="364" spans="1:10" ht="52.5" customHeight="1">
      <c r="A364" s="41" t="s">
        <v>17</v>
      </c>
      <c r="B364" s="21">
        <v>805</v>
      </c>
      <c r="C364" s="9" t="s">
        <v>555</v>
      </c>
      <c r="D364" s="9" t="s">
        <v>555</v>
      </c>
      <c r="E364" s="9" t="s">
        <v>16</v>
      </c>
      <c r="F364" s="9"/>
      <c r="G364" s="12">
        <f>SUM(G367,G365)</f>
        <v>6883.3</v>
      </c>
      <c r="H364" s="12">
        <f>SUM(H367,H365)</f>
        <v>0</v>
      </c>
      <c r="I364" s="12"/>
      <c r="J364" s="69">
        <f t="shared" si="16"/>
        <v>6883.3</v>
      </c>
    </row>
    <row r="365" spans="1:10" ht="103.5" customHeight="1">
      <c r="A365" s="43" t="s">
        <v>309</v>
      </c>
      <c r="B365" s="21">
        <v>810</v>
      </c>
      <c r="C365" s="9" t="s">
        <v>555</v>
      </c>
      <c r="D365" s="9" t="s">
        <v>555</v>
      </c>
      <c r="E365" s="9" t="s">
        <v>80</v>
      </c>
      <c r="F365" s="9"/>
      <c r="G365" s="12">
        <f>SUM(G366)</f>
        <v>474.3</v>
      </c>
      <c r="H365" s="12">
        <f>SUM(H366)</f>
        <v>0</v>
      </c>
      <c r="I365" s="12"/>
      <c r="J365" s="69">
        <f t="shared" si="16"/>
        <v>474.3</v>
      </c>
    </row>
    <row r="366" spans="1:10" s="82" customFormat="1" ht="20.25" customHeight="1">
      <c r="A366" s="44" t="s">
        <v>135</v>
      </c>
      <c r="B366" s="21">
        <v>810</v>
      </c>
      <c r="C366" s="9" t="s">
        <v>555</v>
      </c>
      <c r="D366" s="9" t="s">
        <v>555</v>
      </c>
      <c r="E366" s="9" t="s">
        <v>80</v>
      </c>
      <c r="F366" s="9" t="s">
        <v>216</v>
      </c>
      <c r="G366" s="12">
        <f>'прил.10'!G671</f>
        <v>474.3</v>
      </c>
      <c r="H366" s="12">
        <f>'прил.10'!H671</f>
        <v>0</v>
      </c>
      <c r="I366" s="12"/>
      <c r="J366" s="69">
        <f t="shared" si="16"/>
        <v>474.3</v>
      </c>
    </row>
    <row r="367" spans="1:10" s="83" customFormat="1" ht="119.25" customHeight="1">
      <c r="A367" s="43" t="s">
        <v>308</v>
      </c>
      <c r="B367" s="21">
        <v>805</v>
      </c>
      <c r="C367" s="9" t="s">
        <v>555</v>
      </c>
      <c r="D367" s="9" t="s">
        <v>555</v>
      </c>
      <c r="E367" s="9" t="s">
        <v>327</v>
      </c>
      <c r="F367" s="9"/>
      <c r="G367" s="12">
        <f>SUM(G368)</f>
        <v>6409</v>
      </c>
      <c r="H367" s="12">
        <f>SUM(H368)</f>
        <v>0</v>
      </c>
      <c r="I367" s="12"/>
      <c r="J367" s="69">
        <f t="shared" si="16"/>
        <v>6409</v>
      </c>
    </row>
    <row r="368" spans="1:10" ht="21.75" customHeight="1">
      <c r="A368" s="44" t="s">
        <v>217</v>
      </c>
      <c r="B368" s="21">
        <v>805</v>
      </c>
      <c r="C368" s="9" t="s">
        <v>555</v>
      </c>
      <c r="D368" s="9" t="s">
        <v>555</v>
      </c>
      <c r="E368" s="9" t="s">
        <v>327</v>
      </c>
      <c r="F368" s="9" t="s">
        <v>216</v>
      </c>
      <c r="G368" s="12">
        <f>'прил.10'!G321</f>
        <v>6409</v>
      </c>
      <c r="H368" s="12">
        <f>'прил.10'!H321</f>
        <v>0</v>
      </c>
      <c r="I368" s="12"/>
      <c r="J368" s="69">
        <f t="shared" si="16"/>
        <v>6409</v>
      </c>
    </row>
    <row r="369" spans="1:10" ht="18" customHeight="1">
      <c r="A369" s="42" t="s">
        <v>264</v>
      </c>
      <c r="B369" s="21">
        <v>801</v>
      </c>
      <c r="C369" s="9" t="s">
        <v>555</v>
      </c>
      <c r="D369" s="9" t="s">
        <v>555</v>
      </c>
      <c r="E369" s="9" t="s">
        <v>412</v>
      </c>
      <c r="F369" s="9"/>
      <c r="G369" s="12">
        <f>SUM(G370)</f>
        <v>250</v>
      </c>
      <c r="H369" s="12">
        <f>SUM(H370)</f>
        <v>0</v>
      </c>
      <c r="I369" s="12"/>
      <c r="J369" s="69">
        <f t="shared" si="16"/>
        <v>250</v>
      </c>
    </row>
    <row r="370" spans="1:10" ht="18" customHeight="1">
      <c r="A370" s="42" t="s">
        <v>673</v>
      </c>
      <c r="B370" s="21">
        <v>801</v>
      </c>
      <c r="C370" s="9" t="s">
        <v>555</v>
      </c>
      <c r="D370" s="9" t="s">
        <v>555</v>
      </c>
      <c r="E370" s="9" t="s">
        <v>413</v>
      </c>
      <c r="F370" s="9"/>
      <c r="G370" s="12">
        <f>SUM(G371)</f>
        <v>250</v>
      </c>
      <c r="H370" s="12">
        <f>SUM(H371)</f>
        <v>0</v>
      </c>
      <c r="I370" s="12"/>
      <c r="J370" s="69">
        <f t="shared" si="16"/>
        <v>250</v>
      </c>
    </row>
    <row r="371" spans="1:10" ht="21.75" customHeight="1">
      <c r="A371" s="41" t="s">
        <v>417</v>
      </c>
      <c r="B371" s="21">
        <v>801</v>
      </c>
      <c r="C371" s="9" t="s">
        <v>555</v>
      </c>
      <c r="D371" s="9" t="s">
        <v>555</v>
      </c>
      <c r="E371" s="9" t="s">
        <v>413</v>
      </c>
      <c r="F371" s="9" t="s">
        <v>219</v>
      </c>
      <c r="G371" s="12">
        <f>'прил.10'!G104</f>
        <v>250</v>
      </c>
      <c r="H371" s="12">
        <f>'прил.10'!H104</f>
        <v>0</v>
      </c>
      <c r="I371" s="12"/>
      <c r="J371" s="69">
        <f t="shared" si="16"/>
        <v>250</v>
      </c>
    </row>
    <row r="372" spans="1:10" ht="20.25" customHeight="1">
      <c r="A372" s="42" t="s">
        <v>99</v>
      </c>
      <c r="B372" s="21">
        <v>805</v>
      </c>
      <c r="C372" s="9" t="s">
        <v>555</v>
      </c>
      <c r="D372" s="9" t="s">
        <v>31</v>
      </c>
      <c r="E372" s="9"/>
      <c r="F372" s="9"/>
      <c r="G372" s="12">
        <f>G373+G390+G395+G399+G409+G376</f>
        <v>234882.2</v>
      </c>
      <c r="H372" s="12">
        <f>H373+H390+H395+H399+H409+H376</f>
        <v>0</v>
      </c>
      <c r="I372" s="12"/>
      <c r="J372" s="69">
        <f t="shared" si="16"/>
        <v>234882.2</v>
      </c>
    </row>
    <row r="373" spans="1:10" ht="16.5">
      <c r="A373" s="42" t="s">
        <v>44</v>
      </c>
      <c r="B373" s="21">
        <v>805</v>
      </c>
      <c r="C373" s="9" t="s">
        <v>555</v>
      </c>
      <c r="D373" s="9" t="s">
        <v>31</v>
      </c>
      <c r="E373" s="9" t="s">
        <v>9</v>
      </c>
      <c r="F373" s="9"/>
      <c r="G373" s="12">
        <f>SUM(G374)</f>
        <v>11668.6</v>
      </c>
      <c r="H373" s="12">
        <f>SUM(H374)</f>
        <v>0</v>
      </c>
      <c r="I373" s="12"/>
      <c r="J373" s="69">
        <f t="shared" si="16"/>
        <v>11668.6</v>
      </c>
    </row>
    <row r="374" spans="1:10" ht="16.5">
      <c r="A374" s="41" t="s">
        <v>13</v>
      </c>
      <c r="B374" s="21">
        <v>805</v>
      </c>
      <c r="C374" s="9" t="s">
        <v>606</v>
      </c>
      <c r="D374" s="9" t="s">
        <v>607</v>
      </c>
      <c r="E374" s="9" t="s">
        <v>11</v>
      </c>
      <c r="F374" s="9"/>
      <c r="G374" s="12">
        <f>SUM(G375)</f>
        <v>11668.6</v>
      </c>
      <c r="H374" s="12">
        <f>SUM(H375)</f>
        <v>0</v>
      </c>
      <c r="I374" s="12"/>
      <c r="J374" s="69">
        <f t="shared" si="16"/>
        <v>11668.6</v>
      </c>
    </row>
    <row r="375" spans="1:10" ht="16.5">
      <c r="A375" s="41" t="s">
        <v>417</v>
      </c>
      <c r="B375" s="21">
        <v>805</v>
      </c>
      <c r="C375" s="9" t="s">
        <v>555</v>
      </c>
      <c r="D375" s="9" t="s">
        <v>31</v>
      </c>
      <c r="E375" s="9" t="s">
        <v>11</v>
      </c>
      <c r="F375" s="9" t="s">
        <v>219</v>
      </c>
      <c r="G375" s="12">
        <f>'прил.10'!G325</f>
        <v>11668.6</v>
      </c>
      <c r="H375" s="12">
        <f>'прил.10'!H325</f>
        <v>0</v>
      </c>
      <c r="I375" s="12"/>
      <c r="J375" s="69">
        <f t="shared" si="16"/>
        <v>11668.6</v>
      </c>
    </row>
    <row r="376" spans="1:10" ht="33">
      <c r="A376" s="41" t="s">
        <v>453</v>
      </c>
      <c r="B376" s="21">
        <v>841</v>
      </c>
      <c r="C376" s="9" t="s">
        <v>555</v>
      </c>
      <c r="D376" s="9" t="s">
        <v>31</v>
      </c>
      <c r="E376" s="9" t="s">
        <v>454</v>
      </c>
      <c r="F376" s="9"/>
      <c r="G376" s="12">
        <f>G377+G383</f>
        <v>91150</v>
      </c>
      <c r="H376" s="12">
        <f>H377+H383</f>
        <v>0</v>
      </c>
      <c r="I376" s="12"/>
      <c r="J376" s="69">
        <f t="shared" si="16"/>
        <v>91150</v>
      </c>
    </row>
    <row r="377" spans="1:10" ht="51" customHeight="1" hidden="1">
      <c r="A377" s="41" t="s">
        <v>50</v>
      </c>
      <c r="B377" s="21">
        <v>841</v>
      </c>
      <c r="C377" s="9" t="s">
        <v>555</v>
      </c>
      <c r="D377" s="9" t="s">
        <v>31</v>
      </c>
      <c r="E377" s="9" t="s">
        <v>48</v>
      </c>
      <c r="F377" s="9"/>
      <c r="G377" s="12">
        <f>SUM(G378)</f>
        <v>0</v>
      </c>
      <c r="H377" s="12">
        <f>SUM(H378)</f>
        <v>0</v>
      </c>
      <c r="I377" s="12"/>
      <c r="J377" s="69">
        <f t="shared" si="16"/>
        <v>0</v>
      </c>
    </row>
    <row r="378" spans="1:10" ht="33" hidden="1">
      <c r="A378" s="41" t="s">
        <v>455</v>
      </c>
      <c r="B378" s="21">
        <v>841</v>
      </c>
      <c r="C378" s="9" t="s">
        <v>555</v>
      </c>
      <c r="D378" s="9" t="s">
        <v>31</v>
      </c>
      <c r="E378" s="9" t="s">
        <v>456</v>
      </c>
      <c r="F378" s="9"/>
      <c r="G378" s="12">
        <f>SUM(G379:G382)</f>
        <v>0</v>
      </c>
      <c r="H378" s="12">
        <f>SUM(H379:H382)</f>
        <v>0</v>
      </c>
      <c r="I378" s="12"/>
      <c r="J378" s="69">
        <f t="shared" si="16"/>
        <v>0</v>
      </c>
    </row>
    <row r="379" spans="1:10" ht="33" hidden="1">
      <c r="A379" s="41" t="s">
        <v>697</v>
      </c>
      <c r="B379" s="21">
        <v>841</v>
      </c>
      <c r="C379" s="9" t="s">
        <v>555</v>
      </c>
      <c r="D379" s="9" t="s">
        <v>31</v>
      </c>
      <c r="E379" s="9" t="s">
        <v>456</v>
      </c>
      <c r="F379" s="9" t="s">
        <v>67</v>
      </c>
      <c r="G379" s="12">
        <f>'прил.10'!G1004</f>
        <v>0</v>
      </c>
      <c r="H379" s="12">
        <f>'прил.10'!H1004</f>
        <v>0</v>
      </c>
      <c r="I379" s="12"/>
      <c r="J379" s="69">
        <f t="shared" si="16"/>
        <v>0</v>
      </c>
    </row>
    <row r="380" spans="1:10" ht="33" hidden="1">
      <c r="A380" s="41" t="s">
        <v>406</v>
      </c>
      <c r="B380" s="21">
        <v>841</v>
      </c>
      <c r="C380" s="9" t="s">
        <v>555</v>
      </c>
      <c r="D380" s="9" t="s">
        <v>31</v>
      </c>
      <c r="E380" s="9" t="s">
        <v>456</v>
      </c>
      <c r="F380" s="9" t="s">
        <v>68</v>
      </c>
      <c r="G380" s="12">
        <f>'прил.10'!G1005</f>
        <v>0</v>
      </c>
      <c r="H380" s="12">
        <f>'прил.10'!H1005</f>
        <v>0</v>
      </c>
      <c r="I380" s="12"/>
      <c r="J380" s="69">
        <f t="shared" si="16"/>
        <v>0</v>
      </c>
    </row>
    <row r="381" spans="1:10" ht="33" hidden="1">
      <c r="A381" s="41" t="s">
        <v>284</v>
      </c>
      <c r="B381" s="21">
        <v>841</v>
      </c>
      <c r="C381" s="9" t="s">
        <v>555</v>
      </c>
      <c r="D381" s="9" t="s">
        <v>31</v>
      </c>
      <c r="E381" s="9" t="s">
        <v>456</v>
      </c>
      <c r="F381" s="9" t="s">
        <v>69</v>
      </c>
      <c r="G381" s="12">
        <f>'прил.10'!G1006</f>
        <v>0</v>
      </c>
      <c r="H381" s="12">
        <f>'прил.10'!H1006</f>
        <v>0</v>
      </c>
      <c r="I381" s="12"/>
      <c r="J381" s="69">
        <f t="shared" si="16"/>
        <v>0</v>
      </c>
    </row>
    <row r="382" spans="1:10" ht="33" hidden="1">
      <c r="A382" s="41" t="s">
        <v>285</v>
      </c>
      <c r="B382" s="21">
        <v>841</v>
      </c>
      <c r="C382" s="9" t="s">
        <v>555</v>
      </c>
      <c r="D382" s="9" t="s">
        <v>31</v>
      </c>
      <c r="E382" s="9" t="s">
        <v>456</v>
      </c>
      <c r="F382" s="9" t="s">
        <v>70</v>
      </c>
      <c r="G382" s="12">
        <f>'прил.10'!G1007</f>
        <v>0</v>
      </c>
      <c r="H382" s="12">
        <f>'прил.10'!H1007</f>
        <v>0</v>
      </c>
      <c r="I382" s="12"/>
      <c r="J382" s="69">
        <f t="shared" si="16"/>
        <v>0</v>
      </c>
    </row>
    <row r="383" spans="1:10" ht="16.5">
      <c r="A383" s="41" t="s">
        <v>676</v>
      </c>
      <c r="B383" s="21">
        <v>841</v>
      </c>
      <c r="C383" s="9" t="s">
        <v>555</v>
      </c>
      <c r="D383" s="9" t="s">
        <v>31</v>
      </c>
      <c r="E383" s="9" t="s">
        <v>743</v>
      </c>
      <c r="F383" s="9"/>
      <c r="G383" s="12">
        <f>SUM(G384,G386,G388)</f>
        <v>91150</v>
      </c>
      <c r="H383" s="12">
        <f>SUM(H384,H386,H388)</f>
        <v>0</v>
      </c>
      <c r="I383" s="12"/>
      <c r="J383" s="69">
        <f t="shared" si="16"/>
        <v>91150</v>
      </c>
    </row>
    <row r="384" spans="1:10" ht="16.5">
      <c r="A384" s="41" t="s">
        <v>310</v>
      </c>
      <c r="B384" s="21">
        <v>841</v>
      </c>
      <c r="C384" s="9" t="s">
        <v>555</v>
      </c>
      <c r="D384" s="9" t="s">
        <v>31</v>
      </c>
      <c r="E384" s="9" t="s">
        <v>747</v>
      </c>
      <c r="F384" s="9"/>
      <c r="G384" s="12">
        <f>SUM(G385)</f>
        <v>91150</v>
      </c>
      <c r="H384" s="12">
        <f>SUM(H385)</f>
        <v>0</v>
      </c>
      <c r="I384" s="12"/>
      <c r="J384" s="69">
        <f t="shared" si="16"/>
        <v>91150</v>
      </c>
    </row>
    <row r="385" spans="1:10" ht="16.5">
      <c r="A385" s="43" t="s">
        <v>465</v>
      </c>
      <c r="B385" s="21">
        <v>841</v>
      </c>
      <c r="C385" s="9" t="s">
        <v>555</v>
      </c>
      <c r="D385" s="9" t="s">
        <v>31</v>
      </c>
      <c r="E385" s="9" t="s">
        <v>747</v>
      </c>
      <c r="F385" s="9" t="s">
        <v>775</v>
      </c>
      <c r="G385" s="12">
        <f>'прил.10'!G1010</f>
        <v>91150</v>
      </c>
      <c r="H385" s="12">
        <f>'прил.10'!H1010</f>
        <v>0</v>
      </c>
      <c r="I385" s="12"/>
      <c r="J385" s="69">
        <f t="shared" si="16"/>
        <v>91150</v>
      </c>
    </row>
    <row r="386" spans="1:10" ht="16.5" hidden="1">
      <c r="A386" s="43" t="s">
        <v>286</v>
      </c>
      <c r="B386" s="21">
        <v>841</v>
      </c>
      <c r="C386" s="9" t="s">
        <v>555</v>
      </c>
      <c r="D386" s="9" t="s">
        <v>31</v>
      </c>
      <c r="E386" s="9" t="s">
        <v>754</v>
      </c>
      <c r="F386" s="9"/>
      <c r="G386" s="12">
        <f>SUM(G387)</f>
        <v>0</v>
      </c>
      <c r="H386" s="12">
        <f>SUM(H387)</f>
        <v>0</v>
      </c>
      <c r="I386" s="12"/>
      <c r="J386" s="69">
        <f t="shared" si="16"/>
        <v>0</v>
      </c>
    </row>
    <row r="387" spans="1:10" ht="16.5" hidden="1">
      <c r="A387" s="43" t="s">
        <v>465</v>
      </c>
      <c r="B387" s="21">
        <v>841</v>
      </c>
      <c r="C387" s="9" t="s">
        <v>555</v>
      </c>
      <c r="D387" s="9" t="s">
        <v>31</v>
      </c>
      <c r="E387" s="9" t="s">
        <v>754</v>
      </c>
      <c r="F387" s="9" t="s">
        <v>775</v>
      </c>
      <c r="G387" s="12">
        <f>'прил.10'!G1012</f>
        <v>0</v>
      </c>
      <c r="H387" s="12">
        <f>'прил.10'!H1012</f>
        <v>0</v>
      </c>
      <c r="I387" s="12"/>
      <c r="J387" s="69">
        <f t="shared" si="16"/>
        <v>0</v>
      </c>
    </row>
    <row r="388" spans="1:10" ht="16.5" hidden="1">
      <c r="A388" s="43" t="s">
        <v>287</v>
      </c>
      <c r="B388" s="21">
        <v>841</v>
      </c>
      <c r="C388" s="9" t="s">
        <v>555</v>
      </c>
      <c r="D388" s="9" t="s">
        <v>31</v>
      </c>
      <c r="E388" s="9" t="s">
        <v>755</v>
      </c>
      <c r="F388" s="9"/>
      <c r="G388" s="12">
        <f>SUM(G389)</f>
        <v>0</v>
      </c>
      <c r="H388" s="12">
        <f>SUM(H389)</f>
        <v>0</v>
      </c>
      <c r="I388" s="12"/>
      <c r="J388" s="69">
        <f t="shared" si="16"/>
        <v>0</v>
      </c>
    </row>
    <row r="389" spans="1:10" ht="16.5" hidden="1">
      <c r="A389" s="43" t="s">
        <v>465</v>
      </c>
      <c r="B389" s="21">
        <v>841</v>
      </c>
      <c r="C389" s="9" t="s">
        <v>555</v>
      </c>
      <c r="D389" s="9" t="s">
        <v>31</v>
      </c>
      <c r="E389" s="9" t="s">
        <v>755</v>
      </c>
      <c r="F389" s="9" t="s">
        <v>775</v>
      </c>
      <c r="G389" s="12">
        <f>'прил.10'!G1014</f>
        <v>0</v>
      </c>
      <c r="H389" s="12">
        <f>'прил.10'!H1014</f>
        <v>0</v>
      </c>
      <c r="I389" s="12"/>
      <c r="J389" s="69">
        <f t="shared" si="16"/>
        <v>0</v>
      </c>
    </row>
    <row r="390" spans="1:10" ht="51" customHeight="1">
      <c r="A390" s="41" t="s">
        <v>759</v>
      </c>
      <c r="B390" s="21">
        <v>805</v>
      </c>
      <c r="C390" s="9" t="s">
        <v>555</v>
      </c>
      <c r="D390" s="9" t="s">
        <v>31</v>
      </c>
      <c r="E390" s="9" t="s">
        <v>608</v>
      </c>
      <c r="F390" s="9"/>
      <c r="G390" s="12">
        <f>G391+G393</f>
        <v>53143.7</v>
      </c>
      <c r="H390" s="12">
        <f>H391+H393</f>
        <v>0</v>
      </c>
      <c r="I390" s="12"/>
      <c r="J390" s="69">
        <f t="shared" si="16"/>
        <v>53143.7</v>
      </c>
    </row>
    <row r="391" spans="1:10" ht="16.5">
      <c r="A391" s="42" t="s">
        <v>530</v>
      </c>
      <c r="B391" s="21">
        <v>805</v>
      </c>
      <c r="C391" s="9" t="s">
        <v>555</v>
      </c>
      <c r="D391" s="9" t="s">
        <v>31</v>
      </c>
      <c r="E391" s="9" t="s">
        <v>534</v>
      </c>
      <c r="F391" s="9"/>
      <c r="G391" s="12">
        <f>SUM(G392)</f>
        <v>713.2</v>
      </c>
      <c r="H391" s="12">
        <f>SUM(H392)</f>
        <v>0</v>
      </c>
      <c r="I391" s="12"/>
      <c r="J391" s="69">
        <f t="shared" si="16"/>
        <v>713.2</v>
      </c>
    </row>
    <row r="392" spans="1:10" ht="16.5">
      <c r="A392" s="41" t="s">
        <v>778</v>
      </c>
      <c r="B392" s="21">
        <v>805</v>
      </c>
      <c r="C392" s="9" t="s">
        <v>555</v>
      </c>
      <c r="D392" s="9" t="s">
        <v>31</v>
      </c>
      <c r="E392" s="9" t="s">
        <v>534</v>
      </c>
      <c r="F392" s="9" t="s">
        <v>640</v>
      </c>
      <c r="G392" s="12">
        <f>'прил.10'!G328</f>
        <v>713.2</v>
      </c>
      <c r="H392" s="12">
        <f>'прил.10'!H328</f>
        <v>0</v>
      </c>
      <c r="I392" s="12"/>
      <c r="J392" s="69">
        <f t="shared" si="16"/>
        <v>713.2</v>
      </c>
    </row>
    <row r="393" spans="1:10" ht="16.5">
      <c r="A393" s="42" t="s">
        <v>451</v>
      </c>
      <c r="B393" s="21">
        <v>805</v>
      </c>
      <c r="C393" s="9" t="s">
        <v>555</v>
      </c>
      <c r="D393" s="9" t="s">
        <v>31</v>
      </c>
      <c r="E393" s="9" t="s">
        <v>609</v>
      </c>
      <c r="F393" s="9"/>
      <c r="G393" s="12">
        <f>SUM(G394)</f>
        <v>52430.5</v>
      </c>
      <c r="H393" s="12">
        <f>SUM(H394)</f>
        <v>0</v>
      </c>
      <c r="I393" s="12"/>
      <c r="J393" s="69">
        <f t="shared" si="16"/>
        <v>52430.5</v>
      </c>
    </row>
    <row r="394" spans="1:10" ht="16.5">
      <c r="A394" s="41" t="s">
        <v>778</v>
      </c>
      <c r="B394" s="21">
        <v>805</v>
      </c>
      <c r="C394" s="9" t="s">
        <v>555</v>
      </c>
      <c r="D394" s="9" t="s">
        <v>31</v>
      </c>
      <c r="E394" s="9" t="s">
        <v>609</v>
      </c>
      <c r="F394" s="9" t="s">
        <v>640</v>
      </c>
      <c r="G394" s="12">
        <f>'прил.10'!G330+'прил.10'!G889</f>
        <v>52430.5</v>
      </c>
      <c r="H394" s="12">
        <f>'прил.10'!H330+'прил.10'!H889</f>
        <v>0</v>
      </c>
      <c r="I394" s="12"/>
      <c r="J394" s="69">
        <f t="shared" si="16"/>
        <v>52430.5</v>
      </c>
    </row>
    <row r="395" spans="1:12" s="82" customFormat="1" ht="16.5">
      <c r="A395" s="41" t="s">
        <v>46</v>
      </c>
      <c r="B395" s="21">
        <v>805</v>
      </c>
      <c r="C395" s="9" t="s">
        <v>555</v>
      </c>
      <c r="D395" s="9" t="s">
        <v>31</v>
      </c>
      <c r="E395" s="9" t="s">
        <v>14</v>
      </c>
      <c r="F395" s="9"/>
      <c r="G395" s="12">
        <f>SUM(G396)</f>
        <v>4809.3</v>
      </c>
      <c r="H395" s="12">
        <f>SUM(H396)</f>
        <v>0</v>
      </c>
      <c r="I395" s="12"/>
      <c r="J395" s="69">
        <f t="shared" si="16"/>
        <v>4809.3</v>
      </c>
      <c r="K395" s="62"/>
      <c r="L395" s="62"/>
    </row>
    <row r="396" spans="1:12" s="83" customFormat="1" ht="52.5" customHeight="1">
      <c r="A396" s="41" t="s">
        <v>17</v>
      </c>
      <c r="B396" s="21">
        <v>805</v>
      </c>
      <c r="C396" s="9" t="s">
        <v>555</v>
      </c>
      <c r="D396" s="9" t="s">
        <v>31</v>
      </c>
      <c r="E396" s="9" t="s">
        <v>16</v>
      </c>
      <c r="F396" s="9"/>
      <c r="G396" s="12">
        <f>G397</f>
        <v>4809.3</v>
      </c>
      <c r="H396" s="12">
        <f>H397</f>
        <v>0</v>
      </c>
      <c r="I396" s="12"/>
      <c r="J396" s="69">
        <f t="shared" si="16"/>
        <v>4809.3</v>
      </c>
      <c r="K396" s="62"/>
      <c r="L396" s="62"/>
    </row>
    <row r="397" spans="1:10" s="62" customFormat="1" ht="52.5" customHeight="1">
      <c r="A397" s="43" t="s">
        <v>783</v>
      </c>
      <c r="B397" s="21"/>
      <c r="C397" s="9" t="s">
        <v>555</v>
      </c>
      <c r="D397" s="9" t="s">
        <v>31</v>
      </c>
      <c r="E397" s="9" t="s">
        <v>383</v>
      </c>
      <c r="F397" s="9"/>
      <c r="G397" s="12">
        <f>G398</f>
        <v>4809.3</v>
      </c>
      <c r="H397" s="12">
        <f>H398</f>
        <v>0</v>
      </c>
      <c r="I397" s="12"/>
      <c r="J397" s="69">
        <f t="shared" si="16"/>
        <v>4809.3</v>
      </c>
    </row>
    <row r="398" spans="1:10" ht="16.5">
      <c r="A398" s="44" t="s">
        <v>670</v>
      </c>
      <c r="B398" s="21">
        <v>805</v>
      </c>
      <c r="C398" s="9" t="s">
        <v>555</v>
      </c>
      <c r="D398" s="9" t="s">
        <v>31</v>
      </c>
      <c r="E398" s="9" t="s">
        <v>383</v>
      </c>
      <c r="F398" s="9" t="s">
        <v>216</v>
      </c>
      <c r="G398" s="12">
        <f>'прил.10'!G334</f>
        <v>4809.3</v>
      </c>
      <c r="H398" s="12">
        <f>'прил.10'!H334</f>
        <v>0</v>
      </c>
      <c r="I398" s="12"/>
      <c r="J398" s="69">
        <f t="shared" si="16"/>
        <v>4809.3</v>
      </c>
    </row>
    <row r="399" spans="1:10" ht="19.5" customHeight="1">
      <c r="A399" s="41" t="s">
        <v>333</v>
      </c>
      <c r="B399" s="21">
        <v>805</v>
      </c>
      <c r="C399" s="9" t="s">
        <v>555</v>
      </c>
      <c r="D399" s="9" t="s">
        <v>31</v>
      </c>
      <c r="E399" s="9" t="s">
        <v>441</v>
      </c>
      <c r="F399" s="9"/>
      <c r="G399" s="12">
        <f>G400+G405+G407</f>
        <v>62858.899999999994</v>
      </c>
      <c r="H399" s="12">
        <f>H400+H405+H407</f>
        <v>0</v>
      </c>
      <c r="I399" s="12"/>
      <c r="J399" s="69">
        <f t="shared" si="16"/>
        <v>62858.899999999994</v>
      </c>
    </row>
    <row r="400" spans="1:10" ht="38.25" customHeight="1">
      <c r="A400" s="43" t="s">
        <v>311</v>
      </c>
      <c r="B400" s="21"/>
      <c r="C400" s="9" t="s">
        <v>555</v>
      </c>
      <c r="D400" s="9" t="s">
        <v>31</v>
      </c>
      <c r="E400" s="9" t="s">
        <v>307</v>
      </c>
      <c r="F400" s="9"/>
      <c r="G400" s="12">
        <f>SUM(G401,G403)</f>
        <v>62858.899999999994</v>
      </c>
      <c r="H400" s="12">
        <f>SUM(H401,H403)</f>
        <v>0</v>
      </c>
      <c r="I400" s="12"/>
      <c r="J400" s="69">
        <f t="shared" si="16"/>
        <v>62858.899999999994</v>
      </c>
    </row>
    <row r="401" spans="1:10" ht="51" customHeight="1">
      <c r="A401" s="43" t="s">
        <v>312</v>
      </c>
      <c r="B401" s="21">
        <v>805</v>
      </c>
      <c r="C401" s="9" t="s">
        <v>555</v>
      </c>
      <c r="D401" s="9" t="s">
        <v>31</v>
      </c>
      <c r="E401" s="9" t="s">
        <v>334</v>
      </c>
      <c r="F401" s="9"/>
      <c r="G401" s="12">
        <f>SUM(G402)</f>
        <v>43331.6</v>
      </c>
      <c r="H401" s="12">
        <f>SUM(H402)</f>
        <v>0</v>
      </c>
      <c r="I401" s="12"/>
      <c r="J401" s="69">
        <f t="shared" si="16"/>
        <v>43331.6</v>
      </c>
    </row>
    <row r="402" spans="1:10" ht="21.75" customHeight="1">
      <c r="A402" s="41" t="s">
        <v>546</v>
      </c>
      <c r="B402" s="21">
        <v>805</v>
      </c>
      <c r="C402" s="9" t="s">
        <v>555</v>
      </c>
      <c r="D402" s="9" t="s">
        <v>31</v>
      </c>
      <c r="E402" s="9" t="s">
        <v>334</v>
      </c>
      <c r="F402" s="9" t="s">
        <v>95</v>
      </c>
      <c r="G402" s="12">
        <f>'прил.10'!G338</f>
        <v>43331.6</v>
      </c>
      <c r="H402" s="12">
        <f>'прил.10'!H338</f>
        <v>0</v>
      </c>
      <c r="I402" s="12"/>
      <c r="J402" s="69">
        <f t="shared" si="16"/>
        <v>43331.6</v>
      </c>
    </row>
    <row r="403" spans="1:10" ht="51" customHeight="1">
      <c r="A403" s="43" t="s">
        <v>541</v>
      </c>
      <c r="B403" s="21">
        <v>805</v>
      </c>
      <c r="C403" s="9" t="s">
        <v>555</v>
      </c>
      <c r="D403" s="9" t="s">
        <v>31</v>
      </c>
      <c r="E403" s="9" t="s">
        <v>335</v>
      </c>
      <c r="F403" s="9"/>
      <c r="G403" s="12">
        <f>SUM(G404)</f>
        <v>19527.3</v>
      </c>
      <c r="H403" s="12">
        <f>SUM(H404)</f>
        <v>0</v>
      </c>
      <c r="I403" s="12"/>
      <c r="J403" s="69">
        <f t="shared" si="16"/>
        <v>19527.3</v>
      </c>
    </row>
    <row r="404" spans="1:10" ht="18.75" customHeight="1">
      <c r="A404" s="41" t="s">
        <v>546</v>
      </c>
      <c r="B404" s="21">
        <v>805</v>
      </c>
      <c r="C404" s="9" t="s">
        <v>555</v>
      </c>
      <c r="D404" s="9" t="s">
        <v>31</v>
      </c>
      <c r="E404" s="9" t="s">
        <v>335</v>
      </c>
      <c r="F404" s="9" t="s">
        <v>95</v>
      </c>
      <c r="G404" s="12">
        <f>'прил.10'!G340</f>
        <v>19527.3</v>
      </c>
      <c r="H404" s="12">
        <f>'прил.10'!H340</f>
        <v>0</v>
      </c>
      <c r="I404" s="12"/>
      <c r="J404" s="69">
        <f t="shared" si="16"/>
        <v>19527.3</v>
      </c>
    </row>
    <row r="405" spans="1:10" ht="33" customHeight="1" hidden="1">
      <c r="A405" s="43" t="s">
        <v>698</v>
      </c>
      <c r="B405" s="21">
        <v>805</v>
      </c>
      <c r="C405" s="9" t="s">
        <v>555</v>
      </c>
      <c r="D405" s="9" t="s">
        <v>31</v>
      </c>
      <c r="E405" s="9" t="s">
        <v>336</v>
      </c>
      <c r="F405" s="9"/>
      <c r="G405" s="12">
        <f>SUM(G406)</f>
        <v>0</v>
      </c>
      <c r="H405" s="12">
        <f>SUM(H406)</f>
        <v>0</v>
      </c>
      <c r="I405" s="12"/>
      <c r="J405" s="69">
        <f t="shared" si="16"/>
        <v>0</v>
      </c>
    </row>
    <row r="406" spans="1:10" ht="19.5" customHeight="1" hidden="1">
      <c r="A406" s="41" t="s">
        <v>546</v>
      </c>
      <c r="B406" s="21">
        <v>805</v>
      </c>
      <c r="C406" s="9" t="s">
        <v>555</v>
      </c>
      <c r="D406" s="9" t="s">
        <v>31</v>
      </c>
      <c r="E406" s="9" t="s">
        <v>336</v>
      </c>
      <c r="F406" s="9" t="s">
        <v>95</v>
      </c>
      <c r="G406" s="12">
        <f>'прил.10'!G342</f>
        <v>0</v>
      </c>
      <c r="H406" s="12">
        <f>'прил.10'!H342</f>
        <v>0</v>
      </c>
      <c r="I406" s="12"/>
      <c r="J406" s="69">
        <f t="shared" si="16"/>
        <v>0</v>
      </c>
    </row>
    <row r="407" spans="1:10" ht="34.5" customHeight="1" hidden="1">
      <c r="A407" s="43" t="s">
        <v>699</v>
      </c>
      <c r="B407" s="21">
        <v>805</v>
      </c>
      <c r="C407" s="9" t="s">
        <v>555</v>
      </c>
      <c r="D407" s="9" t="s">
        <v>31</v>
      </c>
      <c r="E407" s="9" t="s">
        <v>337</v>
      </c>
      <c r="F407" s="9"/>
      <c r="G407" s="12">
        <f>SUM(G408)</f>
        <v>0</v>
      </c>
      <c r="H407" s="12">
        <f>SUM(H408)</f>
        <v>0</v>
      </c>
      <c r="I407" s="12"/>
      <c r="J407" s="69">
        <f t="shared" si="16"/>
        <v>0</v>
      </c>
    </row>
    <row r="408" spans="1:10" ht="16.5" hidden="1">
      <c r="A408" s="41" t="s">
        <v>546</v>
      </c>
      <c r="B408" s="21">
        <v>805</v>
      </c>
      <c r="C408" s="9" t="s">
        <v>555</v>
      </c>
      <c r="D408" s="9" t="s">
        <v>31</v>
      </c>
      <c r="E408" s="9" t="s">
        <v>337</v>
      </c>
      <c r="F408" s="9" t="s">
        <v>95</v>
      </c>
      <c r="G408" s="12">
        <f>'прил.10'!G344</f>
        <v>0</v>
      </c>
      <c r="H408" s="12">
        <f>'прил.10'!H344</f>
        <v>0</v>
      </c>
      <c r="I408" s="12"/>
      <c r="J408" s="69">
        <f aca="true" t="shared" si="17" ref="J408:J471">G408+H408+I408</f>
        <v>0</v>
      </c>
    </row>
    <row r="409" spans="1:10" ht="16.5">
      <c r="A409" s="42" t="s">
        <v>443</v>
      </c>
      <c r="B409" s="21">
        <v>805</v>
      </c>
      <c r="C409" s="9" t="s">
        <v>555</v>
      </c>
      <c r="D409" s="9" t="s">
        <v>31</v>
      </c>
      <c r="E409" s="9" t="s">
        <v>412</v>
      </c>
      <c r="F409" s="9"/>
      <c r="G409" s="12">
        <f>G410+G412+G414</f>
        <v>11251.7</v>
      </c>
      <c r="H409" s="12">
        <f>H410+H412+H414</f>
        <v>0</v>
      </c>
      <c r="I409" s="12"/>
      <c r="J409" s="69">
        <f t="shared" si="17"/>
        <v>11251.7</v>
      </c>
    </row>
    <row r="410" spans="1:10" ht="19.5" customHeight="1">
      <c r="A410" s="42" t="s">
        <v>701</v>
      </c>
      <c r="B410" s="21">
        <v>805</v>
      </c>
      <c r="C410" s="9" t="s">
        <v>606</v>
      </c>
      <c r="D410" s="9" t="s">
        <v>31</v>
      </c>
      <c r="E410" s="9" t="s">
        <v>413</v>
      </c>
      <c r="F410" s="9"/>
      <c r="G410" s="12">
        <f>G411</f>
        <v>937.7</v>
      </c>
      <c r="H410" s="12">
        <f>H411</f>
        <v>0</v>
      </c>
      <c r="I410" s="12"/>
      <c r="J410" s="69">
        <f t="shared" si="17"/>
        <v>937.7</v>
      </c>
    </row>
    <row r="411" spans="1:10" ht="16.5">
      <c r="A411" s="41" t="s">
        <v>546</v>
      </c>
      <c r="B411" s="21">
        <v>805</v>
      </c>
      <c r="C411" s="9" t="s">
        <v>606</v>
      </c>
      <c r="D411" s="9" t="s">
        <v>31</v>
      </c>
      <c r="E411" s="9" t="s">
        <v>413</v>
      </c>
      <c r="F411" s="9" t="s">
        <v>95</v>
      </c>
      <c r="G411" s="12">
        <f>'прил.10'!G347</f>
        <v>937.7</v>
      </c>
      <c r="H411" s="12">
        <f>'прил.10'!H347</f>
        <v>0</v>
      </c>
      <c r="I411" s="12"/>
      <c r="J411" s="69">
        <f t="shared" si="17"/>
        <v>937.7</v>
      </c>
    </row>
    <row r="412" spans="1:10" ht="16.5" customHeight="1">
      <c r="A412" s="42" t="s">
        <v>693</v>
      </c>
      <c r="B412" s="21">
        <v>805</v>
      </c>
      <c r="C412" s="9" t="s">
        <v>606</v>
      </c>
      <c r="D412" s="9" t="s">
        <v>31</v>
      </c>
      <c r="E412" s="9" t="s">
        <v>200</v>
      </c>
      <c r="F412" s="9"/>
      <c r="G412" s="12">
        <f>SUM(G413)</f>
        <v>919</v>
      </c>
      <c r="H412" s="12">
        <f>SUM(H413)</f>
        <v>0</v>
      </c>
      <c r="I412" s="12"/>
      <c r="J412" s="69">
        <f t="shared" si="17"/>
        <v>919</v>
      </c>
    </row>
    <row r="413" spans="1:10" ht="17.25" customHeight="1">
      <c r="A413" s="41" t="s">
        <v>546</v>
      </c>
      <c r="B413" s="21">
        <v>805</v>
      </c>
      <c r="C413" s="9" t="s">
        <v>606</v>
      </c>
      <c r="D413" s="9" t="s">
        <v>31</v>
      </c>
      <c r="E413" s="9" t="s">
        <v>200</v>
      </c>
      <c r="F413" s="9" t="s">
        <v>95</v>
      </c>
      <c r="G413" s="12">
        <f>'прил.10'!G349</f>
        <v>919</v>
      </c>
      <c r="H413" s="12">
        <f>'прил.10'!H349</f>
        <v>0</v>
      </c>
      <c r="I413" s="12"/>
      <c r="J413" s="69">
        <f t="shared" si="17"/>
        <v>919</v>
      </c>
    </row>
    <row r="414" spans="1:10" ht="17.25" customHeight="1">
      <c r="A414" s="42" t="s">
        <v>702</v>
      </c>
      <c r="B414" s="70">
        <v>809</v>
      </c>
      <c r="C414" s="29" t="s">
        <v>555</v>
      </c>
      <c r="D414" s="29" t="s">
        <v>31</v>
      </c>
      <c r="E414" s="9" t="s">
        <v>173</v>
      </c>
      <c r="F414" s="9"/>
      <c r="G414" s="12">
        <f>SUM(G415:G416)</f>
        <v>9395</v>
      </c>
      <c r="H414" s="12">
        <f>SUM(H415:H416)</f>
        <v>0</v>
      </c>
      <c r="I414" s="12"/>
      <c r="J414" s="69">
        <f t="shared" si="17"/>
        <v>9395</v>
      </c>
    </row>
    <row r="415" spans="1:10" s="82" customFormat="1" ht="17.25" customHeight="1">
      <c r="A415" s="41" t="s">
        <v>546</v>
      </c>
      <c r="B415" s="21">
        <v>841</v>
      </c>
      <c r="C415" s="9" t="s">
        <v>555</v>
      </c>
      <c r="D415" s="9" t="s">
        <v>31</v>
      </c>
      <c r="E415" s="9" t="s">
        <v>173</v>
      </c>
      <c r="F415" s="9" t="s">
        <v>95</v>
      </c>
      <c r="G415" s="12">
        <f>'прил.10'!G621+'прил.10'!G351</f>
        <v>2088.4</v>
      </c>
      <c r="H415" s="12">
        <f>'прил.10'!H621+'прил.10'!H351</f>
        <v>0</v>
      </c>
      <c r="I415" s="12"/>
      <c r="J415" s="69">
        <f t="shared" si="17"/>
        <v>2088.4</v>
      </c>
    </row>
    <row r="416" spans="1:10" s="83" customFormat="1" ht="17.25" customHeight="1">
      <c r="A416" s="41" t="s">
        <v>593</v>
      </c>
      <c r="B416" s="70">
        <v>809</v>
      </c>
      <c r="C416" s="29" t="s">
        <v>555</v>
      </c>
      <c r="D416" s="29" t="s">
        <v>31</v>
      </c>
      <c r="E416" s="9" t="s">
        <v>173</v>
      </c>
      <c r="F416" s="9" t="s">
        <v>219</v>
      </c>
      <c r="G416" s="12">
        <f>'прил.10'!G622+'прил.10'!G893</f>
        <v>7306.6</v>
      </c>
      <c r="H416" s="12">
        <f>'прил.10'!H622+'прил.10'!H893</f>
        <v>0</v>
      </c>
      <c r="I416" s="12"/>
      <c r="J416" s="69">
        <f t="shared" si="17"/>
        <v>7306.6</v>
      </c>
    </row>
    <row r="417" spans="1:10" s="62" customFormat="1" ht="36" customHeight="1" hidden="1">
      <c r="A417" s="37" t="s">
        <v>354</v>
      </c>
      <c r="B417" s="70"/>
      <c r="C417" s="9" t="s">
        <v>555</v>
      </c>
      <c r="D417" s="9" t="s">
        <v>31</v>
      </c>
      <c r="E417" s="9" t="s">
        <v>353</v>
      </c>
      <c r="F417" s="9"/>
      <c r="G417" s="12"/>
      <c r="H417" s="12"/>
      <c r="I417" s="12"/>
      <c r="J417" s="69">
        <f t="shared" si="17"/>
        <v>0</v>
      </c>
    </row>
    <row r="418" spans="1:10" s="62" customFormat="1" ht="17.25" customHeight="1" hidden="1">
      <c r="A418" s="41" t="s">
        <v>546</v>
      </c>
      <c r="B418" s="70"/>
      <c r="C418" s="9" t="s">
        <v>555</v>
      </c>
      <c r="D418" s="9" t="s">
        <v>31</v>
      </c>
      <c r="E418" s="9" t="s">
        <v>353</v>
      </c>
      <c r="F418" s="9" t="s">
        <v>95</v>
      </c>
      <c r="G418" s="12"/>
      <c r="H418" s="12"/>
      <c r="I418" s="12"/>
      <c r="J418" s="69">
        <f t="shared" si="17"/>
        <v>0</v>
      </c>
    </row>
    <row r="419" spans="1:10" s="62" customFormat="1" ht="36" customHeight="1" hidden="1">
      <c r="A419" s="42" t="s">
        <v>6</v>
      </c>
      <c r="B419" s="70"/>
      <c r="C419" s="9" t="s">
        <v>555</v>
      </c>
      <c r="D419" s="9" t="s">
        <v>31</v>
      </c>
      <c r="E419" s="9" t="s">
        <v>5</v>
      </c>
      <c r="F419" s="9"/>
      <c r="G419" s="12"/>
      <c r="H419" s="12"/>
      <c r="I419" s="12"/>
      <c r="J419" s="69">
        <f t="shared" si="17"/>
        <v>0</v>
      </c>
    </row>
    <row r="420" spans="1:10" s="62" customFormat="1" ht="17.25" customHeight="1" hidden="1">
      <c r="A420" s="40" t="s">
        <v>546</v>
      </c>
      <c r="B420" s="70"/>
      <c r="C420" s="9" t="s">
        <v>555</v>
      </c>
      <c r="D420" s="9" t="s">
        <v>31</v>
      </c>
      <c r="E420" s="9" t="s">
        <v>5</v>
      </c>
      <c r="F420" s="9" t="s">
        <v>95</v>
      </c>
      <c r="G420" s="12"/>
      <c r="H420" s="12"/>
      <c r="I420" s="12"/>
      <c r="J420" s="69">
        <f t="shared" si="17"/>
        <v>0</v>
      </c>
    </row>
    <row r="421" spans="1:10" ht="33">
      <c r="A421" s="42" t="s">
        <v>621</v>
      </c>
      <c r="B421" s="42"/>
      <c r="C421" s="9" t="s">
        <v>35</v>
      </c>
      <c r="D421" s="9"/>
      <c r="E421" s="9"/>
      <c r="F421" s="9"/>
      <c r="G421" s="12">
        <f>G422+G449+G455</f>
        <v>209728.8</v>
      </c>
      <c r="H421" s="12">
        <f>H422+H449+H455</f>
        <v>0</v>
      </c>
      <c r="I421" s="12"/>
      <c r="J421" s="69">
        <f t="shared" si="17"/>
        <v>209728.8</v>
      </c>
    </row>
    <row r="422" spans="1:10" ht="16.5">
      <c r="A422" s="140" t="s">
        <v>258</v>
      </c>
      <c r="B422" s="109">
        <v>808</v>
      </c>
      <c r="C422" s="110" t="s">
        <v>35</v>
      </c>
      <c r="D422" s="110" t="s">
        <v>728</v>
      </c>
      <c r="E422" s="110"/>
      <c r="F422" s="110"/>
      <c r="G422" s="28">
        <f>G423+G428+G433+G438+G443</f>
        <v>167262.1</v>
      </c>
      <c r="H422" s="28">
        <f>H423+H428+H433+H438+H443</f>
        <v>0</v>
      </c>
      <c r="I422" s="28"/>
      <c r="J422" s="145">
        <f t="shared" si="17"/>
        <v>167262.1</v>
      </c>
    </row>
    <row r="423" spans="1:10" ht="36.75" customHeight="1">
      <c r="A423" s="146" t="s">
        <v>361</v>
      </c>
      <c r="B423" s="111">
        <v>808</v>
      </c>
      <c r="C423" s="6" t="s">
        <v>35</v>
      </c>
      <c r="D423" s="6" t="s">
        <v>728</v>
      </c>
      <c r="E423" s="6" t="s">
        <v>143</v>
      </c>
      <c r="F423" s="6"/>
      <c r="G423" s="14">
        <f>G424+G426</f>
        <v>67533.3</v>
      </c>
      <c r="H423" s="14">
        <f>H424+H426</f>
        <v>0</v>
      </c>
      <c r="I423" s="14"/>
      <c r="J423" s="130">
        <f t="shared" si="17"/>
        <v>67533.3</v>
      </c>
    </row>
    <row r="424" spans="1:10" ht="16.5">
      <c r="A424" s="42" t="s">
        <v>530</v>
      </c>
      <c r="B424" s="21">
        <v>808</v>
      </c>
      <c r="C424" s="9" t="s">
        <v>35</v>
      </c>
      <c r="D424" s="9" t="s">
        <v>728</v>
      </c>
      <c r="E424" s="9" t="s">
        <v>539</v>
      </c>
      <c r="F424" s="9"/>
      <c r="G424" s="12">
        <f>SUM(G425)</f>
        <v>1963.6</v>
      </c>
      <c r="H424" s="12">
        <f>SUM(H425)</f>
        <v>0</v>
      </c>
      <c r="I424" s="12"/>
      <c r="J424" s="69">
        <f t="shared" si="17"/>
        <v>1963.6</v>
      </c>
    </row>
    <row r="425" spans="1:10" ht="16.5">
      <c r="A425" s="41" t="s">
        <v>778</v>
      </c>
      <c r="B425" s="21">
        <v>808</v>
      </c>
      <c r="C425" s="9" t="s">
        <v>35</v>
      </c>
      <c r="D425" s="9" t="s">
        <v>728</v>
      </c>
      <c r="E425" s="9" t="s">
        <v>539</v>
      </c>
      <c r="F425" s="9" t="s">
        <v>640</v>
      </c>
      <c r="G425" s="12">
        <f>'прил.10'!G548</f>
        <v>1963.6</v>
      </c>
      <c r="H425" s="12">
        <f>'прил.10'!H548</f>
        <v>0</v>
      </c>
      <c r="I425" s="12"/>
      <c r="J425" s="69">
        <f t="shared" si="17"/>
        <v>1963.6</v>
      </c>
    </row>
    <row r="426" spans="1:10" ht="17.25" customHeight="1">
      <c r="A426" s="42" t="s">
        <v>451</v>
      </c>
      <c r="B426" s="21">
        <v>808</v>
      </c>
      <c r="C426" s="9" t="s">
        <v>35</v>
      </c>
      <c r="D426" s="9" t="s">
        <v>728</v>
      </c>
      <c r="E426" s="9" t="s">
        <v>144</v>
      </c>
      <c r="F426" s="9"/>
      <c r="G426" s="12">
        <f>SUM(G427)</f>
        <v>65569.7</v>
      </c>
      <c r="H426" s="12">
        <f>SUM(H427)</f>
        <v>0</v>
      </c>
      <c r="I426" s="12"/>
      <c r="J426" s="69">
        <f t="shared" si="17"/>
        <v>65569.7</v>
      </c>
    </row>
    <row r="427" spans="1:10" ht="18" customHeight="1">
      <c r="A427" s="41" t="s">
        <v>142</v>
      </c>
      <c r="B427" s="21">
        <v>808</v>
      </c>
      <c r="C427" s="9" t="s">
        <v>35</v>
      </c>
      <c r="D427" s="9" t="s">
        <v>728</v>
      </c>
      <c r="E427" s="9" t="s">
        <v>144</v>
      </c>
      <c r="F427" s="9" t="s">
        <v>640</v>
      </c>
      <c r="G427" s="12">
        <f>'прил.10'!G550</f>
        <v>65569.7</v>
      </c>
      <c r="H427" s="12">
        <f>'прил.10'!H550</f>
        <v>0</v>
      </c>
      <c r="I427" s="12"/>
      <c r="J427" s="69">
        <f t="shared" si="17"/>
        <v>65569.7</v>
      </c>
    </row>
    <row r="428" spans="1:10" ht="16.5">
      <c r="A428" s="42" t="s">
        <v>259</v>
      </c>
      <c r="B428" s="21">
        <v>808</v>
      </c>
      <c r="C428" s="9" t="s">
        <v>35</v>
      </c>
      <c r="D428" s="9" t="s">
        <v>728</v>
      </c>
      <c r="E428" s="9" t="s">
        <v>145</v>
      </c>
      <c r="F428" s="9"/>
      <c r="G428" s="12">
        <f>SUM(G429+G431)</f>
        <v>36693.6</v>
      </c>
      <c r="H428" s="12">
        <f>SUM(H429+H431)</f>
        <v>0</v>
      </c>
      <c r="I428" s="12"/>
      <c r="J428" s="69">
        <f t="shared" si="17"/>
        <v>36693.6</v>
      </c>
    </row>
    <row r="429" spans="1:10" ht="17.25" customHeight="1">
      <c r="A429" s="42" t="s">
        <v>530</v>
      </c>
      <c r="B429" s="21">
        <v>808</v>
      </c>
      <c r="C429" s="9" t="s">
        <v>35</v>
      </c>
      <c r="D429" s="9" t="s">
        <v>728</v>
      </c>
      <c r="E429" s="9" t="s">
        <v>540</v>
      </c>
      <c r="F429" s="9"/>
      <c r="G429" s="12">
        <f>SUM(G430)</f>
        <v>6761.4</v>
      </c>
      <c r="H429" s="12">
        <f>SUM(H430)</f>
        <v>0</v>
      </c>
      <c r="I429" s="12"/>
      <c r="J429" s="69">
        <f t="shared" si="17"/>
        <v>6761.4</v>
      </c>
    </row>
    <row r="430" spans="1:10" ht="16.5">
      <c r="A430" s="41" t="s">
        <v>778</v>
      </c>
      <c r="B430" s="21">
        <v>808</v>
      </c>
      <c r="C430" s="9" t="s">
        <v>35</v>
      </c>
      <c r="D430" s="9" t="s">
        <v>728</v>
      </c>
      <c r="E430" s="9" t="s">
        <v>540</v>
      </c>
      <c r="F430" s="9" t="s">
        <v>640</v>
      </c>
      <c r="G430" s="12">
        <f>'прил.10'!G553</f>
        <v>6761.4</v>
      </c>
      <c r="H430" s="12">
        <f>'прил.10'!H553</f>
        <v>0</v>
      </c>
      <c r="I430" s="12"/>
      <c r="J430" s="69">
        <f t="shared" si="17"/>
        <v>6761.4</v>
      </c>
    </row>
    <row r="431" spans="1:10" ht="16.5">
      <c r="A431" s="42" t="s">
        <v>451</v>
      </c>
      <c r="B431" s="21">
        <v>808</v>
      </c>
      <c r="C431" s="9" t="s">
        <v>35</v>
      </c>
      <c r="D431" s="9" t="s">
        <v>728</v>
      </c>
      <c r="E431" s="9" t="s">
        <v>146</v>
      </c>
      <c r="F431" s="9"/>
      <c r="G431" s="12">
        <f>SUM(G432)</f>
        <v>29932.2</v>
      </c>
      <c r="H431" s="12">
        <f>SUM(H432)</f>
        <v>0</v>
      </c>
      <c r="I431" s="12"/>
      <c r="J431" s="69">
        <f t="shared" si="17"/>
        <v>29932.2</v>
      </c>
    </row>
    <row r="432" spans="1:10" ht="20.25" customHeight="1">
      <c r="A432" s="41" t="s">
        <v>142</v>
      </c>
      <c r="B432" s="21">
        <v>808</v>
      </c>
      <c r="C432" s="9" t="s">
        <v>35</v>
      </c>
      <c r="D432" s="9" t="s">
        <v>728</v>
      </c>
      <c r="E432" s="9" t="s">
        <v>146</v>
      </c>
      <c r="F432" s="9" t="s">
        <v>640</v>
      </c>
      <c r="G432" s="12">
        <f>'прил.10'!G555</f>
        <v>29932.2</v>
      </c>
      <c r="H432" s="12">
        <f>'прил.10'!H555</f>
        <v>0</v>
      </c>
      <c r="I432" s="12"/>
      <c r="J432" s="69">
        <f t="shared" si="17"/>
        <v>29932.2</v>
      </c>
    </row>
    <row r="433" spans="1:10" ht="16.5" customHeight="1">
      <c r="A433" s="42" t="s">
        <v>260</v>
      </c>
      <c r="B433" s="21">
        <v>808</v>
      </c>
      <c r="C433" s="9" t="s">
        <v>35</v>
      </c>
      <c r="D433" s="9" t="s">
        <v>728</v>
      </c>
      <c r="E433" s="9" t="s">
        <v>147</v>
      </c>
      <c r="F433" s="9"/>
      <c r="G433" s="12">
        <f>G434+G436</f>
        <v>26883.9</v>
      </c>
      <c r="H433" s="12">
        <f>H434+H436</f>
        <v>0</v>
      </c>
      <c r="I433" s="12"/>
      <c r="J433" s="69">
        <f t="shared" si="17"/>
        <v>26883.9</v>
      </c>
    </row>
    <row r="434" spans="1:10" ht="16.5">
      <c r="A434" s="42" t="s">
        <v>530</v>
      </c>
      <c r="B434" s="21">
        <v>808</v>
      </c>
      <c r="C434" s="9" t="s">
        <v>35</v>
      </c>
      <c r="D434" s="9" t="s">
        <v>728</v>
      </c>
      <c r="E434" s="9" t="s">
        <v>544</v>
      </c>
      <c r="F434" s="9"/>
      <c r="G434" s="12">
        <f>SUM(G435)</f>
        <v>558.5</v>
      </c>
      <c r="H434" s="12">
        <f>SUM(H435)</f>
        <v>0</v>
      </c>
      <c r="I434" s="12"/>
      <c r="J434" s="69">
        <f t="shared" si="17"/>
        <v>558.5</v>
      </c>
    </row>
    <row r="435" spans="1:10" ht="17.25" customHeight="1">
      <c r="A435" s="41" t="s">
        <v>778</v>
      </c>
      <c r="B435" s="21">
        <v>808</v>
      </c>
      <c r="C435" s="9" t="s">
        <v>35</v>
      </c>
      <c r="D435" s="9" t="s">
        <v>728</v>
      </c>
      <c r="E435" s="9" t="s">
        <v>544</v>
      </c>
      <c r="F435" s="9" t="s">
        <v>640</v>
      </c>
      <c r="G435" s="12">
        <f>'прил.10'!G558</f>
        <v>558.5</v>
      </c>
      <c r="H435" s="12">
        <f>'прил.10'!H558</f>
        <v>0</v>
      </c>
      <c r="I435" s="12"/>
      <c r="J435" s="69">
        <f t="shared" si="17"/>
        <v>558.5</v>
      </c>
    </row>
    <row r="436" spans="1:10" ht="20.25" customHeight="1">
      <c r="A436" s="42" t="s">
        <v>451</v>
      </c>
      <c r="B436" s="21">
        <v>808</v>
      </c>
      <c r="C436" s="9" t="s">
        <v>35</v>
      </c>
      <c r="D436" s="9" t="s">
        <v>728</v>
      </c>
      <c r="E436" s="9" t="s">
        <v>148</v>
      </c>
      <c r="F436" s="9"/>
      <c r="G436" s="12">
        <f>SUM(G437)</f>
        <v>26325.4</v>
      </c>
      <c r="H436" s="12">
        <f>SUM(H437)</f>
        <v>0</v>
      </c>
      <c r="I436" s="12"/>
      <c r="J436" s="69">
        <f t="shared" si="17"/>
        <v>26325.4</v>
      </c>
    </row>
    <row r="437" spans="1:10" s="82" customFormat="1" ht="19.5" customHeight="1">
      <c r="A437" s="41" t="s">
        <v>142</v>
      </c>
      <c r="B437" s="21">
        <v>808</v>
      </c>
      <c r="C437" s="9" t="s">
        <v>35</v>
      </c>
      <c r="D437" s="9" t="s">
        <v>728</v>
      </c>
      <c r="E437" s="9" t="s">
        <v>148</v>
      </c>
      <c r="F437" s="9" t="s">
        <v>640</v>
      </c>
      <c r="G437" s="12">
        <f>'прил.10'!G560+'прил.10'!G903</f>
        <v>26325.4</v>
      </c>
      <c r="H437" s="12">
        <f>'прил.10'!H560+'прил.10'!H903</f>
        <v>0</v>
      </c>
      <c r="I437" s="12"/>
      <c r="J437" s="69">
        <f t="shared" si="17"/>
        <v>26325.4</v>
      </c>
    </row>
    <row r="438" spans="1:10" s="83" customFormat="1" ht="18" customHeight="1">
      <c r="A438" s="41" t="s">
        <v>30</v>
      </c>
      <c r="B438" s="21">
        <v>808</v>
      </c>
      <c r="C438" s="9" t="s">
        <v>35</v>
      </c>
      <c r="D438" s="9" t="s">
        <v>728</v>
      </c>
      <c r="E438" s="9" t="s">
        <v>175</v>
      </c>
      <c r="F438" s="9"/>
      <c r="G438" s="12">
        <f>G439+G441</f>
        <v>32360.600000000002</v>
      </c>
      <c r="H438" s="12">
        <f>H439+H441</f>
        <v>0</v>
      </c>
      <c r="I438" s="12"/>
      <c r="J438" s="69">
        <f t="shared" si="17"/>
        <v>32360.600000000002</v>
      </c>
    </row>
    <row r="439" spans="1:10" ht="17.25" customHeight="1">
      <c r="A439" s="42" t="s">
        <v>530</v>
      </c>
      <c r="B439" s="21">
        <v>808</v>
      </c>
      <c r="C439" s="9" t="s">
        <v>35</v>
      </c>
      <c r="D439" s="9" t="s">
        <v>728</v>
      </c>
      <c r="E439" s="9" t="s">
        <v>545</v>
      </c>
      <c r="F439" s="9"/>
      <c r="G439" s="12">
        <f>SUM(G440)</f>
        <v>443.7</v>
      </c>
      <c r="H439" s="12">
        <f>SUM(H440)</f>
        <v>0</v>
      </c>
      <c r="I439" s="12"/>
      <c r="J439" s="69">
        <f t="shared" si="17"/>
        <v>443.7</v>
      </c>
    </row>
    <row r="440" spans="1:10" ht="17.25" customHeight="1">
      <c r="A440" s="41" t="s">
        <v>778</v>
      </c>
      <c r="B440" s="21">
        <v>808</v>
      </c>
      <c r="C440" s="9" t="s">
        <v>35</v>
      </c>
      <c r="D440" s="9" t="s">
        <v>728</v>
      </c>
      <c r="E440" s="9" t="s">
        <v>545</v>
      </c>
      <c r="F440" s="9" t="s">
        <v>640</v>
      </c>
      <c r="G440" s="12">
        <f>'прил.10'!G563</f>
        <v>443.7</v>
      </c>
      <c r="H440" s="12">
        <f>'прил.10'!H563</f>
        <v>0</v>
      </c>
      <c r="I440" s="12"/>
      <c r="J440" s="69">
        <f t="shared" si="17"/>
        <v>443.7</v>
      </c>
    </row>
    <row r="441" spans="1:10" ht="16.5">
      <c r="A441" s="42" t="s">
        <v>451</v>
      </c>
      <c r="B441" s="21">
        <v>808</v>
      </c>
      <c r="C441" s="9" t="s">
        <v>35</v>
      </c>
      <c r="D441" s="9" t="s">
        <v>728</v>
      </c>
      <c r="E441" s="9" t="s">
        <v>176</v>
      </c>
      <c r="F441" s="9"/>
      <c r="G441" s="12">
        <f>SUM(G442)</f>
        <v>31916.9</v>
      </c>
      <c r="H441" s="12">
        <f>SUM(H442)</f>
        <v>0</v>
      </c>
      <c r="I441" s="12"/>
      <c r="J441" s="69">
        <f t="shared" si="17"/>
        <v>31916.9</v>
      </c>
    </row>
    <row r="442" spans="1:10" ht="16.5">
      <c r="A442" s="41" t="s">
        <v>142</v>
      </c>
      <c r="B442" s="21">
        <v>808</v>
      </c>
      <c r="C442" s="9" t="s">
        <v>35</v>
      </c>
      <c r="D442" s="9" t="s">
        <v>728</v>
      </c>
      <c r="E442" s="9" t="s">
        <v>176</v>
      </c>
      <c r="F442" s="9" t="s">
        <v>640</v>
      </c>
      <c r="G442" s="12">
        <f>'прил.10'!G565</f>
        <v>31916.9</v>
      </c>
      <c r="H442" s="12">
        <f>'прил.10'!H565</f>
        <v>0</v>
      </c>
      <c r="I442" s="12"/>
      <c r="J442" s="69">
        <f t="shared" si="17"/>
        <v>31916.9</v>
      </c>
    </row>
    <row r="443" spans="1:10" ht="33">
      <c r="A443" s="41" t="s">
        <v>703</v>
      </c>
      <c r="B443" s="21">
        <v>808</v>
      </c>
      <c r="C443" s="9" t="s">
        <v>35</v>
      </c>
      <c r="D443" s="9" t="s">
        <v>728</v>
      </c>
      <c r="E443" s="9" t="s">
        <v>177</v>
      </c>
      <c r="F443" s="9"/>
      <c r="G443" s="12">
        <f>SUM(G444)</f>
        <v>3790.7</v>
      </c>
      <c r="H443" s="12">
        <f>SUM(H444)</f>
        <v>0</v>
      </c>
      <c r="I443" s="12"/>
      <c r="J443" s="69">
        <f t="shared" si="17"/>
        <v>3790.7</v>
      </c>
    </row>
    <row r="444" spans="1:10" ht="35.25" customHeight="1">
      <c r="A444" s="43" t="s">
        <v>178</v>
      </c>
      <c r="B444" s="21">
        <v>808</v>
      </c>
      <c r="C444" s="9" t="s">
        <v>35</v>
      </c>
      <c r="D444" s="9" t="s">
        <v>728</v>
      </c>
      <c r="E444" s="9" t="s">
        <v>179</v>
      </c>
      <c r="F444" s="9"/>
      <c r="G444" s="12">
        <f>G445</f>
        <v>3790.7</v>
      </c>
      <c r="H444" s="12">
        <f>H445</f>
        <v>0</v>
      </c>
      <c r="I444" s="12"/>
      <c r="J444" s="69">
        <f t="shared" si="17"/>
        <v>3790.7</v>
      </c>
    </row>
    <row r="445" spans="1:10" ht="17.25" customHeight="1">
      <c r="A445" s="43" t="s">
        <v>615</v>
      </c>
      <c r="B445" s="21">
        <v>808</v>
      </c>
      <c r="C445" s="9" t="s">
        <v>35</v>
      </c>
      <c r="D445" s="9" t="s">
        <v>728</v>
      </c>
      <c r="E445" s="9" t="s">
        <v>179</v>
      </c>
      <c r="F445" s="9" t="s">
        <v>342</v>
      </c>
      <c r="G445" s="12">
        <f>'прил.10'!G570+'прил.10'!G362+'прил.10'!G109</f>
        <v>3790.7</v>
      </c>
      <c r="H445" s="12">
        <f>'прил.10'!H570+'прил.10'!H362+'прил.10'!H109</f>
        <v>0</v>
      </c>
      <c r="I445" s="12"/>
      <c r="J445" s="69">
        <f t="shared" si="17"/>
        <v>3790.7</v>
      </c>
    </row>
    <row r="446" spans="1:10" ht="17.25" customHeight="1" hidden="1">
      <c r="A446" s="40" t="s">
        <v>46</v>
      </c>
      <c r="B446" s="21"/>
      <c r="C446" s="9" t="s">
        <v>35</v>
      </c>
      <c r="D446" s="9" t="s">
        <v>728</v>
      </c>
      <c r="E446" s="9" t="s">
        <v>14</v>
      </c>
      <c r="F446" s="9"/>
      <c r="G446" s="12"/>
      <c r="H446" s="12"/>
      <c r="I446" s="12"/>
      <c r="J446" s="69">
        <f t="shared" si="17"/>
        <v>0</v>
      </c>
    </row>
    <row r="447" spans="1:10" ht="33.75" customHeight="1" hidden="1">
      <c r="A447" s="40" t="s">
        <v>165</v>
      </c>
      <c r="B447" s="21"/>
      <c r="C447" s="9" t="s">
        <v>35</v>
      </c>
      <c r="D447" s="9" t="s">
        <v>728</v>
      </c>
      <c r="E447" s="9" t="s">
        <v>164</v>
      </c>
      <c r="F447" s="9"/>
      <c r="G447" s="12"/>
      <c r="H447" s="12"/>
      <c r="I447" s="12"/>
      <c r="J447" s="69">
        <f t="shared" si="17"/>
        <v>0</v>
      </c>
    </row>
    <row r="448" spans="1:10" ht="17.25" customHeight="1" hidden="1">
      <c r="A448" s="41" t="s">
        <v>142</v>
      </c>
      <c r="B448" s="21"/>
      <c r="C448" s="9" t="s">
        <v>35</v>
      </c>
      <c r="D448" s="9" t="s">
        <v>728</v>
      </c>
      <c r="E448" s="9" t="s">
        <v>164</v>
      </c>
      <c r="F448" s="9" t="s">
        <v>640</v>
      </c>
      <c r="G448" s="12"/>
      <c r="H448" s="12"/>
      <c r="I448" s="12"/>
      <c r="J448" s="69">
        <f t="shared" si="17"/>
        <v>0</v>
      </c>
    </row>
    <row r="449" spans="1:10" ht="17.25" customHeight="1">
      <c r="A449" s="42" t="s">
        <v>424</v>
      </c>
      <c r="B449" s="21">
        <v>801</v>
      </c>
      <c r="C449" s="9" t="s">
        <v>35</v>
      </c>
      <c r="D449" s="9" t="s">
        <v>731</v>
      </c>
      <c r="E449" s="9"/>
      <c r="F449" s="9"/>
      <c r="G449" s="12">
        <f>SUM(G450)</f>
        <v>28500.9</v>
      </c>
      <c r="H449" s="12">
        <f>SUM(H450)</f>
        <v>0</v>
      </c>
      <c r="I449" s="12"/>
      <c r="J449" s="69">
        <f t="shared" si="17"/>
        <v>28500.9</v>
      </c>
    </row>
    <row r="450" spans="1:10" ht="17.25" customHeight="1">
      <c r="A450" s="43" t="s">
        <v>550</v>
      </c>
      <c r="B450" s="21">
        <v>801</v>
      </c>
      <c r="C450" s="9" t="s">
        <v>35</v>
      </c>
      <c r="D450" s="9" t="s">
        <v>731</v>
      </c>
      <c r="E450" s="9" t="s">
        <v>425</v>
      </c>
      <c r="F450" s="9"/>
      <c r="G450" s="12">
        <f>G451+G453</f>
        <v>28500.9</v>
      </c>
      <c r="H450" s="12">
        <f>H451+H453</f>
        <v>0</v>
      </c>
      <c r="I450" s="12"/>
      <c r="J450" s="69">
        <f t="shared" si="17"/>
        <v>28500.9</v>
      </c>
    </row>
    <row r="451" spans="1:10" ht="17.25" customHeight="1">
      <c r="A451" s="42" t="s">
        <v>530</v>
      </c>
      <c r="B451" s="21">
        <v>801</v>
      </c>
      <c r="C451" s="9" t="s">
        <v>35</v>
      </c>
      <c r="D451" s="9" t="s">
        <v>731</v>
      </c>
      <c r="E451" s="9" t="s">
        <v>551</v>
      </c>
      <c r="F451" s="9"/>
      <c r="G451" s="12">
        <f>SUM(G452)</f>
        <v>25</v>
      </c>
      <c r="H451" s="12">
        <f>SUM(H452)</f>
        <v>0</v>
      </c>
      <c r="I451" s="12"/>
      <c r="J451" s="69">
        <f t="shared" si="17"/>
        <v>25</v>
      </c>
    </row>
    <row r="452" spans="1:10" ht="17.25" customHeight="1">
      <c r="A452" s="41" t="s">
        <v>778</v>
      </c>
      <c r="B452" s="21">
        <v>801</v>
      </c>
      <c r="C452" s="9" t="s">
        <v>35</v>
      </c>
      <c r="D452" s="9" t="s">
        <v>731</v>
      </c>
      <c r="E452" s="9" t="s">
        <v>551</v>
      </c>
      <c r="F452" s="9" t="s">
        <v>640</v>
      </c>
      <c r="G452" s="12">
        <f>'прил.10'!G113</f>
        <v>25</v>
      </c>
      <c r="H452" s="12">
        <f>'прил.10'!H113</f>
        <v>0</v>
      </c>
      <c r="I452" s="12"/>
      <c r="J452" s="69">
        <f t="shared" si="17"/>
        <v>25</v>
      </c>
    </row>
    <row r="453" spans="1:10" ht="17.25" customHeight="1">
      <c r="A453" s="41" t="s">
        <v>630</v>
      </c>
      <c r="B453" s="21">
        <v>801</v>
      </c>
      <c r="C453" s="9" t="s">
        <v>35</v>
      </c>
      <c r="D453" s="9" t="s">
        <v>731</v>
      </c>
      <c r="E453" s="9" t="s">
        <v>426</v>
      </c>
      <c r="F453" s="9"/>
      <c r="G453" s="12">
        <f>SUM(G454)</f>
        <v>28475.9</v>
      </c>
      <c r="H453" s="12">
        <f>SUM(H454)</f>
        <v>0</v>
      </c>
      <c r="I453" s="12"/>
      <c r="J453" s="69">
        <f t="shared" si="17"/>
        <v>28475.9</v>
      </c>
    </row>
    <row r="454" spans="1:10" ht="17.25" customHeight="1">
      <c r="A454" s="41" t="s">
        <v>778</v>
      </c>
      <c r="B454" s="21">
        <v>801</v>
      </c>
      <c r="C454" s="9" t="s">
        <v>35</v>
      </c>
      <c r="D454" s="9" t="s">
        <v>731</v>
      </c>
      <c r="E454" s="9" t="s">
        <v>426</v>
      </c>
      <c r="F454" s="9" t="s">
        <v>640</v>
      </c>
      <c r="G454" s="12">
        <f>SUM('прил.10'!G115)</f>
        <v>28475.9</v>
      </c>
      <c r="H454" s="12">
        <f>SUM('прил.10'!H115)</f>
        <v>0</v>
      </c>
      <c r="I454" s="12"/>
      <c r="J454" s="69">
        <f t="shared" si="17"/>
        <v>28475.9</v>
      </c>
    </row>
    <row r="455" spans="1:10" ht="34.5" customHeight="1">
      <c r="A455" s="41" t="s">
        <v>509</v>
      </c>
      <c r="B455" s="21">
        <v>808</v>
      </c>
      <c r="C455" s="9" t="s">
        <v>35</v>
      </c>
      <c r="D455" s="9" t="s">
        <v>732</v>
      </c>
      <c r="E455" s="9"/>
      <c r="F455" s="9"/>
      <c r="G455" s="12">
        <f>G456+G459+G469+G474+G479</f>
        <v>13965.8</v>
      </c>
      <c r="H455" s="12">
        <f>H456+H459+H469+H474+H479</f>
        <v>0</v>
      </c>
      <c r="I455" s="12"/>
      <c r="J455" s="69">
        <f t="shared" si="17"/>
        <v>13965.8</v>
      </c>
    </row>
    <row r="456" spans="1:10" ht="17.25" customHeight="1">
      <c r="A456" s="42" t="s">
        <v>44</v>
      </c>
      <c r="B456" s="21">
        <v>808</v>
      </c>
      <c r="C456" s="9" t="s">
        <v>35</v>
      </c>
      <c r="D456" s="9" t="s">
        <v>732</v>
      </c>
      <c r="E456" s="9" t="s">
        <v>9</v>
      </c>
      <c r="F456" s="9"/>
      <c r="G456" s="12">
        <f>SUM(G457)</f>
        <v>3721.3</v>
      </c>
      <c r="H456" s="12">
        <f>SUM(H457)</f>
        <v>0</v>
      </c>
      <c r="I456" s="12"/>
      <c r="J456" s="69">
        <f t="shared" si="17"/>
        <v>3721.3</v>
      </c>
    </row>
    <row r="457" spans="1:10" s="82" customFormat="1" ht="17.25" customHeight="1">
      <c r="A457" s="41" t="s">
        <v>13</v>
      </c>
      <c r="B457" s="21">
        <v>808</v>
      </c>
      <c r="C457" s="9" t="s">
        <v>35</v>
      </c>
      <c r="D457" s="9" t="s">
        <v>732</v>
      </c>
      <c r="E457" s="9" t="s">
        <v>11</v>
      </c>
      <c r="F457" s="9"/>
      <c r="G457" s="12">
        <f>SUM(G458)</f>
        <v>3721.3</v>
      </c>
      <c r="H457" s="12">
        <f>SUM(H458)</f>
        <v>0</v>
      </c>
      <c r="I457" s="12"/>
      <c r="J457" s="69">
        <f t="shared" si="17"/>
        <v>3721.3</v>
      </c>
    </row>
    <row r="458" spans="1:10" s="83" customFormat="1" ht="18.75" customHeight="1">
      <c r="A458" s="41" t="s">
        <v>417</v>
      </c>
      <c r="B458" s="21">
        <v>808</v>
      </c>
      <c r="C458" s="9" t="s">
        <v>35</v>
      </c>
      <c r="D458" s="9" t="s">
        <v>732</v>
      </c>
      <c r="E458" s="9" t="s">
        <v>11</v>
      </c>
      <c r="F458" s="9" t="s">
        <v>219</v>
      </c>
      <c r="G458" s="12">
        <f>'прил.10'!G577</f>
        <v>3721.3</v>
      </c>
      <c r="H458" s="12">
        <f>'прил.10'!H577</f>
        <v>0</v>
      </c>
      <c r="I458" s="12"/>
      <c r="J458" s="69">
        <f t="shared" si="17"/>
        <v>3721.3</v>
      </c>
    </row>
    <row r="459" spans="1:10" ht="33" customHeight="1" hidden="1">
      <c r="A459" s="41" t="s">
        <v>453</v>
      </c>
      <c r="B459" s="21">
        <v>841</v>
      </c>
      <c r="C459" s="9" t="s">
        <v>35</v>
      </c>
      <c r="D459" s="9" t="s">
        <v>732</v>
      </c>
      <c r="E459" s="9" t="s">
        <v>454</v>
      </c>
      <c r="F459" s="9"/>
      <c r="G459" s="12">
        <f>G460+G464</f>
        <v>0</v>
      </c>
      <c r="H459" s="12">
        <f>H460+H464</f>
        <v>0</v>
      </c>
      <c r="I459" s="12"/>
      <c r="J459" s="69">
        <f t="shared" si="17"/>
        <v>0</v>
      </c>
    </row>
    <row r="460" spans="1:10" ht="52.5" customHeight="1" hidden="1">
      <c r="A460" s="41" t="s">
        <v>50</v>
      </c>
      <c r="B460" s="21">
        <v>841</v>
      </c>
      <c r="C460" s="9" t="s">
        <v>35</v>
      </c>
      <c r="D460" s="9" t="s">
        <v>732</v>
      </c>
      <c r="E460" s="9" t="s">
        <v>48</v>
      </c>
      <c r="F460" s="9"/>
      <c r="G460" s="12">
        <f>SUM(G461)</f>
        <v>0</v>
      </c>
      <c r="H460" s="12">
        <f>SUM(H461)</f>
        <v>0</v>
      </c>
      <c r="I460" s="12"/>
      <c r="J460" s="69">
        <f t="shared" si="17"/>
        <v>0</v>
      </c>
    </row>
    <row r="461" spans="1:10" ht="33" customHeight="1" hidden="1">
      <c r="A461" s="41" t="s">
        <v>202</v>
      </c>
      <c r="B461" s="21">
        <v>841</v>
      </c>
      <c r="C461" s="9" t="s">
        <v>35</v>
      </c>
      <c r="D461" s="9" t="s">
        <v>732</v>
      </c>
      <c r="E461" s="9" t="s">
        <v>456</v>
      </c>
      <c r="F461" s="9"/>
      <c r="G461" s="12">
        <f>SUM(G462:G463)</f>
        <v>0</v>
      </c>
      <c r="H461" s="12">
        <f>SUM(H462:H463)</f>
        <v>0</v>
      </c>
      <c r="I461" s="12"/>
      <c r="J461" s="69">
        <f t="shared" si="17"/>
        <v>0</v>
      </c>
    </row>
    <row r="462" spans="1:10" ht="34.5" customHeight="1" hidden="1">
      <c r="A462" s="41" t="s">
        <v>704</v>
      </c>
      <c r="B462" s="21">
        <v>841</v>
      </c>
      <c r="C462" s="9" t="s">
        <v>35</v>
      </c>
      <c r="D462" s="9" t="s">
        <v>732</v>
      </c>
      <c r="E462" s="9" t="s">
        <v>456</v>
      </c>
      <c r="F462" s="9" t="s">
        <v>71</v>
      </c>
      <c r="G462" s="12">
        <f>'прил.10'!G1020</f>
        <v>0</v>
      </c>
      <c r="H462" s="12">
        <f>'прил.10'!H1020</f>
        <v>0</v>
      </c>
      <c r="I462" s="12"/>
      <c r="J462" s="69">
        <f t="shared" si="17"/>
        <v>0</v>
      </c>
    </row>
    <row r="463" spans="1:10" ht="36" customHeight="1" hidden="1">
      <c r="A463" s="43" t="s">
        <v>289</v>
      </c>
      <c r="B463" s="21">
        <v>841</v>
      </c>
      <c r="C463" s="9" t="s">
        <v>35</v>
      </c>
      <c r="D463" s="9" t="s">
        <v>732</v>
      </c>
      <c r="E463" s="9" t="s">
        <v>456</v>
      </c>
      <c r="F463" s="9" t="s">
        <v>72</v>
      </c>
      <c r="G463" s="12">
        <f>'прил.10'!G1021</f>
        <v>0</v>
      </c>
      <c r="H463" s="12">
        <f>'прил.10'!H1021</f>
        <v>0</v>
      </c>
      <c r="I463" s="12"/>
      <c r="J463" s="69">
        <f t="shared" si="17"/>
        <v>0</v>
      </c>
    </row>
    <row r="464" spans="1:10" ht="16.5" customHeight="1" hidden="1">
      <c r="A464" s="41" t="s">
        <v>705</v>
      </c>
      <c r="B464" s="21">
        <v>841</v>
      </c>
      <c r="C464" s="9" t="s">
        <v>35</v>
      </c>
      <c r="D464" s="9" t="s">
        <v>732</v>
      </c>
      <c r="E464" s="9" t="s">
        <v>743</v>
      </c>
      <c r="F464" s="9"/>
      <c r="G464" s="12">
        <f>G465+G467</f>
        <v>0</v>
      </c>
      <c r="H464" s="12">
        <f>H465+H467</f>
        <v>0</v>
      </c>
      <c r="I464" s="12"/>
      <c r="J464" s="69">
        <f t="shared" si="17"/>
        <v>0</v>
      </c>
    </row>
    <row r="465" spans="1:10" ht="18" customHeight="1" hidden="1">
      <c r="A465" s="41" t="s">
        <v>677</v>
      </c>
      <c r="B465" s="21">
        <v>841</v>
      </c>
      <c r="C465" s="9" t="s">
        <v>35</v>
      </c>
      <c r="D465" s="9" t="s">
        <v>732</v>
      </c>
      <c r="E465" s="9" t="s">
        <v>747</v>
      </c>
      <c r="F465" s="9"/>
      <c r="G465" s="12">
        <f>SUM(G466)</f>
        <v>0</v>
      </c>
      <c r="H465" s="12">
        <f>SUM(H466)</f>
        <v>0</v>
      </c>
      <c r="I465" s="12"/>
      <c r="J465" s="69">
        <f t="shared" si="17"/>
        <v>0</v>
      </c>
    </row>
    <row r="466" spans="1:10" ht="16.5" customHeight="1" hidden="1">
      <c r="A466" s="43" t="s">
        <v>465</v>
      </c>
      <c r="B466" s="21">
        <v>841</v>
      </c>
      <c r="C466" s="9" t="s">
        <v>35</v>
      </c>
      <c r="D466" s="9" t="s">
        <v>732</v>
      </c>
      <c r="E466" s="9" t="s">
        <v>747</v>
      </c>
      <c r="F466" s="9" t="s">
        <v>775</v>
      </c>
      <c r="G466" s="12">
        <f>'прил.10'!G1024</f>
        <v>0</v>
      </c>
      <c r="H466" s="12">
        <f>'прил.10'!H1024</f>
        <v>0</v>
      </c>
      <c r="I466" s="12"/>
      <c r="J466" s="69">
        <f t="shared" si="17"/>
        <v>0</v>
      </c>
    </row>
    <row r="467" spans="1:10" ht="18" customHeight="1" hidden="1">
      <c r="A467" s="43" t="s">
        <v>706</v>
      </c>
      <c r="B467" s="21">
        <v>841</v>
      </c>
      <c r="C467" s="9" t="s">
        <v>35</v>
      </c>
      <c r="D467" s="9" t="s">
        <v>732</v>
      </c>
      <c r="E467" s="9" t="s">
        <v>756</v>
      </c>
      <c r="F467" s="9"/>
      <c r="G467" s="12">
        <f>SUM(G468)</f>
        <v>0</v>
      </c>
      <c r="H467" s="12">
        <f>SUM(H468)</f>
        <v>0</v>
      </c>
      <c r="I467" s="12"/>
      <c r="J467" s="69">
        <f t="shared" si="17"/>
        <v>0</v>
      </c>
    </row>
    <row r="468" spans="1:10" ht="17.25" customHeight="1" hidden="1">
      <c r="A468" s="43" t="s">
        <v>465</v>
      </c>
      <c r="B468" s="21">
        <v>841</v>
      </c>
      <c r="C468" s="9" t="s">
        <v>35</v>
      </c>
      <c r="D468" s="9" t="s">
        <v>732</v>
      </c>
      <c r="E468" s="9" t="s">
        <v>756</v>
      </c>
      <c r="F468" s="9" t="s">
        <v>775</v>
      </c>
      <c r="G468" s="12">
        <f>'прил.10'!G1026</f>
        <v>0</v>
      </c>
      <c r="H468" s="12">
        <f>'прил.10'!H1026</f>
        <v>0</v>
      </c>
      <c r="I468" s="12"/>
      <c r="J468" s="69">
        <f t="shared" si="17"/>
        <v>0</v>
      </c>
    </row>
    <row r="469" spans="1:10" ht="51" customHeight="1">
      <c r="A469" s="41" t="s">
        <v>759</v>
      </c>
      <c r="B469" s="21">
        <v>808</v>
      </c>
      <c r="C469" s="9" t="s">
        <v>35</v>
      </c>
      <c r="D469" s="9" t="s">
        <v>732</v>
      </c>
      <c r="E469" s="9" t="s">
        <v>608</v>
      </c>
      <c r="F469" s="9"/>
      <c r="G469" s="12">
        <f>SUM(G470,G472)</f>
        <v>6838.5</v>
      </c>
      <c r="H469" s="12">
        <f>SUM(H470,H472)</f>
        <v>0</v>
      </c>
      <c r="I469" s="12"/>
      <c r="J469" s="69">
        <f t="shared" si="17"/>
        <v>6838.5</v>
      </c>
    </row>
    <row r="470" spans="1:10" ht="16.5">
      <c r="A470" s="42" t="s">
        <v>530</v>
      </c>
      <c r="B470" s="21">
        <v>808</v>
      </c>
      <c r="C470" s="9" t="s">
        <v>35</v>
      </c>
      <c r="D470" s="9" t="s">
        <v>732</v>
      </c>
      <c r="E470" s="9" t="s">
        <v>534</v>
      </c>
      <c r="F470" s="9"/>
      <c r="G470" s="12">
        <f>SUM(G471)</f>
        <v>77.9</v>
      </c>
      <c r="H470" s="12">
        <f>SUM(H471)</f>
        <v>0</v>
      </c>
      <c r="I470" s="12"/>
      <c r="J470" s="69">
        <f t="shared" si="17"/>
        <v>77.9</v>
      </c>
    </row>
    <row r="471" spans="1:10" ht="16.5">
      <c r="A471" s="41" t="s">
        <v>778</v>
      </c>
      <c r="B471" s="21">
        <v>808</v>
      </c>
      <c r="C471" s="9" t="s">
        <v>35</v>
      </c>
      <c r="D471" s="9" t="s">
        <v>732</v>
      </c>
      <c r="E471" s="9" t="s">
        <v>534</v>
      </c>
      <c r="F471" s="9" t="s">
        <v>640</v>
      </c>
      <c r="G471" s="12">
        <f>'прил.10'!G580</f>
        <v>77.9</v>
      </c>
      <c r="H471" s="12">
        <f>'прил.10'!H580</f>
        <v>0</v>
      </c>
      <c r="I471" s="12"/>
      <c r="J471" s="69">
        <f t="shared" si="17"/>
        <v>77.9</v>
      </c>
    </row>
    <row r="472" spans="1:10" ht="16.5">
      <c r="A472" s="42" t="s">
        <v>451</v>
      </c>
      <c r="B472" s="21">
        <v>808</v>
      </c>
      <c r="C472" s="9" t="s">
        <v>35</v>
      </c>
      <c r="D472" s="9" t="s">
        <v>732</v>
      </c>
      <c r="E472" s="9" t="s">
        <v>609</v>
      </c>
      <c r="F472" s="9"/>
      <c r="G472" s="12">
        <f>'прил.10'!G581</f>
        <v>6760.6</v>
      </c>
      <c r="H472" s="12">
        <f>'прил.10'!H581</f>
        <v>0</v>
      </c>
      <c r="I472" s="12"/>
      <c r="J472" s="69">
        <f aca="true" t="shared" si="18" ref="J472:J535">G472+H472+I472</f>
        <v>6760.6</v>
      </c>
    </row>
    <row r="473" spans="1:10" ht="18.75" customHeight="1">
      <c r="A473" s="41" t="s">
        <v>778</v>
      </c>
      <c r="B473" s="21">
        <v>808</v>
      </c>
      <c r="C473" s="9" t="s">
        <v>35</v>
      </c>
      <c r="D473" s="9" t="s">
        <v>732</v>
      </c>
      <c r="E473" s="9" t="s">
        <v>609</v>
      </c>
      <c r="F473" s="9" t="s">
        <v>640</v>
      </c>
      <c r="G473" s="12">
        <f>'прил.10'!G582</f>
        <v>6760.6</v>
      </c>
      <c r="H473" s="12">
        <f>'прил.10'!H582</f>
        <v>0</v>
      </c>
      <c r="I473" s="12"/>
      <c r="J473" s="69">
        <f t="shared" si="18"/>
        <v>6760.6</v>
      </c>
    </row>
    <row r="474" spans="1:10" ht="16.5">
      <c r="A474" s="41" t="s">
        <v>333</v>
      </c>
      <c r="B474" s="21">
        <v>808</v>
      </c>
      <c r="C474" s="9" t="s">
        <v>35</v>
      </c>
      <c r="D474" s="9" t="s">
        <v>732</v>
      </c>
      <c r="E474" s="9" t="s">
        <v>441</v>
      </c>
      <c r="F474" s="9"/>
      <c r="G474" s="12">
        <f>G475+G477</f>
        <v>3274</v>
      </c>
      <c r="H474" s="12">
        <f>H475+H477</f>
        <v>0</v>
      </c>
      <c r="I474" s="12"/>
      <c r="J474" s="69">
        <f t="shared" si="18"/>
        <v>3274</v>
      </c>
    </row>
    <row r="475" spans="1:10" ht="33" customHeight="1">
      <c r="A475" s="41" t="s">
        <v>594</v>
      </c>
      <c r="B475" s="21">
        <v>808</v>
      </c>
      <c r="C475" s="9" t="s">
        <v>35</v>
      </c>
      <c r="D475" s="9" t="s">
        <v>732</v>
      </c>
      <c r="E475" s="9" t="s">
        <v>367</v>
      </c>
      <c r="F475" s="9"/>
      <c r="G475" s="12">
        <f>SUM(G476)</f>
        <v>500</v>
      </c>
      <c r="H475" s="12">
        <f>SUM(H476)</f>
        <v>0</v>
      </c>
      <c r="I475" s="12"/>
      <c r="J475" s="69">
        <f t="shared" si="18"/>
        <v>500</v>
      </c>
    </row>
    <row r="476" spans="1:10" ht="33.75" customHeight="1">
      <c r="A476" s="43" t="s">
        <v>180</v>
      </c>
      <c r="B476" s="21">
        <v>808</v>
      </c>
      <c r="C476" s="9" t="s">
        <v>35</v>
      </c>
      <c r="D476" s="9" t="s">
        <v>732</v>
      </c>
      <c r="E476" s="9" t="s">
        <v>367</v>
      </c>
      <c r="F476" s="9" t="s">
        <v>343</v>
      </c>
      <c r="G476" s="12">
        <f>'прил.10'!G585</f>
        <v>500</v>
      </c>
      <c r="H476" s="12">
        <f>'прил.10'!H585</f>
        <v>0</v>
      </c>
      <c r="I476" s="12"/>
      <c r="J476" s="69">
        <f t="shared" si="18"/>
        <v>500</v>
      </c>
    </row>
    <row r="477" spans="1:10" ht="33.75" customHeight="1">
      <c r="A477" s="43" t="s">
        <v>699</v>
      </c>
      <c r="B477" s="21">
        <v>808</v>
      </c>
      <c r="C477" s="9" t="s">
        <v>35</v>
      </c>
      <c r="D477" s="9" t="s">
        <v>732</v>
      </c>
      <c r="E477" s="9" t="s">
        <v>337</v>
      </c>
      <c r="F477" s="9"/>
      <c r="G477" s="12">
        <f>SUM(G478)</f>
        <v>2774</v>
      </c>
      <c r="H477" s="12">
        <f>SUM(H478)</f>
        <v>0</v>
      </c>
      <c r="I477" s="12"/>
      <c r="J477" s="69">
        <f t="shared" si="18"/>
        <v>2774</v>
      </c>
    </row>
    <row r="478" spans="1:10" ht="33">
      <c r="A478" s="43" t="s">
        <v>180</v>
      </c>
      <c r="B478" s="21">
        <v>808</v>
      </c>
      <c r="C478" s="9" t="s">
        <v>35</v>
      </c>
      <c r="D478" s="9" t="s">
        <v>732</v>
      </c>
      <c r="E478" s="9" t="s">
        <v>337</v>
      </c>
      <c r="F478" s="9" t="s">
        <v>343</v>
      </c>
      <c r="G478" s="12">
        <f>'прил.10'!G587</f>
        <v>2774</v>
      </c>
      <c r="H478" s="12">
        <f>'прил.10'!H587</f>
        <v>0</v>
      </c>
      <c r="I478" s="12"/>
      <c r="J478" s="69">
        <f t="shared" si="18"/>
        <v>2774</v>
      </c>
    </row>
    <row r="479" spans="1:10" ht="16.5">
      <c r="A479" s="42" t="s">
        <v>264</v>
      </c>
      <c r="B479" s="21">
        <v>808</v>
      </c>
      <c r="C479" s="9" t="s">
        <v>35</v>
      </c>
      <c r="D479" s="9" t="s">
        <v>732</v>
      </c>
      <c r="E479" s="9" t="s">
        <v>412</v>
      </c>
      <c r="F479" s="9"/>
      <c r="G479" s="12">
        <f>SUM(G480,G482)</f>
        <v>132</v>
      </c>
      <c r="H479" s="12">
        <f>SUM(H480,H482)</f>
        <v>0</v>
      </c>
      <c r="I479" s="12"/>
      <c r="J479" s="69">
        <f t="shared" si="18"/>
        <v>132</v>
      </c>
    </row>
    <row r="480" spans="1:10" s="82" customFormat="1" ht="17.25" customHeight="1">
      <c r="A480" s="42" t="s">
        <v>673</v>
      </c>
      <c r="B480" s="21">
        <v>808</v>
      </c>
      <c r="C480" s="9" t="s">
        <v>35</v>
      </c>
      <c r="D480" s="9" t="s">
        <v>732</v>
      </c>
      <c r="E480" s="9" t="s">
        <v>413</v>
      </c>
      <c r="F480" s="9"/>
      <c r="G480" s="12">
        <f>SUM(G481)</f>
        <v>112</v>
      </c>
      <c r="H480" s="12">
        <f>SUM(H481)</f>
        <v>0</v>
      </c>
      <c r="I480" s="12"/>
      <c r="J480" s="69">
        <f t="shared" si="18"/>
        <v>112</v>
      </c>
    </row>
    <row r="481" spans="1:10" s="83" customFormat="1" ht="33">
      <c r="A481" s="43" t="s">
        <v>180</v>
      </c>
      <c r="B481" s="21">
        <v>808</v>
      </c>
      <c r="C481" s="9" t="s">
        <v>35</v>
      </c>
      <c r="D481" s="9" t="s">
        <v>732</v>
      </c>
      <c r="E481" s="9" t="s">
        <v>413</v>
      </c>
      <c r="F481" s="9" t="s">
        <v>343</v>
      </c>
      <c r="G481" s="12">
        <f>'прил.10'!G590</f>
        <v>112</v>
      </c>
      <c r="H481" s="12">
        <f>'прил.10'!H590</f>
        <v>0</v>
      </c>
      <c r="I481" s="12"/>
      <c r="J481" s="69">
        <f t="shared" si="18"/>
        <v>112</v>
      </c>
    </row>
    <row r="482" spans="1:10" ht="18" customHeight="1">
      <c r="A482" s="42" t="s">
        <v>707</v>
      </c>
      <c r="B482" s="21">
        <v>808</v>
      </c>
      <c r="C482" s="9" t="s">
        <v>35</v>
      </c>
      <c r="D482" s="9" t="s">
        <v>732</v>
      </c>
      <c r="E482" s="9" t="s">
        <v>200</v>
      </c>
      <c r="F482" s="9"/>
      <c r="G482" s="12">
        <f>SUM(G483)</f>
        <v>20</v>
      </c>
      <c r="H482" s="12">
        <f>SUM(H483)</f>
        <v>0</v>
      </c>
      <c r="I482" s="12"/>
      <c r="J482" s="69">
        <f t="shared" si="18"/>
        <v>20</v>
      </c>
    </row>
    <row r="483" spans="1:10" ht="38.25" customHeight="1">
      <c r="A483" s="43" t="s">
        <v>718</v>
      </c>
      <c r="B483" s="21">
        <v>808</v>
      </c>
      <c r="C483" s="9" t="s">
        <v>35</v>
      </c>
      <c r="D483" s="9" t="s">
        <v>732</v>
      </c>
      <c r="E483" s="9" t="s">
        <v>200</v>
      </c>
      <c r="F483" s="9" t="s">
        <v>343</v>
      </c>
      <c r="G483" s="12">
        <f>'прил.10'!G594</f>
        <v>20</v>
      </c>
      <c r="H483" s="12">
        <f>'прил.10'!H594</f>
        <v>0</v>
      </c>
      <c r="I483" s="12"/>
      <c r="J483" s="69">
        <f t="shared" si="18"/>
        <v>20</v>
      </c>
    </row>
    <row r="484" spans="1:10" ht="16.5">
      <c r="A484" s="42" t="s">
        <v>521</v>
      </c>
      <c r="B484" s="21"/>
      <c r="C484" s="9" t="s">
        <v>31</v>
      </c>
      <c r="D484" s="9"/>
      <c r="E484" s="9"/>
      <c r="F484" s="31"/>
      <c r="G484" s="12">
        <f>G485+G500+G517+G531+G543+G552+G571</f>
        <v>887983.2000000001</v>
      </c>
      <c r="H484" s="12">
        <f>H485+H500+H517+H531+H543+H552+H571</f>
        <v>0</v>
      </c>
      <c r="I484" s="12">
        <f>I485+I500+I517+I531+I543+I552+I571</f>
        <v>260</v>
      </c>
      <c r="J484" s="69">
        <f t="shared" si="18"/>
        <v>888243.2000000001</v>
      </c>
    </row>
    <row r="485" spans="1:10" ht="16.5">
      <c r="A485" s="42" t="s">
        <v>634</v>
      </c>
      <c r="B485" s="21">
        <v>806</v>
      </c>
      <c r="C485" s="9" t="s">
        <v>31</v>
      </c>
      <c r="D485" s="9" t="s">
        <v>728</v>
      </c>
      <c r="E485" s="9"/>
      <c r="F485" s="31"/>
      <c r="G485" s="12">
        <f>G488+G493</f>
        <v>113685.6</v>
      </c>
      <c r="H485" s="12">
        <f>H488+H493</f>
        <v>0</v>
      </c>
      <c r="I485" s="12"/>
      <c r="J485" s="69">
        <f t="shared" si="18"/>
        <v>113685.6</v>
      </c>
    </row>
    <row r="486" spans="1:10" ht="33" hidden="1">
      <c r="A486" s="41" t="s">
        <v>580</v>
      </c>
      <c r="B486" s="21"/>
      <c r="C486" s="9" t="s">
        <v>31</v>
      </c>
      <c r="D486" s="9" t="s">
        <v>728</v>
      </c>
      <c r="E486" s="9" t="s">
        <v>576</v>
      </c>
      <c r="F486" s="31"/>
      <c r="G486" s="12"/>
      <c r="H486" s="12"/>
      <c r="I486" s="12"/>
      <c r="J486" s="69">
        <f t="shared" si="18"/>
        <v>0</v>
      </c>
    </row>
    <row r="487" spans="1:10" ht="16.5" hidden="1">
      <c r="A487" s="42" t="s">
        <v>577</v>
      </c>
      <c r="B487" s="21"/>
      <c r="C487" s="9" t="s">
        <v>31</v>
      </c>
      <c r="D487" s="9" t="s">
        <v>728</v>
      </c>
      <c r="E487" s="9" t="s">
        <v>576</v>
      </c>
      <c r="F487" s="9" t="s">
        <v>775</v>
      </c>
      <c r="G487" s="12"/>
      <c r="H487" s="12"/>
      <c r="I487" s="12"/>
      <c r="J487" s="69">
        <f t="shared" si="18"/>
        <v>0</v>
      </c>
    </row>
    <row r="488" spans="1:10" ht="16.5">
      <c r="A488" s="43" t="s">
        <v>355</v>
      </c>
      <c r="B488" s="21">
        <v>806</v>
      </c>
      <c r="C488" s="9" t="s">
        <v>31</v>
      </c>
      <c r="D488" s="9" t="s">
        <v>728</v>
      </c>
      <c r="E488" s="9" t="s">
        <v>120</v>
      </c>
      <c r="F488" s="9"/>
      <c r="G488" s="12">
        <f>G489+G491</f>
        <v>104640.5</v>
      </c>
      <c r="H488" s="12">
        <f>H489+H491</f>
        <v>0</v>
      </c>
      <c r="I488" s="12"/>
      <c r="J488" s="69">
        <f t="shared" si="18"/>
        <v>104640.5</v>
      </c>
    </row>
    <row r="489" spans="1:10" ht="16.5">
      <c r="A489" s="42" t="s">
        <v>530</v>
      </c>
      <c r="B489" s="21">
        <v>806</v>
      </c>
      <c r="C489" s="9" t="s">
        <v>31</v>
      </c>
      <c r="D489" s="9" t="s">
        <v>728</v>
      </c>
      <c r="E489" s="9" t="s">
        <v>535</v>
      </c>
      <c r="F489" s="9"/>
      <c r="G489" s="12">
        <f>'прил.10'!G397</f>
        <v>5789</v>
      </c>
      <c r="H489" s="12">
        <f>'прил.10'!H397</f>
        <v>0</v>
      </c>
      <c r="I489" s="12"/>
      <c r="J489" s="69">
        <f t="shared" si="18"/>
        <v>5789</v>
      </c>
    </row>
    <row r="490" spans="1:10" ht="16.5">
      <c r="A490" s="41" t="s">
        <v>778</v>
      </c>
      <c r="B490" s="21">
        <v>806</v>
      </c>
      <c r="C490" s="9" t="s">
        <v>31</v>
      </c>
      <c r="D490" s="9" t="s">
        <v>728</v>
      </c>
      <c r="E490" s="9" t="s">
        <v>535</v>
      </c>
      <c r="F490" s="9" t="s">
        <v>640</v>
      </c>
      <c r="G490" s="12">
        <f>'прил.10'!G398</f>
        <v>5789</v>
      </c>
      <c r="H490" s="12">
        <f>'прил.10'!H398</f>
        <v>0</v>
      </c>
      <c r="I490" s="12"/>
      <c r="J490" s="69">
        <f t="shared" si="18"/>
        <v>5789</v>
      </c>
    </row>
    <row r="491" spans="1:10" ht="16.5">
      <c r="A491" s="42" t="s">
        <v>451</v>
      </c>
      <c r="B491" s="21">
        <v>806</v>
      </c>
      <c r="C491" s="9" t="s">
        <v>31</v>
      </c>
      <c r="D491" s="9" t="s">
        <v>728</v>
      </c>
      <c r="E491" s="9" t="s">
        <v>121</v>
      </c>
      <c r="F491" s="31"/>
      <c r="G491" s="12">
        <f>SUM(G492)</f>
        <v>98851.5</v>
      </c>
      <c r="H491" s="12">
        <f>SUM(H492)</f>
        <v>0</v>
      </c>
      <c r="I491" s="12"/>
      <c r="J491" s="69">
        <f t="shared" si="18"/>
        <v>98851.5</v>
      </c>
    </row>
    <row r="492" spans="1:10" ht="16.5">
      <c r="A492" s="41" t="s">
        <v>778</v>
      </c>
      <c r="B492" s="21">
        <v>806</v>
      </c>
      <c r="C492" s="9" t="s">
        <v>31</v>
      </c>
      <c r="D492" s="9" t="s">
        <v>728</v>
      </c>
      <c r="E492" s="9" t="s">
        <v>121</v>
      </c>
      <c r="F492" s="9" t="s">
        <v>640</v>
      </c>
      <c r="G492" s="12">
        <f>'прил.10'!G400+'прил.10'!G908</f>
        <v>98851.5</v>
      </c>
      <c r="H492" s="12">
        <f>'прил.10'!H400+'прил.10'!H908</f>
        <v>0</v>
      </c>
      <c r="I492" s="12"/>
      <c r="J492" s="69">
        <f t="shared" si="18"/>
        <v>98851.5</v>
      </c>
    </row>
    <row r="493" spans="1:10" ht="16.5">
      <c r="A493" s="42" t="s">
        <v>619</v>
      </c>
      <c r="B493" s="21">
        <v>806</v>
      </c>
      <c r="C493" s="9" t="s">
        <v>31</v>
      </c>
      <c r="D493" s="9" t="s">
        <v>728</v>
      </c>
      <c r="E493" s="9" t="s">
        <v>124</v>
      </c>
      <c r="F493" s="9"/>
      <c r="G493" s="12">
        <f>G494+G496</f>
        <v>9045.1</v>
      </c>
      <c r="H493" s="12">
        <f>H494+H496</f>
        <v>0</v>
      </c>
      <c r="I493" s="12"/>
      <c r="J493" s="69">
        <f t="shared" si="18"/>
        <v>9045.1</v>
      </c>
    </row>
    <row r="494" spans="1:10" ht="16.5">
      <c r="A494" s="42" t="s">
        <v>530</v>
      </c>
      <c r="B494" s="21">
        <v>806</v>
      </c>
      <c r="C494" s="9" t="s">
        <v>31</v>
      </c>
      <c r="D494" s="9" t="s">
        <v>728</v>
      </c>
      <c r="E494" s="9" t="s">
        <v>740</v>
      </c>
      <c r="F494" s="9"/>
      <c r="G494" s="12">
        <f>'прил.10'!G402</f>
        <v>757.7</v>
      </c>
      <c r="H494" s="12">
        <f>'прил.10'!H402</f>
        <v>0</v>
      </c>
      <c r="I494" s="12"/>
      <c r="J494" s="69">
        <f t="shared" si="18"/>
        <v>757.7</v>
      </c>
    </row>
    <row r="495" spans="1:10" ht="16.5">
      <c r="A495" s="41" t="s">
        <v>778</v>
      </c>
      <c r="B495" s="21">
        <v>806</v>
      </c>
      <c r="C495" s="9" t="s">
        <v>31</v>
      </c>
      <c r="D495" s="9" t="s">
        <v>728</v>
      </c>
      <c r="E495" s="9" t="s">
        <v>740</v>
      </c>
      <c r="F495" s="9" t="s">
        <v>640</v>
      </c>
      <c r="G495" s="12">
        <f>'прил.10'!G403</f>
        <v>757.7</v>
      </c>
      <c r="H495" s="12">
        <f>'прил.10'!H403</f>
        <v>0</v>
      </c>
      <c r="I495" s="12"/>
      <c r="J495" s="69">
        <f t="shared" si="18"/>
        <v>757.7</v>
      </c>
    </row>
    <row r="496" spans="1:10" ht="16.5">
      <c r="A496" s="140" t="s">
        <v>451</v>
      </c>
      <c r="B496" s="109">
        <v>806</v>
      </c>
      <c r="C496" s="110" t="s">
        <v>31</v>
      </c>
      <c r="D496" s="110" t="s">
        <v>728</v>
      </c>
      <c r="E496" s="110" t="s">
        <v>125</v>
      </c>
      <c r="F496" s="110"/>
      <c r="G496" s="28">
        <f>SUM(G497)</f>
        <v>8287.4</v>
      </c>
      <c r="H496" s="28">
        <f>SUM(H497)</f>
        <v>0</v>
      </c>
      <c r="I496" s="28"/>
      <c r="J496" s="145">
        <f t="shared" si="18"/>
        <v>8287.4</v>
      </c>
    </row>
    <row r="497" spans="1:10" ht="16.5">
      <c r="A497" s="146" t="s">
        <v>778</v>
      </c>
      <c r="B497" s="111">
        <v>806</v>
      </c>
      <c r="C497" s="6" t="s">
        <v>31</v>
      </c>
      <c r="D497" s="6" t="s">
        <v>728</v>
      </c>
      <c r="E497" s="6" t="s">
        <v>125</v>
      </c>
      <c r="F497" s="6" t="s">
        <v>640</v>
      </c>
      <c r="G497" s="14">
        <f>'прил.10'!G405</f>
        <v>8287.4</v>
      </c>
      <c r="H497" s="14">
        <f>'прил.10'!H405</f>
        <v>0</v>
      </c>
      <c r="I497" s="14"/>
      <c r="J497" s="130">
        <f t="shared" si="18"/>
        <v>8287.4</v>
      </c>
    </row>
    <row r="498" spans="1:10" ht="33" hidden="1">
      <c r="A498" s="41" t="s">
        <v>159</v>
      </c>
      <c r="B498" s="21"/>
      <c r="C498" s="9" t="s">
        <v>31</v>
      </c>
      <c r="D498" s="9" t="s">
        <v>728</v>
      </c>
      <c r="E498" s="9" t="s">
        <v>158</v>
      </c>
      <c r="F498" s="9"/>
      <c r="G498" s="12"/>
      <c r="H498" s="12"/>
      <c r="I498" s="12"/>
      <c r="J498" s="69">
        <f t="shared" si="18"/>
        <v>0</v>
      </c>
    </row>
    <row r="499" spans="1:10" ht="16.5" hidden="1">
      <c r="A499" s="41" t="s">
        <v>778</v>
      </c>
      <c r="B499" s="21"/>
      <c r="C499" s="9" t="s">
        <v>31</v>
      </c>
      <c r="D499" s="9" t="s">
        <v>728</v>
      </c>
      <c r="E499" s="9" t="s">
        <v>158</v>
      </c>
      <c r="F499" s="9" t="s">
        <v>640</v>
      </c>
      <c r="G499" s="12"/>
      <c r="H499" s="12"/>
      <c r="I499" s="12"/>
      <c r="J499" s="69">
        <f t="shared" si="18"/>
        <v>0</v>
      </c>
    </row>
    <row r="500" spans="1:10" ht="16.5">
      <c r="A500" s="42" t="s">
        <v>293</v>
      </c>
      <c r="B500" s="21">
        <v>806</v>
      </c>
      <c r="C500" s="9" t="s">
        <v>31</v>
      </c>
      <c r="D500" s="9" t="s">
        <v>729</v>
      </c>
      <c r="E500" s="9"/>
      <c r="F500" s="9"/>
      <c r="G500" s="12">
        <f>G501+G506+G511</f>
        <v>48405</v>
      </c>
      <c r="H500" s="12">
        <f>H501+H506+H511</f>
        <v>0</v>
      </c>
      <c r="I500" s="12"/>
      <c r="J500" s="69">
        <f t="shared" si="18"/>
        <v>48405</v>
      </c>
    </row>
    <row r="501" spans="1:10" ht="16.5">
      <c r="A501" s="43" t="s">
        <v>355</v>
      </c>
      <c r="B501" s="21">
        <v>806</v>
      </c>
      <c r="C501" s="9" t="s">
        <v>31</v>
      </c>
      <c r="D501" s="9" t="s">
        <v>729</v>
      </c>
      <c r="E501" s="9" t="s">
        <v>120</v>
      </c>
      <c r="F501" s="9"/>
      <c r="G501" s="12">
        <f>G502+G504</f>
        <v>16692.7</v>
      </c>
      <c r="H501" s="12">
        <f>H502+H504</f>
        <v>0</v>
      </c>
      <c r="I501" s="12"/>
      <c r="J501" s="69">
        <f t="shared" si="18"/>
        <v>16692.7</v>
      </c>
    </row>
    <row r="502" spans="1:10" ht="16.5">
      <c r="A502" s="42" t="s">
        <v>530</v>
      </c>
      <c r="B502" s="21">
        <v>806</v>
      </c>
      <c r="C502" s="9" t="s">
        <v>31</v>
      </c>
      <c r="D502" s="9" t="s">
        <v>729</v>
      </c>
      <c r="E502" s="9" t="s">
        <v>535</v>
      </c>
      <c r="F502" s="9"/>
      <c r="G502" s="12">
        <f>'прил.10'!G411</f>
        <v>679.3</v>
      </c>
      <c r="H502" s="12">
        <f>'прил.10'!H411</f>
        <v>0</v>
      </c>
      <c r="I502" s="12"/>
      <c r="J502" s="69">
        <f t="shared" si="18"/>
        <v>679.3</v>
      </c>
    </row>
    <row r="503" spans="1:10" ht="16.5">
      <c r="A503" s="41" t="s">
        <v>778</v>
      </c>
      <c r="B503" s="21">
        <v>806</v>
      </c>
      <c r="C503" s="9" t="s">
        <v>31</v>
      </c>
      <c r="D503" s="9" t="s">
        <v>729</v>
      </c>
      <c r="E503" s="9" t="s">
        <v>535</v>
      </c>
      <c r="F503" s="9" t="s">
        <v>640</v>
      </c>
      <c r="G503" s="12">
        <f>'прил.10'!G412</f>
        <v>679.3</v>
      </c>
      <c r="H503" s="12">
        <f>'прил.10'!H412</f>
        <v>0</v>
      </c>
      <c r="I503" s="12"/>
      <c r="J503" s="69">
        <f t="shared" si="18"/>
        <v>679.3</v>
      </c>
    </row>
    <row r="504" spans="1:10" ht="16.5">
      <c r="A504" s="42" t="s">
        <v>451</v>
      </c>
      <c r="B504" s="21">
        <v>806</v>
      </c>
      <c r="C504" s="9" t="s">
        <v>31</v>
      </c>
      <c r="D504" s="9" t="s">
        <v>729</v>
      </c>
      <c r="E504" s="9" t="s">
        <v>121</v>
      </c>
      <c r="F504" s="31"/>
      <c r="G504" s="12">
        <f>'прил.10'!G413</f>
        <v>16013.4</v>
      </c>
      <c r="H504" s="12">
        <f>'прил.10'!H413</f>
        <v>0</v>
      </c>
      <c r="I504" s="12"/>
      <c r="J504" s="69">
        <f t="shared" si="18"/>
        <v>16013.4</v>
      </c>
    </row>
    <row r="505" spans="1:10" ht="16.5">
      <c r="A505" s="41" t="s">
        <v>778</v>
      </c>
      <c r="B505" s="21">
        <v>806</v>
      </c>
      <c r="C505" s="9" t="s">
        <v>31</v>
      </c>
      <c r="D505" s="9" t="s">
        <v>729</v>
      </c>
      <c r="E505" s="9" t="s">
        <v>121</v>
      </c>
      <c r="F505" s="9" t="s">
        <v>640</v>
      </c>
      <c r="G505" s="12">
        <f>'прил.10'!G414</f>
        <v>16013.4</v>
      </c>
      <c r="H505" s="12">
        <f>'прил.10'!H414</f>
        <v>0</v>
      </c>
      <c r="I505" s="12"/>
      <c r="J505" s="69">
        <f t="shared" si="18"/>
        <v>16013.4</v>
      </c>
    </row>
    <row r="506" spans="1:10" ht="16.5">
      <c r="A506" s="42" t="s">
        <v>632</v>
      </c>
      <c r="B506" s="21">
        <v>806</v>
      </c>
      <c r="C506" s="9" t="s">
        <v>31</v>
      </c>
      <c r="D506" s="9" t="s">
        <v>729</v>
      </c>
      <c r="E506" s="9" t="s">
        <v>126</v>
      </c>
      <c r="F506" s="9"/>
      <c r="G506" s="12">
        <f>G507+G509</f>
        <v>31712.3</v>
      </c>
      <c r="H506" s="12">
        <f>H507+H509</f>
        <v>0</v>
      </c>
      <c r="I506" s="12"/>
      <c r="J506" s="69">
        <f t="shared" si="18"/>
        <v>31712.3</v>
      </c>
    </row>
    <row r="507" spans="1:10" ht="16.5">
      <c r="A507" s="42" t="s">
        <v>530</v>
      </c>
      <c r="B507" s="21">
        <v>806</v>
      </c>
      <c r="C507" s="9" t="s">
        <v>31</v>
      </c>
      <c r="D507" s="9" t="s">
        <v>729</v>
      </c>
      <c r="E507" s="9" t="s">
        <v>536</v>
      </c>
      <c r="F507" s="9"/>
      <c r="G507" s="12">
        <f>SUM(G508)</f>
        <v>1255.8</v>
      </c>
      <c r="H507" s="12">
        <f>SUM(H508)</f>
        <v>0</v>
      </c>
      <c r="I507" s="12"/>
      <c r="J507" s="69">
        <f t="shared" si="18"/>
        <v>1255.8</v>
      </c>
    </row>
    <row r="508" spans="1:10" ht="16.5">
      <c r="A508" s="41" t="s">
        <v>778</v>
      </c>
      <c r="B508" s="21">
        <v>806</v>
      </c>
      <c r="C508" s="9" t="s">
        <v>31</v>
      </c>
      <c r="D508" s="9" t="s">
        <v>729</v>
      </c>
      <c r="E508" s="9" t="s">
        <v>536</v>
      </c>
      <c r="F508" s="9" t="s">
        <v>640</v>
      </c>
      <c r="G508" s="12">
        <f>'прил.10'!G417</f>
        <v>1255.8</v>
      </c>
      <c r="H508" s="12">
        <f>'прил.10'!H417</f>
        <v>0</v>
      </c>
      <c r="I508" s="12"/>
      <c r="J508" s="69">
        <f t="shared" si="18"/>
        <v>1255.8</v>
      </c>
    </row>
    <row r="509" spans="1:10" ht="16.5">
      <c r="A509" s="42" t="s">
        <v>451</v>
      </c>
      <c r="B509" s="21">
        <v>806</v>
      </c>
      <c r="C509" s="9" t="s">
        <v>31</v>
      </c>
      <c r="D509" s="9" t="s">
        <v>729</v>
      </c>
      <c r="E509" s="9" t="s">
        <v>127</v>
      </c>
      <c r="F509" s="9"/>
      <c r="G509" s="12">
        <f>'прил.10'!G418</f>
        <v>30456.5</v>
      </c>
      <c r="H509" s="12">
        <f>'прил.10'!H418</f>
        <v>0</v>
      </c>
      <c r="I509" s="12"/>
      <c r="J509" s="69">
        <f t="shared" si="18"/>
        <v>30456.5</v>
      </c>
    </row>
    <row r="510" spans="1:10" ht="16.5">
      <c r="A510" s="41" t="s">
        <v>778</v>
      </c>
      <c r="B510" s="21">
        <v>806</v>
      </c>
      <c r="C510" s="9" t="s">
        <v>31</v>
      </c>
      <c r="D510" s="9" t="s">
        <v>729</v>
      </c>
      <c r="E510" s="9" t="s">
        <v>127</v>
      </c>
      <c r="F510" s="9" t="s">
        <v>640</v>
      </c>
      <c r="G510" s="12">
        <f>'прил.10'!G419</f>
        <v>30456.5</v>
      </c>
      <c r="H510" s="12">
        <f>'прил.10'!H419</f>
        <v>0</v>
      </c>
      <c r="I510" s="12"/>
      <c r="J510" s="69">
        <f t="shared" si="18"/>
        <v>30456.5</v>
      </c>
    </row>
    <row r="511" spans="1:10" ht="16.5" hidden="1">
      <c r="A511" s="43" t="s">
        <v>94</v>
      </c>
      <c r="B511" s="21">
        <v>806</v>
      </c>
      <c r="C511" s="9" t="s">
        <v>31</v>
      </c>
      <c r="D511" s="9" t="s">
        <v>729</v>
      </c>
      <c r="E511" s="9" t="s">
        <v>493</v>
      </c>
      <c r="F511" s="9"/>
      <c r="G511" s="12">
        <f>SUM(G512)</f>
        <v>0</v>
      </c>
      <c r="H511" s="12">
        <f>SUM(H512)</f>
        <v>0</v>
      </c>
      <c r="I511" s="12"/>
      <c r="J511" s="69">
        <f t="shared" si="18"/>
        <v>0</v>
      </c>
    </row>
    <row r="512" spans="1:10" ht="99" customHeight="1" hidden="1">
      <c r="A512" s="43" t="s">
        <v>708</v>
      </c>
      <c r="B512" s="21">
        <v>806</v>
      </c>
      <c r="C512" s="9" t="s">
        <v>31</v>
      </c>
      <c r="D512" s="9" t="s">
        <v>729</v>
      </c>
      <c r="E512" s="9" t="s">
        <v>76</v>
      </c>
      <c r="F512" s="9"/>
      <c r="G512" s="12">
        <f>SUM(G513)</f>
        <v>0</v>
      </c>
      <c r="H512" s="12">
        <f>SUM(H513)</f>
        <v>0</v>
      </c>
      <c r="I512" s="12"/>
      <c r="J512" s="69">
        <f t="shared" si="18"/>
        <v>0</v>
      </c>
    </row>
    <row r="513" spans="1:10" ht="18" customHeight="1" hidden="1">
      <c r="A513" s="41" t="s">
        <v>778</v>
      </c>
      <c r="B513" s="21">
        <v>806</v>
      </c>
      <c r="C513" s="9" t="s">
        <v>31</v>
      </c>
      <c r="D513" s="9" t="s">
        <v>729</v>
      </c>
      <c r="E513" s="9" t="s">
        <v>76</v>
      </c>
      <c r="F513" s="9" t="s">
        <v>640</v>
      </c>
      <c r="G513" s="12">
        <f>'прил.10'!G422</f>
        <v>0</v>
      </c>
      <c r="H513" s="12">
        <f>'прил.10'!H422</f>
        <v>0</v>
      </c>
      <c r="I513" s="12"/>
      <c r="J513" s="69">
        <f t="shared" si="18"/>
        <v>0</v>
      </c>
    </row>
    <row r="514" spans="1:10" ht="18" customHeight="1" hidden="1">
      <c r="A514" s="40" t="s">
        <v>46</v>
      </c>
      <c r="B514" s="21"/>
      <c r="C514" s="9" t="s">
        <v>31</v>
      </c>
      <c r="D514" s="9" t="s">
        <v>729</v>
      </c>
      <c r="E514" s="9" t="s">
        <v>14</v>
      </c>
      <c r="F514" s="9"/>
      <c r="G514" s="12"/>
      <c r="H514" s="12"/>
      <c r="I514" s="12"/>
      <c r="J514" s="69">
        <f t="shared" si="18"/>
        <v>0</v>
      </c>
    </row>
    <row r="515" spans="1:10" ht="34.5" customHeight="1" hidden="1">
      <c r="A515" s="41" t="s">
        <v>159</v>
      </c>
      <c r="B515" s="21"/>
      <c r="C515" s="9" t="s">
        <v>31</v>
      </c>
      <c r="D515" s="9" t="s">
        <v>729</v>
      </c>
      <c r="E515" s="9" t="s">
        <v>158</v>
      </c>
      <c r="F515" s="9"/>
      <c r="G515" s="12"/>
      <c r="H515" s="12"/>
      <c r="I515" s="12"/>
      <c r="J515" s="69">
        <f t="shared" si="18"/>
        <v>0</v>
      </c>
    </row>
    <row r="516" spans="1:10" ht="18" customHeight="1" hidden="1">
      <c r="A516" s="41" t="s">
        <v>778</v>
      </c>
      <c r="B516" s="21"/>
      <c r="C516" s="9" t="s">
        <v>31</v>
      </c>
      <c r="D516" s="9" t="s">
        <v>729</v>
      </c>
      <c r="E516" s="9" t="s">
        <v>158</v>
      </c>
      <c r="F516" s="9" t="s">
        <v>640</v>
      </c>
      <c r="G516" s="12"/>
      <c r="H516" s="12"/>
      <c r="I516" s="12"/>
      <c r="J516" s="69">
        <f t="shared" si="18"/>
        <v>0</v>
      </c>
    </row>
    <row r="517" spans="1:10" ht="18" customHeight="1">
      <c r="A517" s="42" t="s">
        <v>741</v>
      </c>
      <c r="B517" s="21">
        <v>806</v>
      </c>
      <c r="C517" s="9" t="s">
        <v>31</v>
      </c>
      <c r="D517" s="9" t="s">
        <v>730</v>
      </c>
      <c r="E517" s="9"/>
      <c r="F517" s="9"/>
      <c r="G517" s="12">
        <f>'прил.10'!G426</f>
        <v>3256.5</v>
      </c>
      <c r="H517" s="12">
        <f>'прил.10'!H426</f>
        <v>0</v>
      </c>
      <c r="I517" s="12"/>
      <c r="J517" s="69">
        <f t="shared" si="18"/>
        <v>3256.5</v>
      </c>
    </row>
    <row r="518" spans="1:10" ht="18" customHeight="1">
      <c r="A518" s="43" t="s">
        <v>355</v>
      </c>
      <c r="B518" s="21">
        <v>806</v>
      </c>
      <c r="C518" s="9" t="s">
        <v>31</v>
      </c>
      <c r="D518" s="9" t="s">
        <v>730</v>
      </c>
      <c r="E518" s="9" t="s">
        <v>120</v>
      </c>
      <c r="F518" s="9"/>
      <c r="G518" s="12">
        <f>G519+G521</f>
        <v>3015.2</v>
      </c>
      <c r="H518" s="12">
        <f>H519+H521</f>
        <v>0</v>
      </c>
      <c r="I518" s="12"/>
      <c r="J518" s="69">
        <f t="shared" si="18"/>
        <v>3015.2</v>
      </c>
    </row>
    <row r="519" spans="1:10" ht="18.75" customHeight="1">
      <c r="A519" s="42" t="s">
        <v>530</v>
      </c>
      <c r="B519" s="21">
        <v>806</v>
      </c>
      <c r="C519" s="9" t="s">
        <v>31</v>
      </c>
      <c r="D519" s="9" t="s">
        <v>730</v>
      </c>
      <c r="E519" s="9" t="s">
        <v>535</v>
      </c>
      <c r="F519" s="9"/>
      <c r="G519" s="12">
        <f>'прил.10'!G428</f>
        <v>123</v>
      </c>
      <c r="H519" s="12">
        <f>'прил.10'!H428</f>
        <v>0</v>
      </c>
      <c r="I519" s="12"/>
      <c r="J519" s="69">
        <f t="shared" si="18"/>
        <v>123</v>
      </c>
    </row>
    <row r="520" spans="1:10" ht="18.75" customHeight="1">
      <c r="A520" s="41" t="s">
        <v>778</v>
      </c>
      <c r="B520" s="21">
        <v>806</v>
      </c>
      <c r="C520" s="9" t="s">
        <v>31</v>
      </c>
      <c r="D520" s="9" t="s">
        <v>730</v>
      </c>
      <c r="E520" s="9" t="s">
        <v>535</v>
      </c>
      <c r="F520" s="9" t="s">
        <v>640</v>
      </c>
      <c r="G520" s="12">
        <f>'прил.10'!G429</f>
        <v>123</v>
      </c>
      <c r="H520" s="12">
        <f>'прил.10'!H429</f>
        <v>0</v>
      </c>
      <c r="I520" s="12"/>
      <c r="J520" s="69">
        <f t="shared" si="18"/>
        <v>123</v>
      </c>
    </row>
    <row r="521" spans="1:10" ht="18" customHeight="1">
      <c r="A521" s="42" t="s">
        <v>451</v>
      </c>
      <c r="B521" s="21">
        <v>806</v>
      </c>
      <c r="C521" s="9" t="s">
        <v>31</v>
      </c>
      <c r="D521" s="9" t="s">
        <v>730</v>
      </c>
      <c r="E521" s="9" t="s">
        <v>121</v>
      </c>
      <c r="F521" s="31"/>
      <c r="G521" s="12">
        <f>SUM(G522)</f>
        <v>2892.2</v>
      </c>
      <c r="H521" s="12">
        <f>SUM(H522)</f>
        <v>0</v>
      </c>
      <c r="I521" s="12"/>
      <c r="J521" s="69">
        <f t="shared" si="18"/>
        <v>2892.2</v>
      </c>
    </row>
    <row r="522" spans="1:10" s="82" customFormat="1" ht="20.25" customHeight="1">
      <c r="A522" s="41" t="s">
        <v>778</v>
      </c>
      <c r="B522" s="21">
        <v>806</v>
      </c>
      <c r="C522" s="9" t="s">
        <v>31</v>
      </c>
      <c r="D522" s="9" t="s">
        <v>730</v>
      </c>
      <c r="E522" s="9" t="s">
        <v>121</v>
      </c>
      <c r="F522" s="9" t="s">
        <v>640</v>
      </c>
      <c r="G522" s="12">
        <f>'прил.10'!G431</f>
        <v>2892.2</v>
      </c>
      <c r="H522" s="12">
        <f>'прил.10'!H431</f>
        <v>0</v>
      </c>
      <c r="I522" s="12"/>
      <c r="J522" s="69">
        <f t="shared" si="18"/>
        <v>2892.2</v>
      </c>
    </row>
    <row r="523" spans="1:10" s="83" customFormat="1" ht="18" customHeight="1">
      <c r="A523" s="42" t="s">
        <v>632</v>
      </c>
      <c r="B523" s="21"/>
      <c r="C523" s="9" t="s">
        <v>31</v>
      </c>
      <c r="D523" s="9" t="s">
        <v>730</v>
      </c>
      <c r="E523" s="9" t="s">
        <v>126</v>
      </c>
      <c r="F523" s="9"/>
      <c r="G523" s="12">
        <f>'прил.10'!G432</f>
        <v>241.3</v>
      </c>
      <c r="H523" s="12">
        <f>'прил.10'!H432</f>
        <v>0</v>
      </c>
      <c r="I523" s="12"/>
      <c r="J523" s="69">
        <f t="shared" si="18"/>
        <v>241.3</v>
      </c>
    </row>
    <row r="524" spans="1:10" ht="18" customHeight="1">
      <c r="A524" s="42" t="s">
        <v>530</v>
      </c>
      <c r="B524" s="21"/>
      <c r="C524" s="9" t="s">
        <v>31</v>
      </c>
      <c r="D524" s="9" t="s">
        <v>730</v>
      </c>
      <c r="E524" s="9" t="s">
        <v>536</v>
      </c>
      <c r="F524" s="9"/>
      <c r="G524" s="12">
        <f>'прил.10'!G433</f>
        <v>1.5</v>
      </c>
      <c r="H524" s="12">
        <f>'прил.10'!H433</f>
        <v>0</v>
      </c>
      <c r="I524" s="12"/>
      <c r="J524" s="69">
        <f t="shared" si="18"/>
        <v>1.5</v>
      </c>
    </row>
    <row r="525" spans="1:10" ht="18" customHeight="1">
      <c r="A525" s="41" t="s">
        <v>778</v>
      </c>
      <c r="B525" s="21"/>
      <c r="C525" s="9" t="s">
        <v>31</v>
      </c>
      <c r="D525" s="9" t="s">
        <v>730</v>
      </c>
      <c r="E525" s="9" t="s">
        <v>536</v>
      </c>
      <c r="F525" s="9" t="s">
        <v>640</v>
      </c>
      <c r="G525" s="12">
        <f>'прил.10'!G434</f>
        <v>1.5</v>
      </c>
      <c r="H525" s="12">
        <f>'прил.10'!H434</f>
        <v>0</v>
      </c>
      <c r="I525" s="12"/>
      <c r="J525" s="69">
        <f t="shared" si="18"/>
        <v>1.5</v>
      </c>
    </row>
    <row r="526" spans="1:10" ht="18" customHeight="1">
      <c r="A526" s="42" t="s">
        <v>451</v>
      </c>
      <c r="B526" s="21"/>
      <c r="C526" s="9" t="s">
        <v>31</v>
      </c>
      <c r="D526" s="9" t="s">
        <v>730</v>
      </c>
      <c r="E526" s="9" t="s">
        <v>127</v>
      </c>
      <c r="F526" s="9"/>
      <c r="G526" s="12">
        <f>SUM(G527)</f>
        <v>239.8</v>
      </c>
      <c r="H526" s="12">
        <f>SUM(H527)</f>
        <v>0</v>
      </c>
      <c r="I526" s="12"/>
      <c r="J526" s="69">
        <f t="shared" si="18"/>
        <v>239.8</v>
      </c>
    </row>
    <row r="527" spans="1:10" ht="18" customHeight="1">
      <c r="A527" s="41" t="s">
        <v>778</v>
      </c>
      <c r="B527" s="21"/>
      <c r="C527" s="9" t="s">
        <v>31</v>
      </c>
      <c r="D527" s="9" t="s">
        <v>730</v>
      </c>
      <c r="E527" s="9" t="s">
        <v>127</v>
      </c>
      <c r="F527" s="9" t="s">
        <v>640</v>
      </c>
      <c r="G527" s="12">
        <f>'прил.10'!G436</f>
        <v>239.8</v>
      </c>
      <c r="H527" s="12">
        <f>'прил.10'!H436</f>
        <v>0</v>
      </c>
      <c r="I527" s="12"/>
      <c r="J527" s="69">
        <f t="shared" si="18"/>
        <v>239.8</v>
      </c>
    </row>
    <row r="528" spans="1:12" s="82" customFormat="1" ht="18" customHeight="1" hidden="1">
      <c r="A528" s="40" t="s">
        <v>46</v>
      </c>
      <c r="B528" s="21"/>
      <c r="C528" s="9" t="s">
        <v>31</v>
      </c>
      <c r="D528" s="9" t="s">
        <v>730</v>
      </c>
      <c r="E528" s="9" t="s">
        <v>14</v>
      </c>
      <c r="F528" s="9"/>
      <c r="G528" s="12"/>
      <c r="H528" s="12"/>
      <c r="I528" s="12"/>
      <c r="J528" s="69">
        <f t="shared" si="18"/>
        <v>0</v>
      </c>
      <c r="K528" s="62"/>
      <c r="L528" s="62"/>
    </row>
    <row r="529" spans="1:12" s="83" customFormat="1" ht="34.5" customHeight="1" hidden="1">
      <c r="A529" s="41" t="s">
        <v>159</v>
      </c>
      <c r="B529" s="21"/>
      <c r="C529" s="9" t="s">
        <v>31</v>
      </c>
      <c r="D529" s="9" t="s">
        <v>730</v>
      </c>
      <c r="E529" s="9" t="s">
        <v>158</v>
      </c>
      <c r="F529" s="9"/>
      <c r="G529" s="12"/>
      <c r="H529" s="12"/>
      <c r="I529" s="12"/>
      <c r="J529" s="69">
        <f t="shared" si="18"/>
        <v>0</v>
      </c>
      <c r="K529" s="62"/>
      <c r="L529" s="62"/>
    </row>
    <row r="530" spans="1:10" ht="18" customHeight="1" hidden="1">
      <c r="A530" s="41" t="s">
        <v>778</v>
      </c>
      <c r="B530" s="21"/>
      <c r="C530" s="9" t="s">
        <v>31</v>
      </c>
      <c r="D530" s="9" t="s">
        <v>730</v>
      </c>
      <c r="E530" s="9" t="s">
        <v>158</v>
      </c>
      <c r="F530" s="9" t="s">
        <v>640</v>
      </c>
      <c r="G530" s="12"/>
      <c r="H530" s="12"/>
      <c r="I530" s="12"/>
      <c r="J530" s="69">
        <f t="shared" si="18"/>
        <v>0</v>
      </c>
    </row>
    <row r="531" spans="1:10" ht="16.5">
      <c r="A531" s="43" t="s">
        <v>294</v>
      </c>
      <c r="B531" s="21">
        <v>806</v>
      </c>
      <c r="C531" s="9" t="s">
        <v>31</v>
      </c>
      <c r="D531" s="9" t="s">
        <v>731</v>
      </c>
      <c r="E531" s="9"/>
      <c r="F531" s="9"/>
      <c r="G531" s="12">
        <f>G532+G537</f>
        <v>116012.90000000001</v>
      </c>
      <c r="H531" s="12">
        <f>H532+H537</f>
        <v>0</v>
      </c>
      <c r="I531" s="12"/>
      <c r="J531" s="69">
        <f t="shared" si="18"/>
        <v>116012.90000000001</v>
      </c>
    </row>
    <row r="532" spans="1:10" s="62" customFormat="1" ht="16.5">
      <c r="A532" s="42" t="s">
        <v>620</v>
      </c>
      <c r="B532" s="21">
        <v>806</v>
      </c>
      <c r="C532" s="9" t="s">
        <v>31</v>
      </c>
      <c r="D532" s="9" t="s">
        <v>731</v>
      </c>
      <c r="E532" s="9" t="s">
        <v>128</v>
      </c>
      <c r="F532" s="9"/>
      <c r="G532" s="12">
        <f>G533+G535</f>
        <v>97993.1</v>
      </c>
      <c r="H532" s="12">
        <f>H533+H535</f>
        <v>0</v>
      </c>
      <c r="I532" s="12"/>
      <c r="J532" s="69">
        <f t="shared" si="18"/>
        <v>97993.1</v>
      </c>
    </row>
    <row r="533" spans="1:10" s="62" customFormat="1" ht="16.5">
      <c r="A533" s="42" t="s">
        <v>530</v>
      </c>
      <c r="B533" s="21">
        <v>806</v>
      </c>
      <c r="C533" s="9" t="s">
        <v>31</v>
      </c>
      <c r="D533" s="9" t="s">
        <v>731</v>
      </c>
      <c r="E533" s="9" t="s">
        <v>742</v>
      </c>
      <c r="F533" s="9"/>
      <c r="G533" s="12">
        <f>'прил.10'!G442</f>
        <v>410</v>
      </c>
      <c r="H533" s="12">
        <f>'прил.10'!H442</f>
        <v>0</v>
      </c>
      <c r="I533" s="12"/>
      <c r="J533" s="69">
        <f t="shared" si="18"/>
        <v>410</v>
      </c>
    </row>
    <row r="534" spans="1:10" ht="16.5">
      <c r="A534" s="41" t="s">
        <v>778</v>
      </c>
      <c r="B534" s="21">
        <v>806</v>
      </c>
      <c r="C534" s="9" t="s">
        <v>31</v>
      </c>
      <c r="D534" s="9" t="s">
        <v>731</v>
      </c>
      <c r="E534" s="9" t="s">
        <v>742</v>
      </c>
      <c r="F534" s="9" t="s">
        <v>640</v>
      </c>
      <c r="G534" s="12">
        <f>'прил.10'!G443</f>
        <v>410</v>
      </c>
      <c r="H534" s="12">
        <f>'прил.10'!H443</f>
        <v>0</v>
      </c>
      <c r="I534" s="12"/>
      <c r="J534" s="69">
        <f t="shared" si="18"/>
        <v>410</v>
      </c>
    </row>
    <row r="535" spans="1:10" ht="16.5">
      <c r="A535" s="42" t="s">
        <v>451</v>
      </c>
      <c r="B535" s="21">
        <v>806</v>
      </c>
      <c r="C535" s="9" t="s">
        <v>31</v>
      </c>
      <c r="D535" s="9" t="s">
        <v>731</v>
      </c>
      <c r="E535" s="9" t="s">
        <v>129</v>
      </c>
      <c r="F535" s="9"/>
      <c r="G535" s="12">
        <f>SUM(G536)</f>
        <v>97583.1</v>
      </c>
      <c r="H535" s="12">
        <f>SUM(H536)</f>
        <v>0</v>
      </c>
      <c r="I535" s="12"/>
      <c r="J535" s="69">
        <f t="shared" si="18"/>
        <v>97583.1</v>
      </c>
    </row>
    <row r="536" spans="1:10" ht="16.5">
      <c r="A536" s="41" t="s">
        <v>778</v>
      </c>
      <c r="B536" s="21">
        <v>806</v>
      </c>
      <c r="C536" s="9" t="s">
        <v>31</v>
      </c>
      <c r="D536" s="9" t="s">
        <v>731</v>
      </c>
      <c r="E536" s="9" t="s">
        <v>129</v>
      </c>
      <c r="F536" s="9" t="s">
        <v>640</v>
      </c>
      <c r="G536" s="12">
        <f>'прил.10'!G445</f>
        <v>97583.1</v>
      </c>
      <c r="H536" s="12">
        <f>'прил.10'!H445</f>
        <v>0</v>
      </c>
      <c r="I536" s="12"/>
      <c r="J536" s="69">
        <f aca="true" t="shared" si="19" ref="J536:J599">G536+H536+I536</f>
        <v>97583.1</v>
      </c>
    </row>
    <row r="537" spans="1:10" ht="18.75" customHeight="1">
      <c r="A537" s="43" t="s">
        <v>94</v>
      </c>
      <c r="B537" s="21">
        <v>806</v>
      </c>
      <c r="C537" s="9" t="s">
        <v>31</v>
      </c>
      <c r="D537" s="9" t="s">
        <v>731</v>
      </c>
      <c r="E537" s="9" t="s">
        <v>493</v>
      </c>
      <c r="F537" s="9"/>
      <c r="G537" s="12">
        <f>SUM(G538)</f>
        <v>18019.8</v>
      </c>
      <c r="H537" s="12">
        <f>SUM(H538)</f>
        <v>0</v>
      </c>
      <c r="I537" s="12"/>
      <c r="J537" s="69">
        <f t="shared" si="19"/>
        <v>18019.8</v>
      </c>
    </row>
    <row r="538" spans="1:10" ht="49.5">
      <c r="A538" s="41" t="s">
        <v>78</v>
      </c>
      <c r="B538" s="21">
        <v>806</v>
      </c>
      <c r="C538" s="9" t="s">
        <v>31</v>
      </c>
      <c r="D538" s="9" t="s">
        <v>731</v>
      </c>
      <c r="E538" s="9" t="s">
        <v>77</v>
      </c>
      <c r="F538" s="9"/>
      <c r="G538" s="12">
        <f>SUM(G539)</f>
        <v>18019.8</v>
      </c>
      <c r="H538" s="12">
        <f>SUM(H539)</f>
        <v>0</v>
      </c>
      <c r="I538" s="12"/>
      <c r="J538" s="69">
        <f t="shared" si="19"/>
        <v>18019.8</v>
      </c>
    </row>
    <row r="539" spans="1:10" ht="16.5">
      <c r="A539" s="41" t="s">
        <v>778</v>
      </c>
      <c r="B539" s="21">
        <v>806</v>
      </c>
      <c r="C539" s="9" t="s">
        <v>31</v>
      </c>
      <c r="D539" s="9" t="s">
        <v>731</v>
      </c>
      <c r="E539" s="9" t="s">
        <v>77</v>
      </c>
      <c r="F539" s="9" t="s">
        <v>640</v>
      </c>
      <c r="G539" s="12">
        <f>'прил.10'!G448</f>
        <v>18019.8</v>
      </c>
      <c r="H539" s="12">
        <f>'прил.10'!H448</f>
        <v>0</v>
      </c>
      <c r="I539" s="12"/>
      <c r="J539" s="69">
        <f t="shared" si="19"/>
        <v>18019.8</v>
      </c>
    </row>
    <row r="540" spans="1:10" ht="16.5" hidden="1">
      <c r="A540" s="40" t="s">
        <v>46</v>
      </c>
      <c r="B540" s="21"/>
      <c r="C540" s="9" t="s">
        <v>31</v>
      </c>
      <c r="D540" s="9" t="s">
        <v>731</v>
      </c>
      <c r="E540" s="9" t="s">
        <v>14</v>
      </c>
      <c r="F540" s="9"/>
      <c r="G540" s="12"/>
      <c r="H540" s="12"/>
      <c r="I540" s="12"/>
      <c r="J540" s="69">
        <f t="shared" si="19"/>
        <v>0</v>
      </c>
    </row>
    <row r="541" spans="1:10" ht="33" hidden="1">
      <c r="A541" s="41" t="s">
        <v>159</v>
      </c>
      <c r="B541" s="21"/>
      <c r="C541" s="9" t="s">
        <v>31</v>
      </c>
      <c r="D541" s="9" t="s">
        <v>731</v>
      </c>
      <c r="E541" s="9" t="s">
        <v>158</v>
      </c>
      <c r="F541" s="9"/>
      <c r="G541" s="12"/>
      <c r="H541" s="12"/>
      <c r="I541" s="12"/>
      <c r="J541" s="69">
        <f t="shared" si="19"/>
        <v>0</v>
      </c>
    </row>
    <row r="542" spans="1:10" ht="16.5" hidden="1">
      <c r="A542" s="41" t="s">
        <v>778</v>
      </c>
      <c r="B542" s="21"/>
      <c r="C542" s="9" t="s">
        <v>31</v>
      </c>
      <c r="D542" s="9" t="s">
        <v>731</v>
      </c>
      <c r="E542" s="9" t="s">
        <v>158</v>
      </c>
      <c r="F542" s="9" t="s">
        <v>640</v>
      </c>
      <c r="G542" s="12"/>
      <c r="H542" s="12"/>
      <c r="I542" s="12"/>
      <c r="J542" s="69">
        <f t="shared" si="19"/>
        <v>0</v>
      </c>
    </row>
    <row r="543" spans="1:10" ht="16.5">
      <c r="A543" s="43" t="s">
        <v>295</v>
      </c>
      <c r="B543" s="21">
        <v>806</v>
      </c>
      <c r="C543" s="9" t="s">
        <v>31</v>
      </c>
      <c r="D543" s="9" t="s">
        <v>33</v>
      </c>
      <c r="E543" s="9"/>
      <c r="F543" s="9"/>
      <c r="G543" s="12">
        <f>G544</f>
        <v>6646.7</v>
      </c>
      <c r="H543" s="12">
        <f>H544</f>
        <v>0</v>
      </c>
      <c r="I543" s="12"/>
      <c r="J543" s="69">
        <f t="shared" si="19"/>
        <v>6646.7</v>
      </c>
    </row>
    <row r="544" spans="1:10" ht="16.5">
      <c r="A544" s="42" t="s">
        <v>618</v>
      </c>
      <c r="B544" s="21">
        <v>806</v>
      </c>
      <c r="C544" s="9" t="s">
        <v>31</v>
      </c>
      <c r="D544" s="9" t="s">
        <v>33</v>
      </c>
      <c r="E544" s="9" t="s">
        <v>130</v>
      </c>
      <c r="F544" s="9"/>
      <c r="G544" s="12">
        <f>G545+G547</f>
        <v>6646.7</v>
      </c>
      <c r="H544" s="12">
        <f>H545+H547</f>
        <v>0</v>
      </c>
      <c r="I544" s="12"/>
      <c r="J544" s="69">
        <f t="shared" si="19"/>
        <v>6646.7</v>
      </c>
    </row>
    <row r="545" spans="1:10" ht="17.25" customHeight="1">
      <c r="A545" s="42" t="s">
        <v>530</v>
      </c>
      <c r="B545" s="21">
        <v>806</v>
      </c>
      <c r="C545" s="9" t="s">
        <v>31</v>
      </c>
      <c r="D545" s="9" t="s">
        <v>33</v>
      </c>
      <c r="E545" s="9" t="s">
        <v>537</v>
      </c>
      <c r="F545" s="9"/>
      <c r="G545" s="12">
        <f>SUM(G546)</f>
        <v>223</v>
      </c>
      <c r="H545" s="12">
        <f>SUM(H546)</f>
        <v>0</v>
      </c>
      <c r="I545" s="12"/>
      <c r="J545" s="69">
        <f t="shared" si="19"/>
        <v>223</v>
      </c>
    </row>
    <row r="546" spans="1:10" ht="16.5">
      <c r="A546" s="41" t="s">
        <v>778</v>
      </c>
      <c r="B546" s="21">
        <v>806</v>
      </c>
      <c r="C546" s="9" t="s">
        <v>31</v>
      </c>
      <c r="D546" s="9" t="s">
        <v>33</v>
      </c>
      <c r="E546" s="9" t="s">
        <v>537</v>
      </c>
      <c r="F546" s="9" t="s">
        <v>640</v>
      </c>
      <c r="G546" s="12">
        <f>'прил.10'!G455</f>
        <v>223</v>
      </c>
      <c r="H546" s="12">
        <f>'прил.10'!H455</f>
        <v>0</v>
      </c>
      <c r="I546" s="12"/>
      <c r="J546" s="69">
        <f t="shared" si="19"/>
        <v>223</v>
      </c>
    </row>
    <row r="547" spans="1:10" ht="15.75" customHeight="1">
      <c r="A547" s="42" t="s">
        <v>451</v>
      </c>
      <c r="B547" s="21">
        <v>806</v>
      </c>
      <c r="C547" s="9" t="s">
        <v>31</v>
      </c>
      <c r="D547" s="9" t="s">
        <v>33</v>
      </c>
      <c r="E547" s="9" t="s">
        <v>131</v>
      </c>
      <c r="F547" s="9"/>
      <c r="G547" s="12">
        <f>'прил.10'!G456</f>
        <v>6423.7</v>
      </c>
      <c r="H547" s="12">
        <f>'прил.10'!H456</f>
        <v>0</v>
      </c>
      <c r="I547" s="12"/>
      <c r="J547" s="69">
        <f t="shared" si="19"/>
        <v>6423.7</v>
      </c>
    </row>
    <row r="548" spans="1:10" ht="18" customHeight="1">
      <c r="A548" s="41" t="s">
        <v>778</v>
      </c>
      <c r="B548" s="21">
        <v>806</v>
      </c>
      <c r="C548" s="9" t="s">
        <v>31</v>
      </c>
      <c r="D548" s="9" t="s">
        <v>33</v>
      </c>
      <c r="E548" s="9" t="s">
        <v>131</v>
      </c>
      <c r="F548" s="9" t="s">
        <v>640</v>
      </c>
      <c r="G548" s="12">
        <f>'прил.10'!G457</f>
        <v>6423.7</v>
      </c>
      <c r="H548" s="12">
        <f>'прил.10'!H457</f>
        <v>0</v>
      </c>
      <c r="I548" s="12"/>
      <c r="J548" s="69">
        <f t="shared" si="19"/>
        <v>6423.7</v>
      </c>
    </row>
    <row r="549" spans="1:10" ht="17.25" customHeight="1" hidden="1">
      <c r="A549" s="40" t="s">
        <v>46</v>
      </c>
      <c r="B549" s="21"/>
      <c r="C549" s="9" t="s">
        <v>31</v>
      </c>
      <c r="D549" s="9" t="s">
        <v>33</v>
      </c>
      <c r="E549" s="9" t="s">
        <v>14</v>
      </c>
      <c r="F549" s="9"/>
      <c r="G549" s="12"/>
      <c r="H549" s="12"/>
      <c r="I549" s="12"/>
      <c r="J549" s="69">
        <f t="shared" si="19"/>
        <v>0</v>
      </c>
    </row>
    <row r="550" spans="1:10" ht="37.5" customHeight="1" hidden="1">
      <c r="A550" s="41" t="s">
        <v>159</v>
      </c>
      <c r="B550" s="21"/>
      <c r="C550" s="9" t="s">
        <v>31</v>
      </c>
      <c r="D550" s="9" t="s">
        <v>33</v>
      </c>
      <c r="E550" s="9" t="s">
        <v>158</v>
      </c>
      <c r="F550" s="9"/>
      <c r="G550" s="12"/>
      <c r="H550" s="12"/>
      <c r="I550" s="12"/>
      <c r="J550" s="69">
        <f t="shared" si="19"/>
        <v>0</v>
      </c>
    </row>
    <row r="551" spans="1:10" ht="18.75" customHeight="1" hidden="1">
      <c r="A551" s="41" t="s">
        <v>778</v>
      </c>
      <c r="B551" s="21"/>
      <c r="C551" s="9" t="s">
        <v>31</v>
      </c>
      <c r="D551" s="9" t="s">
        <v>33</v>
      </c>
      <c r="E551" s="9" t="s">
        <v>158</v>
      </c>
      <c r="F551" s="9" t="s">
        <v>640</v>
      </c>
      <c r="G551" s="12"/>
      <c r="H551" s="12"/>
      <c r="I551" s="12"/>
      <c r="J551" s="69">
        <f t="shared" si="19"/>
        <v>0</v>
      </c>
    </row>
    <row r="552" spans="1:10" ht="18" customHeight="1">
      <c r="A552" s="43" t="s">
        <v>297</v>
      </c>
      <c r="B552" s="70">
        <v>809</v>
      </c>
      <c r="C552" s="29" t="s">
        <v>31</v>
      </c>
      <c r="D552" s="29" t="s">
        <v>35</v>
      </c>
      <c r="E552" s="29"/>
      <c r="F552" s="29"/>
      <c r="G552" s="12">
        <f>G553+G559+G565</f>
        <v>298541.60000000003</v>
      </c>
      <c r="H552" s="12">
        <f>H553+H559+H565</f>
        <v>0</v>
      </c>
      <c r="I552" s="12">
        <f>I553+I559+I565</f>
        <v>260</v>
      </c>
      <c r="J552" s="69">
        <f t="shared" si="19"/>
        <v>298801.60000000003</v>
      </c>
    </row>
    <row r="553" spans="1:10" ht="18" customHeight="1">
      <c r="A553" s="42" t="s">
        <v>516</v>
      </c>
      <c r="B553" s="70">
        <v>809</v>
      </c>
      <c r="C553" s="29" t="s">
        <v>31</v>
      </c>
      <c r="D553" s="29" t="s">
        <v>35</v>
      </c>
      <c r="E553" s="29" t="s">
        <v>181</v>
      </c>
      <c r="F553" s="29"/>
      <c r="G553" s="12">
        <f>G554</f>
        <v>175439.7</v>
      </c>
      <c r="H553" s="12">
        <f>H554</f>
        <v>0</v>
      </c>
      <c r="I553" s="12"/>
      <c r="J553" s="69">
        <f t="shared" si="19"/>
        <v>175439.7</v>
      </c>
    </row>
    <row r="554" spans="1:10" ht="33" customHeight="1">
      <c r="A554" s="41" t="s">
        <v>228</v>
      </c>
      <c r="B554" s="70">
        <v>809</v>
      </c>
      <c r="C554" s="29" t="s">
        <v>31</v>
      </c>
      <c r="D554" s="29" t="s">
        <v>35</v>
      </c>
      <c r="E554" s="29" t="s">
        <v>182</v>
      </c>
      <c r="F554" s="29"/>
      <c r="G554" s="12">
        <f>G556</f>
        <v>175439.7</v>
      </c>
      <c r="H554" s="12">
        <f>H556</f>
        <v>0</v>
      </c>
      <c r="I554" s="12"/>
      <c r="J554" s="69">
        <f t="shared" si="19"/>
        <v>175439.7</v>
      </c>
    </row>
    <row r="555" spans="1:10" ht="33.75" customHeight="1" hidden="1">
      <c r="A555" s="41" t="s">
        <v>227</v>
      </c>
      <c r="B555" s="70">
        <v>809</v>
      </c>
      <c r="C555" s="29" t="s">
        <v>31</v>
      </c>
      <c r="D555" s="29" t="s">
        <v>35</v>
      </c>
      <c r="E555" s="29" t="s">
        <v>225</v>
      </c>
      <c r="F555" s="29"/>
      <c r="G555" s="12"/>
      <c r="H555" s="12"/>
      <c r="I555" s="12"/>
      <c r="J555" s="69">
        <f t="shared" si="19"/>
        <v>0</v>
      </c>
    </row>
    <row r="556" spans="1:10" ht="21" customHeight="1">
      <c r="A556" s="41" t="s">
        <v>417</v>
      </c>
      <c r="B556" s="70">
        <v>809</v>
      </c>
      <c r="C556" s="29" t="s">
        <v>31</v>
      </c>
      <c r="D556" s="29" t="s">
        <v>35</v>
      </c>
      <c r="E556" s="29" t="s">
        <v>182</v>
      </c>
      <c r="F556" s="29" t="s">
        <v>640</v>
      </c>
      <c r="G556" s="12">
        <f>'прил.10'!G628</f>
        <v>175439.7</v>
      </c>
      <c r="H556" s="12">
        <f>'прил.10'!H628</f>
        <v>0</v>
      </c>
      <c r="I556" s="12"/>
      <c r="J556" s="69">
        <f t="shared" si="19"/>
        <v>175439.7</v>
      </c>
    </row>
    <row r="557" spans="1:10" ht="15.75" customHeight="1" hidden="1">
      <c r="A557" s="41" t="s">
        <v>229</v>
      </c>
      <c r="B557" s="70">
        <v>809</v>
      </c>
      <c r="C557" s="29" t="s">
        <v>31</v>
      </c>
      <c r="D557" s="29" t="s">
        <v>35</v>
      </c>
      <c r="E557" s="29" t="s">
        <v>226</v>
      </c>
      <c r="F557" s="29"/>
      <c r="G557" s="12">
        <f>'прил.10'!G629</f>
        <v>0</v>
      </c>
      <c r="H557" s="12">
        <f>'прил.10'!H629</f>
        <v>0</v>
      </c>
      <c r="I557" s="12"/>
      <c r="J557" s="69">
        <f t="shared" si="19"/>
        <v>0</v>
      </c>
    </row>
    <row r="558" spans="1:10" ht="16.5" customHeight="1" hidden="1">
      <c r="A558" s="41" t="s">
        <v>417</v>
      </c>
      <c r="B558" s="70">
        <v>809</v>
      </c>
      <c r="C558" s="29" t="s">
        <v>31</v>
      </c>
      <c r="D558" s="29" t="s">
        <v>35</v>
      </c>
      <c r="E558" s="29" t="s">
        <v>226</v>
      </c>
      <c r="F558" s="29" t="s">
        <v>640</v>
      </c>
      <c r="G558" s="12">
        <f>'прил.10'!G630</f>
        <v>0</v>
      </c>
      <c r="H558" s="12">
        <f>'прил.10'!H630</f>
        <v>0</v>
      </c>
      <c r="I558" s="12"/>
      <c r="J558" s="69">
        <f t="shared" si="19"/>
        <v>0</v>
      </c>
    </row>
    <row r="559" spans="1:10" ht="21" customHeight="1">
      <c r="A559" s="41" t="s">
        <v>46</v>
      </c>
      <c r="B559" s="70">
        <v>809</v>
      </c>
      <c r="C559" s="29" t="s">
        <v>31</v>
      </c>
      <c r="D559" s="29" t="s">
        <v>35</v>
      </c>
      <c r="E559" s="29" t="s">
        <v>14</v>
      </c>
      <c r="F559" s="29"/>
      <c r="G559" s="12">
        <f>SUM(G560)</f>
        <v>100000</v>
      </c>
      <c r="H559" s="12">
        <f>SUM(H560)</f>
        <v>0</v>
      </c>
      <c r="I559" s="12"/>
      <c r="J559" s="69">
        <f t="shared" si="19"/>
        <v>100000</v>
      </c>
    </row>
    <row r="560" spans="1:10" ht="50.25" customHeight="1">
      <c r="A560" s="76" t="s">
        <v>324</v>
      </c>
      <c r="B560" s="70">
        <v>809</v>
      </c>
      <c r="C560" s="29" t="s">
        <v>31</v>
      </c>
      <c r="D560" s="29" t="s">
        <v>35</v>
      </c>
      <c r="E560" s="29" t="s">
        <v>325</v>
      </c>
      <c r="F560" s="29"/>
      <c r="G560" s="12">
        <f>SUM(G561)</f>
        <v>100000</v>
      </c>
      <c r="H560" s="12">
        <f>SUM(H561)</f>
        <v>0</v>
      </c>
      <c r="I560" s="12"/>
      <c r="J560" s="69">
        <f t="shared" si="19"/>
        <v>100000</v>
      </c>
    </row>
    <row r="561" spans="1:10" ht="21" customHeight="1">
      <c r="A561" s="41" t="s">
        <v>73</v>
      </c>
      <c r="B561" s="70">
        <v>809</v>
      </c>
      <c r="C561" s="29" t="s">
        <v>31</v>
      </c>
      <c r="D561" s="29" t="s">
        <v>35</v>
      </c>
      <c r="E561" s="29" t="s">
        <v>230</v>
      </c>
      <c r="F561" s="29"/>
      <c r="G561" s="12">
        <f>'прил.10'!G633</f>
        <v>100000</v>
      </c>
      <c r="H561" s="12">
        <f>'прил.10'!H633</f>
        <v>0</v>
      </c>
      <c r="I561" s="12"/>
      <c r="J561" s="69">
        <f t="shared" si="19"/>
        <v>100000</v>
      </c>
    </row>
    <row r="562" spans="1:10" s="82" customFormat="1" ht="34.5" customHeight="1">
      <c r="A562" s="43" t="s">
        <v>515</v>
      </c>
      <c r="B562" s="70">
        <v>809</v>
      </c>
      <c r="C562" s="29" t="s">
        <v>31</v>
      </c>
      <c r="D562" s="29" t="s">
        <v>35</v>
      </c>
      <c r="E562" s="29" t="s">
        <v>230</v>
      </c>
      <c r="F562" s="29" t="s">
        <v>298</v>
      </c>
      <c r="G562" s="12">
        <f>'прил.10'!G634</f>
        <v>100000</v>
      </c>
      <c r="H562" s="12">
        <f>'прил.10'!H634</f>
        <v>0</v>
      </c>
      <c r="I562" s="12"/>
      <c r="J562" s="69">
        <f t="shared" si="19"/>
        <v>100000</v>
      </c>
    </row>
    <row r="563" spans="1:10" s="62" customFormat="1" ht="34.5" customHeight="1" hidden="1">
      <c r="A563" s="40" t="s">
        <v>165</v>
      </c>
      <c r="B563" s="70"/>
      <c r="C563" s="29" t="s">
        <v>31</v>
      </c>
      <c r="D563" s="29" t="s">
        <v>35</v>
      </c>
      <c r="E563" s="29" t="s">
        <v>164</v>
      </c>
      <c r="F563" s="29"/>
      <c r="G563" s="12"/>
      <c r="H563" s="12"/>
      <c r="I563" s="12"/>
      <c r="J563" s="69">
        <f t="shared" si="19"/>
        <v>0</v>
      </c>
    </row>
    <row r="564" spans="1:10" s="62" customFormat="1" ht="21" customHeight="1" hidden="1">
      <c r="A564" s="41" t="s">
        <v>142</v>
      </c>
      <c r="B564" s="70"/>
      <c r="C564" s="29" t="s">
        <v>607</v>
      </c>
      <c r="D564" s="29" t="s">
        <v>35</v>
      </c>
      <c r="E564" s="29" t="s">
        <v>164</v>
      </c>
      <c r="F564" s="29" t="s">
        <v>640</v>
      </c>
      <c r="G564" s="12"/>
      <c r="H564" s="12"/>
      <c r="I564" s="12"/>
      <c r="J564" s="69">
        <f t="shared" si="19"/>
        <v>0</v>
      </c>
    </row>
    <row r="565" spans="1:10" s="83" customFormat="1" ht="21" customHeight="1">
      <c r="A565" s="42" t="s">
        <v>443</v>
      </c>
      <c r="B565" s="70">
        <v>809</v>
      </c>
      <c r="C565" s="29" t="s">
        <v>31</v>
      </c>
      <c r="D565" s="29" t="s">
        <v>35</v>
      </c>
      <c r="E565" s="29" t="s">
        <v>412</v>
      </c>
      <c r="F565" s="29"/>
      <c r="G565" s="12">
        <f>G566+G568</f>
        <v>23101.9</v>
      </c>
      <c r="H565" s="12">
        <f>H566+H568</f>
        <v>0</v>
      </c>
      <c r="I565" s="12">
        <f>I566+I568</f>
        <v>260</v>
      </c>
      <c r="J565" s="69">
        <f t="shared" si="19"/>
        <v>23361.9</v>
      </c>
    </row>
    <row r="566" spans="1:10" ht="18" customHeight="1">
      <c r="A566" s="42" t="s">
        <v>700</v>
      </c>
      <c r="B566" s="21">
        <v>809</v>
      </c>
      <c r="C566" s="9" t="s">
        <v>31</v>
      </c>
      <c r="D566" s="9" t="s">
        <v>35</v>
      </c>
      <c r="E566" s="9" t="s">
        <v>413</v>
      </c>
      <c r="F566" s="9"/>
      <c r="G566" s="12">
        <f>'прил.10'!G638</f>
        <v>641.7</v>
      </c>
      <c r="H566" s="12">
        <f>'прил.10'!H638</f>
        <v>0</v>
      </c>
      <c r="I566" s="12">
        <f>'прил.10'!I638</f>
        <v>260</v>
      </c>
      <c r="J566" s="69">
        <f t="shared" si="19"/>
        <v>901.7</v>
      </c>
    </row>
    <row r="567" spans="1:10" ht="33.75" customHeight="1">
      <c r="A567" s="43" t="s">
        <v>515</v>
      </c>
      <c r="B567" s="21">
        <v>809</v>
      </c>
      <c r="C567" s="9" t="s">
        <v>31</v>
      </c>
      <c r="D567" s="9" t="s">
        <v>35</v>
      </c>
      <c r="E567" s="9" t="s">
        <v>413</v>
      </c>
      <c r="F567" s="9" t="s">
        <v>298</v>
      </c>
      <c r="G567" s="12">
        <f>'прил.10'!G639</f>
        <v>641.7</v>
      </c>
      <c r="H567" s="12">
        <f>'прил.10'!H639</f>
        <v>0</v>
      </c>
      <c r="I567" s="12">
        <f>'прил.10'!I639</f>
        <v>260</v>
      </c>
      <c r="J567" s="69">
        <f t="shared" si="19"/>
        <v>901.7</v>
      </c>
    </row>
    <row r="568" spans="1:10" ht="18" customHeight="1">
      <c r="A568" s="42" t="s">
        <v>709</v>
      </c>
      <c r="B568" s="21">
        <v>809</v>
      </c>
      <c r="C568" s="9" t="s">
        <v>31</v>
      </c>
      <c r="D568" s="9" t="s">
        <v>35</v>
      </c>
      <c r="E568" s="9" t="s">
        <v>173</v>
      </c>
      <c r="F568" s="9"/>
      <c r="G568" s="12">
        <f>'прил.10'!G640</f>
        <v>22460.2</v>
      </c>
      <c r="H568" s="12">
        <f>'прил.10'!H640</f>
        <v>0</v>
      </c>
      <c r="I568" s="12"/>
      <c r="J568" s="69">
        <f t="shared" si="19"/>
        <v>22460.2</v>
      </c>
    </row>
    <row r="569" spans="1:10" ht="18.75" customHeight="1">
      <c r="A569" s="43" t="s">
        <v>633</v>
      </c>
      <c r="B569" s="21"/>
      <c r="C569" s="9" t="s">
        <v>31</v>
      </c>
      <c r="D569" s="9" t="s">
        <v>35</v>
      </c>
      <c r="E569" s="9" t="s">
        <v>173</v>
      </c>
      <c r="F569" s="9" t="s">
        <v>290</v>
      </c>
      <c r="G569" s="12">
        <f>SUM('прил.10'!G641)</f>
        <v>19100</v>
      </c>
      <c r="H569" s="12">
        <f>SUM('прил.10'!H641)</f>
        <v>0</v>
      </c>
      <c r="I569" s="12"/>
      <c r="J569" s="69">
        <f t="shared" si="19"/>
        <v>19100</v>
      </c>
    </row>
    <row r="570" spans="1:10" ht="35.25" customHeight="1">
      <c r="A570" s="43" t="s">
        <v>515</v>
      </c>
      <c r="B570" s="21">
        <v>809</v>
      </c>
      <c r="C570" s="9" t="s">
        <v>31</v>
      </c>
      <c r="D570" s="9" t="s">
        <v>35</v>
      </c>
      <c r="E570" s="9" t="s">
        <v>173</v>
      </c>
      <c r="F570" s="9" t="s">
        <v>298</v>
      </c>
      <c r="G570" s="12">
        <f>'прил.10'!G642</f>
        <v>3360.2</v>
      </c>
      <c r="H570" s="12">
        <f>'прил.10'!H642</f>
        <v>0</v>
      </c>
      <c r="I570" s="12"/>
      <c r="J570" s="69">
        <f t="shared" si="19"/>
        <v>3360.2</v>
      </c>
    </row>
    <row r="571" spans="1:10" ht="21.75" customHeight="1">
      <c r="A571" s="43" t="s">
        <v>377</v>
      </c>
      <c r="B571" s="21">
        <v>806</v>
      </c>
      <c r="C571" s="9" t="s">
        <v>31</v>
      </c>
      <c r="D571" s="9" t="s">
        <v>523</v>
      </c>
      <c r="E571" s="9"/>
      <c r="F571" s="9"/>
      <c r="G571" s="12">
        <f>G572+G575+G580+G585+G593+G596</f>
        <v>301434.9</v>
      </c>
      <c r="H571" s="12">
        <f>H572+H575+H580+H585+H593+H596</f>
        <v>0</v>
      </c>
      <c r="I571" s="12"/>
      <c r="J571" s="69">
        <f t="shared" si="19"/>
        <v>301434.9</v>
      </c>
    </row>
    <row r="572" spans="1:10" ht="16.5">
      <c r="A572" s="42" t="s">
        <v>44</v>
      </c>
      <c r="B572" s="21">
        <v>806</v>
      </c>
      <c r="C572" s="9" t="s">
        <v>31</v>
      </c>
      <c r="D572" s="9" t="s">
        <v>523</v>
      </c>
      <c r="E572" s="9" t="s">
        <v>9</v>
      </c>
      <c r="F572" s="9"/>
      <c r="G572" s="12">
        <f>SUM(G573)</f>
        <v>11389.3</v>
      </c>
      <c r="H572" s="12">
        <f>SUM(H573)</f>
        <v>0</v>
      </c>
      <c r="I572" s="12"/>
      <c r="J572" s="69">
        <f t="shared" si="19"/>
        <v>11389.3</v>
      </c>
    </row>
    <row r="573" spans="1:10" ht="16.5">
      <c r="A573" s="41" t="s">
        <v>13</v>
      </c>
      <c r="B573" s="21">
        <v>806</v>
      </c>
      <c r="C573" s="9" t="s">
        <v>31</v>
      </c>
      <c r="D573" s="9" t="s">
        <v>523</v>
      </c>
      <c r="E573" s="9" t="s">
        <v>11</v>
      </c>
      <c r="F573" s="9"/>
      <c r="G573" s="12">
        <f>SUM(G574)</f>
        <v>11389.3</v>
      </c>
      <c r="H573" s="12">
        <f>SUM(H574)</f>
        <v>0</v>
      </c>
      <c r="I573" s="12"/>
      <c r="J573" s="69">
        <f t="shared" si="19"/>
        <v>11389.3</v>
      </c>
    </row>
    <row r="574" spans="1:10" ht="17.25" customHeight="1">
      <c r="A574" s="41" t="s">
        <v>417</v>
      </c>
      <c r="B574" s="21">
        <v>806</v>
      </c>
      <c r="C574" s="9" t="s">
        <v>31</v>
      </c>
      <c r="D574" s="9" t="s">
        <v>523</v>
      </c>
      <c r="E574" s="9" t="s">
        <v>11</v>
      </c>
      <c r="F574" s="9" t="s">
        <v>219</v>
      </c>
      <c r="G574" s="12">
        <f>'прил.10'!G464+'прил.10'!G646</f>
        <v>11389.3</v>
      </c>
      <c r="H574" s="12">
        <f>'прил.10'!H464+'прил.10'!H646</f>
        <v>0</v>
      </c>
      <c r="I574" s="12"/>
      <c r="J574" s="69">
        <f t="shared" si="19"/>
        <v>11389.3</v>
      </c>
    </row>
    <row r="575" spans="1:10" ht="17.25" customHeight="1">
      <c r="A575" s="41" t="s">
        <v>105</v>
      </c>
      <c r="B575" s="21"/>
      <c r="C575" s="9" t="s">
        <v>31</v>
      </c>
      <c r="D575" s="9" t="s">
        <v>523</v>
      </c>
      <c r="E575" s="9" t="s">
        <v>743</v>
      </c>
      <c r="F575" s="9"/>
      <c r="G575" s="12">
        <f>SUM(G578)</f>
        <v>272300</v>
      </c>
      <c r="H575" s="12">
        <f>SUM(H578)</f>
        <v>0</v>
      </c>
      <c r="I575" s="12"/>
      <c r="J575" s="69">
        <f t="shared" si="19"/>
        <v>272300</v>
      </c>
    </row>
    <row r="576" spans="1:10" ht="17.25" customHeight="1" hidden="1">
      <c r="A576" s="41" t="s">
        <v>677</v>
      </c>
      <c r="B576" s="21"/>
      <c r="C576" s="29" t="s">
        <v>31</v>
      </c>
      <c r="D576" s="9" t="s">
        <v>523</v>
      </c>
      <c r="E576" s="9" t="s">
        <v>747</v>
      </c>
      <c r="F576" s="9"/>
      <c r="G576" s="20"/>
      <c r="H576" s="20"/>
      <c r="I576" s="20"/>
      <c r="J576" s="69">
        <f t="shared" si="19"/>
        <v>0</v>
      </c>
    </row>
    <row r="577" spans="1:10" ht="17.25" customHeight="1" hidden="1">
      <c r="A577" s="43" t="s">
        <v>465</v>
      </c>
      <c r="B577" s="21"/>
      <c r="C577" s="29" t="s">
        <v>31</v>
      </c>
      <c r="D577" s="9" t="s">
        <v>523</v>
      </c>
      <c r="E577" s="9" t="s">
        <v>747</v>
      </c>
      <c r="F577" s="9" t="s">
        <v>775</v>
      </c>
      <c r="G577" s="20"/>
      <c r="H577" s="20"/>
      <c r="I577" s="20"/>
      <c r="J577" s="69">
        <f t="shared" si="19"/>
        <v>0</v>
      </c>
    </row>
    <row r="578" spans="1:10" ht="21" customHeight="1">
      <c r="A578" s="41" t="s">
        <v>288</v>
      </c>
      <c r="B578" s="21">
        <v>841</v>
      </c>
      <c r="C578" s="29" t="s">
        <v>31</v>
      </c>
      <c r="D578" s="9" t="s">
        <v>523</v>
      </c>
      <c r="E578" s="9" t="s">
        <v>757</v>
      </c>
      <c r="F578" s="9"/>
      <c r="G578" s="20">
        <f>'прил.10'!G1033</f>
        <v>272300</v>
      </c>
      <c r="H578" s="20">
        <f>'прил.10'!H1033</f>
        <v>0</v>
      </c>
      <c r="I578" s="20"/>
      <c r="J578" s="69">
        <f t="shared" si="19"/>
        <v>272300</v>
      </c>
    </row>
    <row r="579" spans="1:10" ht="17.25" customHeight="1">
      <c r="A579" s="43" t="s">
        <v>203</v>
      </c>
      <c r="B579" s="21">
        <v>841</v>
      </c>
      <c r="C579" s="29" t="s">
        <v>31</v>
      </c>
      <c r="D579" s="9" t="s">
        <v>523</v>
      </c>
      <c r="E579" s="9" t="s">
        <v>757</v>
      </c>
      <c r="F579" s="9" t="s">
        <v>775</v>
      </c>
      <c r="G579" s="20">
        <f>'прил.10'!G1034</f>
        <v>272300</v>
      </c>
      <c r="H579" s="20">
        <f>'прил.10'!H1034</f>
        <v>0</v>
      </c>
      <c r="I579" s="20"/>
      <c r="J579" s="69">
        <f t="shared" si="19"/>
        <v>272300</v>
      </c>
    </row>
    <row r="580" spans="1:10" ht="53.25" customHeight="1">
      <c r="A580" s="112" t="s">
        <v>759</v>
      </c>
      <c r="B580" s="109">
        <v>806</v>
      </c>
      <c r="C580" s="110" t="s">
        <v>31</v>
      </c>
      <c r="D580" s="110" t="s">
        <v>523</v>
      </c>
      <c r="E580" s="110" t="s">
        <v>608</v>
      </c>
      <c r="F580" s="110"/>
      <c r="G580" s="28">
        <f>G581+G583</f>
        <v>12214.4</v>
      </c>
      <c r="H580" s="28">
        <f>H581+H583</f>
        <v>0</v>
      </c>
      <c r="I580" s="28"/>
      <c r="J580" s="145">
        <f t="shared" si="19"/>
        <v>12214.4</v>
      </c>
    </row>
    <row r="581" spans="1:10" ht="16.5" hidden="1">
      <c r="A581" s="121" t="s">
        <v>530</v>
      </c>
      <c r="B581" s="150">
        <v>806</v>
      </c>
      <c r="C581" s="11" t="s">
        <v>31</v>
      </c>
      <c r="D581" s="11" t="s">
        <v>523</v>
      </c>
      <c r="E581" s="11" t="s">
        <v>534</v>
      </c>
      <c r="F581" s="11"/>
      <c r="G581" s="17">
        <f>SUM(G582)</f>
        <v>0</v>
      </c>
      <c r="H581" s="17">
        <f>SUM(H582)</f>
        <v>0</v>
      </c>
      <c r="I581" s="17">
        <f>SUM(I582)</f>
        <v>0</v>
      </c>
      <c r="J581" s="127">
        <f t="shared" si="19"/>
        <v>0</v>
      </c>
    </row>
    <row r="582" spans="1:10" ht="16.5" hidden="1">
      <c r="A582" s="113" t="s">
        <v>778</v>
      </c>
      <c r="B582" s="150">
        <v>806</v>
      </c>
      <c r="C582" s="11" t="s">
        <v>31</v>
      </c>
      <c r="D582" s="11" t="s">
        <v>523</v>
      </c>
      <c r="E582" s="11" t="s">
        <v>534</v>
      </c>
      <c r="F582" s="11" t="s">
        <v>640</v>
      </c>
      <c r="G582" s="17">
        <f>'прил.10'!G472+'прил.10'!G649</f>
        <v>0</v>
      </c>
      <c r="H582" s="17">
        <f>'прил.10'!H472+'прил.10'!H649</f>
        <v>0</v>
      </c>
      <c r="I582" s="17">
        <f>'прил.10'!I472+'прил.10'!I649</f>
        <v>0</v>
      </c>
      <c r="J582" s="127">
        <f t="shared" si="19"/>
        <v>0</v>
      </c>
    </row>
    <row r="583" spans="1:10" ht="16.5">
      <c r="A583" s="45" t="s">
        <v>451</v>
      </c>
      <c r="B583" s="111">
        <v>806</v>
      </c>
      <c r="C583" s="6" t="s">
        <v>31</v>
      </c>
      <c r="D583" s="6" t="s">
        <v>523</v>
      </c>
      <c r="E583" s="6" t="s">
        <v>609</v>
      </c>
      <c r="F583" s="6"/>
      <c r="G583" s="14">
        <f>SUM(G584)</f>
        <v>12214.4</v>
      </c>
      <c r="H583" s="14">
        <f>SUM(H584)</f>
        <v>0</v>
      </c>
      <c r="I583" s="14"/>
      <c r="J583" s="130">
        <f t="shared" si="19"/>
        <v>12214.4</v>
      </c>
    </row>
    <row r="584" spans="1:10" ht="16.5">
      <c r="A584" s="41" t="s">
        <v>778</v>
      </c>
      <c r="B584" s="21">
        <v>806</v>
      </c>
      <c r="C584" s="9" t="s">
        <v>31</v>
      </c>
      <c r="D584" s="9" t="s">
        <v>523</v>
      </c>
      <c r="E584" s="9" t="s">
        <v>609</v>
      </c>
      <c r="F584" s="9" t="s">
        <v>640</v>
      </c>
      <c r="G584" s="12">
        <f>'прил.10'!G469+'прил.10'!G651</f>
        <v>12214.4</v>
      </c>
      <c r="H584" s="12">
        <f>'прил.10'!H469+'прил.10'!H651</f>
        <v>0</v>
      </c>
      <c r="I584" s="12"/>
      <c r="J584" s="69">
        <f t="shared" si="19"/>
        <v>12214.4</v>
      </c>
    </row>
    <row r="585" spans="1:10" ht="21" customHeight="1">
      <c r="A585" s="42" t="s">
        <v>514</v>
      </c>
      <c r="B585" s="21">
        <v>806</v>
      </c>
      <c r="C585" s="9" t="s">
        <v>31</v>
      </c>
      <c r="D585" s="9" t="s">
        <v>523</v>
      </c>
      <c r="E585" s="9" t="s">
        <v>132</v>
      </c>
      <c r="F585" s="9"/>
      <c r="G585" s="12">
        <f>G586+G588</f>
        <v>1834.7</v>
      </c>
      <c r="H585" s="12">
        <f>H586+H588</f>
        <v>0</v>
      </c>
      <c r="I585" s="12"/>
      <c r="J585" s="69">
        <f t="shared" si="19"/>
        <v>1834.7</v>
      </c>
    </row>
    <row r="586" spans="1:10" ht="16.5" hidden="1">
      <c r="A586" s="42" t="s">
        <v>530</v>
      </c>
      <c r="B586" s="21">
        <v>806</v>
      </c>
      <c r="C586" s="9" t="s">
        <v>31</v>
      </c>
      <c r="D586" s="9" t="s">
        <v>523</v>
      </c>
      <c r="E586" s="9" t="s">
        <v>538</v>
      </c>
      <c r="F586" s="9"/>
      <c r="G586" s="12">
        <f>SUM(G587)</f>
        <v>0</v>
      </c>
      <c r="H586" s="12">
        <f>SUM(H587)</f>
        <v>0</v>
      </c>
      <c r="I586" s="12"/>
      <c r="J586" s="69">
        <f t="shared" si="19"/>
        <v>0</v>
      </c>
    </row>
    <row r="587" spans="1:10" ht="17.25" customHeight="1" hidden="1">
      <c r="A587" s="41" t="s">
        <v>778</v>
      </c>
      <c r="B587" s="21">
        <v>806</v>
      </c>
      <c r="C587" s="9" t="s">
        <v>31</v>
      </c>
      <c r="D587" s="9" t="s">
        <v>523</v>
      </c>
      <c r="E587" s="9" t="s">
        <v>538</v>
      </c>
      <c r="F587" s="9" t="s">
        <v>640</v>
      </c>
      <c r="G587" s="12">
        <f>'прил.10'!G472</f>
        <v>0</v>
      </c>
      <c r="H587" s="12">
        <f>'прил.10'!H472</f>
        <v>0</v>
      </c>
      <c r="I587" s="12"/>
      <c r="J587" s="69">
        <f t="shared" si="19"/>
        <v>0</v>
      </c>
    </row>
    <row r="588" spans="1:10" s="82" customFormat="1" ht="17.25" customHeight="1">
      <c r="A588" s="42" t="s">
        <v>451</v>
      </c>
      <c r="B588" s="21">
        <v>806</v>
      </c>
      <c r="C588" s="9" t="s">
        <v>31</v>
      </c>
      <c r="D588" s="9" t="s">
        <v>523</v>
      </c>
      <c r="E588" s="9" t="s">
        <v>133</v>
      </c>
      <c r="F588" s="9"/>
      <c r="G588" s="12">
        <f>'прил.10'!G473</f>
        <v>1834.7</v>
      </c>
      <c r="H588" s="12">
        <f>'прил.10'!H473</f>
        <v>0</v>
      </c>
      <c r="I588" s="12"/>
      <c r="J588" s="69">
        <f t="shared" si="19"/>
        <v>1834.7</v>
      </c>
    </row>
    <row r="589" spans="1:10" s="83" customFormat="1" ht="16.5">
      <c r="A589" s="41" t="s">
        <v>778</v>
      </c>
      <c r="B589" s="21">
        <v>806</v>
      </c>
      <c r="C589" s="9" t="s">
        <v>31</v>
      </c>
      <c r="D589" s="9" t="s">
        <v>523</v>
      </c>
      <c r="E589" s="9" t="s">
        <v>133</v>
      </c>
      <c r="F589" s="9" t="s">
        <v>640</v>
      </c>
      <c r="G589" s="12">
        <f>'прил.10'!G474</f>
        <v>1834.7</v>
      </c>
      <c r="H589" s="12">
        <f>'прил.10'!H474</f>
        <v>0</v>
      </c>
      <c r="I589" s="12"/>
      <c r="J589" s="69">
        <f t="shared" si="19"/>
        <v>1834.7</v>
      </c>
    </row>
    <row r="590" spans="1:10" ht="16.5" hidden="1">
      <c r="A590" s="41" t="s">
        <v>46</v>
      </c>
      <c r="B590" s="21"/>
      <c r="C590" s="9" t="s">
        <v>31</v>
      </c>
      <c r="D590" s="9" t="s">
        <v>523</v>
      </c>
      <c r="E590" s="9" t="s">
        <v>14</v>
      </c>
      <c r="F590" s="9"/>
      <c r="G590" s="12"/>
      <c r="H590" s="12"/>
      <c r="I590" s="12"/>
      <c r="J590" s="69">
        <f t="shared" si="19"/>
        <v>0</v>
      </c>
    </row>
    <row r="591" spans="1:10" ht="33" hidden="1">
      <c r="A591" s="41" t="s">
        <v>159</v>
      </c>
      <c r="B591" s="21"/>
      <c r="C591" s="9" t="s">
        <v>31</v>
      </c>
      <c r="D591" s="9" t="s">
        <v>523</v>
      </c>
      <c r="E591" s="9" t="s">
        <v>158</v>
      </c>
      <c r="F591" s="9"/>
      <c r="G591" s="12"/>
      <c r="H591" s="12"/>
      <c r="I591" s="12"/>
      <c r="J591" s="69">
        <f t="shared" si="19"/>
        <v>0</v>
      </c>
    </row>
    <row r="592" spans="1:10" ht="16.5" hidden="1">
      <c r="A592" s="41" t="s">
        <v>778</v>
      </c>
      <c r="B592" s="21"/>
      <c r="C592" s="9" t="s">
        <v>31</v>
      </c>
      <c r="D592" s="9" t="s">
        <v>523</v>
      </c>
      <c r="E592" s="9" t="s">
        <v>158</v>
      </c>
      <c r="F592" s="9" t="s">
        <v>640</v>
      </c>
      <c r="G592" s="12"/>
      <c r="H592" s="12"/>
      <c r="I592" s="12"/>
      <c r="J592" s="69">
        <f t="shared" si="19"/>
        <v>0</v>
      </c>
    </row>
    <row r="593" spans="1:10" ht="16.5">
      <c r="A593" s="41" t="s">
        <v>333</v>
      </c>
      <c r="B593" s="21">
        <v>806</v>
      </c>
      <c r="C593" s="9" t="s">
        <v>31</v>
      </c>
      <c r="D593" s="9" t="s">
        <v>523</v>
      </c>
      <c r="E593" s="9" t="s">
        <v>441</v>
      </c>
      <c r="F593" s="9"/>
      <c r="G593" s="12">
        <f>SUM(G594)</f>
        <v>2000</v>
      </c>
      <c r="H593" s="12">
        <f>SUM(H594)</f>
        <v>0</v>
      </c>
      <c r="I593" s="12"/>
      <c r="J593" s="69">
        <f t="shared" si="19"/>
        <v>2000</v>
      </c>
    </row>
    <row r="594" spans="1:10" ht="33">
      <c r="A594" s="41" t="s">
        <v>588</v>
      </c>
      <c r="B594" s="21">
        <v>806</v>
      </c>
      <c r="C594" s="9" t="s">
        <v>31</v>
      </c>
      <c r="D594" s="9" t="s">
        <v>523</v>
      </c>
      <c r="E594" s="9" t="s">
        <v>79</v>
      </c>
      <c r="F594" s="9"/>
      <c r="G594" s="12">
        <f>SUM(G595)</f>
        <v>2000</v>
      </c>
      <c r="H594" s="12">
        <f>SUM(H595)</f>
        <v>0</v>
      </c>
      <c r="I594" s="12"/>
      <c r="J594" s="69">
        <f t="shared" si="19"/>
        <v>2000</v>
      </c>
    </row>
    <row r="595" spans="1:10" ht="33">
      <c r="A595" s="43" t="s">
        <v>515</v>
      </c>
      <c r="B595" s="21">
        <v>806</v>
      </c>
      <c r="C595" s="9" t="s">
        <v>31</v>
      </c>
      <c r="D595" s="9" t="s">
        <v>523</v>
      </c>
      <c r="E595" s="9" t="s">
        <v>79</v>
      </c>
      <c r="F595" s="9" t="s">
        <v>298</v>
      </c>
      <c r="G595" s="12">
        <f>'прил.10'!G916+'прил.10'!G480</f>
        <v>2000</v>
      </c>
      <c r="H595" s="12">
        <f>'прил.10'!H916+'прил.10'!H480</f>
        <v>0</v>
      </c>
      <c r="I595" s="12"/>
      <c r="J595" s="69">
        <f t="shared" si="19"/>
        <v>2000</v>
      </c>
    </row>
    <row r="596" spans="1:10" ht="16.5">
      <c r="A596" s="42" t="s">
        <v>443</v>
      </c>
      <c r="B596" s="21">
        <v>806</v>
      </c>
      <c r="C596" s="9" t="s">
        <v>31</v>
      </c>
      <c r="D596" s="9" t="s">
        <v>523</v>
      </c>
      <c r="E596" s="9" t="s">
        <v>412</v>
      </c>
      <c r="F596" s="9"/>
      <c r="G596" s="12">
        <f>G597+G599</f>
        <v>1696.5</v>
      </c>
      <c r="H596" s="12">
        <f>H597+H599</f>
        <v>0</v>
      </c>
      <c r="I596" s="12"/>
      <c r="J596" s="69">
        <f t="shared" si="19"/>
        <v>1696.5</v>
      </c>
    </row>
    <row r="597" spans="1:10" ht="18" customHeight="1">
      <c r="A597" s="42" t="s">
        <v>700</v>
      </c>
      <c r="B597" s="21">
        <v>806</v>
      </c>
      <c r="C597" s="9" t="s">
        <v>31</v>
      </c>
      <c r="D597" s="9" t="s">
        <v>523</v>
      </c>
      <c r="E597" s="9" t="s">
        <v>413</v>
      </c>
      <c r="F597" s="9"/>
      <c r="G597" s="12">
        <f>SUM(G598)</f>
        <v>55</v>
      </c>
      <c r="H597" s="12">
        <f>SUM(H598)</f>
        <v>0</v>
      </c>
      <c r="I597" s="12"/>
      <c r="J597" s="69">
        <f t="shared" si="19"/>
        <v>55</v>
      </c>
    </row>
    <row r="598" spans="1:10" ht="33">
      <c r="A598" s="43" t="s">
        <v>515</v>
      </c>
      <c r="B598" s="21">
        <v>806</v>
      </c>
      <c r="C598" s="9" t="s">
        <v>31</v>
      </c>
      <c r="D598" s="9" t="s">
        <v>523</v>
      </c>
      <c r="E598" s="9" t="s">
        <v>413</v>
      </c>
      <c r="F598" s="9" t="s">
        <v>298</v>
      </c>
      <c r="G598" s="12">
        <f>'прил.10'!G483</f>
        <v>55</v>
      </c>
      <c r="H598" s="12">
        <f>'прил.10'!H483</f>
        <v>0</v>
      </c>
      <c r="I598" s="12"/>
      <c r="J598" s="69">
        <f t="shared" si="19"/>
        <v>55</v>
      </c>
    </row>
    <row r="599" spans="1:10" ht="16.5" customHeight="1">
      <c r="A599" s="42" t="s">
        <v>710</v>
      </c>
      <c r="B599" s="21">
        <v>806</v>
      </c>
      <c r="C599" s="9" t="s">
        <v>31</v>
      </c>
      <c r="D599" s="9" t="s">
        <v>523</v>
      </c>
      <c r="E599" s="9" t="s">
        <v>200</v>
      </c>
      <c r="F599" s="9"/>
      <c r="G599" s="12">
        <f>SUM(G600)</f>
        <v>1641.5</v>
      </c>
      <c r="H599" s="12">
        <f>SUM(H600)</f>
        <v>0</v>
      </c>
      <c r="I599" s="12"/>
      <c r="J599" s="69">
        <f t="shared" si="19"/>
        <v>1641.5</v>
      </c>
    </row>
    <row r="600" spans="1:10" ht="35.25" customHeight="1">
      <c r="A600" s="43" t="s">
        <v>515</v>
      </c>
      <c r="B600" s="21">
        <v>806</v>
      </c>
      <c r="C600" s="9" t="s">
        <v>31</v>
      </c>
      <c r="D600" s="9" t="s">
        <v>523</v>
      </c>
      <c r="E600" s="9" t="s">
        <v>200</v>
      </c>
      <c r="F600" s="9" t="s">
        <v>298</v>
      </c>
      <c r="G600" s="12">
        <f>'прил.10'!G485</f>
        <v>1641.5</v>
      </c>
      <c r="H600" s="12">
        <f>'прил.10'!H485</f>
        <v>0</v>
      </c>
      <c r="I600" s="12"/>
      <c r="J600" s="69">
        <f aca="true" t="shared" si="20" ref="J600:J663">G600+H600+I600</f>
        <v>1641.5</v>
      </c>
    </row>
    <row r="601" spans="1:10" ht="51" customHeight="1" hidden="1">
      <c r="A601" s="42" t="s">
        <v>4</v>
      </c>
      <c r="B601" s="21"/>
      <c r="C601" s="9" t="s">
        <v>31</v>
      </c>
      <c r="D601" s="9" t="s">
        <v>523</v>
      </c>
      <c r="E601" s="9" t="s">
        <v>3</v>
      </c>
      <c r="F601" s="9"/>
      <c r="G601" s="12"/>
      <c r="H601" s="12"/>
      <c r="I601" s="12"/>
      <c r="J601" s="69">
        <f t="shared" si="20"/>
        <v>0</v>
      </c>
    </row>
    <row r="602" spans="1:10" ht="35.25" customHeight="1" hidden="1">
      <c r="A602" s="43" t="s">
        <v>515</v>
      </c>
      <c r="B602" s="21"/>
      <c r="C602" s="9" t="s">
        <v>31</v>
      </c>
      <c r="D602" s="9" t="s">
        <v>523</v>
      </c>
      <c r="E602" s="9" t="s">
        <v>3</v>
      </c>
      <c r="F602" s="9" t="s">
        <v>298</v>
      </c>
      <c r="G602" s="12"/>
      <c r="H602" s="12"/>
      <c r="I602" s="12"/>
      <c r="J602" s="69">
        <f t="shared" si="20"/>
        <v>0</v>
      </c>
    </row>
    <row r="603" spans="1:10" ht="16.5">
      <c r="A603" s="42" t="s">
        <v>522</v>
      </c>
      <c r="B603" s="42"/>
      <c r="C603" s="9" t="s">
        <v>523</v>
      </c>
      <c r="D603" s="9"/>
      <c r="E603" s="9"/>
      <c r="F603" s="9"/>
      <c r="G603" s="12">
        <f>G604+G621+G672+G682+G608</f>
        <v>672253.0000000001</v>
      </c>
      <c r="H603" s="12">
        <f>H604+H621+H672+H682+H608</f>
        <v>0</v>
      </c>
      <c r="I603" s="12"/>
      <c r="J603" s="69">
        <f t="shared" si="20"/>
        <v>672253.0000000001</v>
      </c>
    </row>
    <row r="604" spans="1:10" ht="16.5">
      <c r="A604" s="42" t="s">
        <v>428</v>
      </c>
      <c r="B604" s="21">
        <v>801</v>
      </c>
      <c r="C604" s="9" t="s">
        <v>523</v>
      </c>
      <c r="D604" s="9" t="s">
        <v>728</v>
      </c>
      <c r="E604" s="9"/>
      <c r="F604" s="9"/>
      <c r="G604" s="12">
        <f aca="true" t="shared" si="21" ref="G604:H606">SUM(G605)</f>
        <v>7300</v>
      </c>
      <c r="H604" s="12">
        <f t="shared" si="21"/>
        <v>0</v>
      </c>
      <c r="I604" s="12"/>
      <c r="J604" s="69">
        <f t="shared" si="20"/>
        <v>7300</v>
      </c>
    </row>
    <row r="605" spans="1:10" s="82" customFormat="1" ht="16.5">
      <c r="A605" s="41" t="s">
        <v>431</v>
      </c>
      <c r="B605" s="21">
        <v>801</v>
      </c>
      <c r="C605" s="9" t="s">
        <v>523</v>
      </c>
      <c r="D605" s="9" t="s">
        <v>728</v>
      </c>
      <c r="E605" s="9" t="s">
        <v>429</v>
      </c>
      <c r="F605" s="9"/>
      <c r="G605" s="12">
        <f t="shared" si="21"/>
        <v>7300</v>
      </c>
      <c r="H605" s="12">
        <f t="shared" si="21"/>
        <v>0</v>
      </c>
      <c r="I605" s="12"/>
      <c r="J605" s="69">
        <f t="shared" si="20"/>
        <v>7300</v>
      </c>
    </row>
    <row r="606" spans="1:10" s="83" customFormat="1" ht="33">
      <c r="A606" s="41" t="s">
        <v>430</v>
      </c>
      <c r="B606" s="21">
        <v>801</v>
      </c>
      <c r="C606" s="9" t="s">
        <v>523</v>
      </c>
      <c r="D606" s="9" t="s">
        <v>728</v>
      </c>
      <c r="E606" s="9" t="s">
        <v>432</v>
      </c>
      <c r="F606" s="9"/>
      <c r="G606" s="12">
        <f t="shared" si="21"/>
        <v>7300</v>
      </c>
      <c r="H606" s="12">
        <f t="shared" si="21"/>
        <v>0</v>
      </c>
      <c r="I606" s="12"/>
      <c r="J606" s="69">
        <f t="shared" si="20"/>
        <v>7300</v>
      </c>
    </row>
    <row r="607" spans="1:10" ht="16.5">
      <c r="A607" s="43" t="s">
        <v>574</v>
      </c>
      <c r="B607" s="21">
        <v>801</v>
      </c>
      <c r="C607" s="9" t="s">
        <v>523</v>
      </c>
      <c r="D607" s="9" t="s">
        <v>728</v>
      </c>
      <c r="E607" s="9" t="s">
        <v>432</v>
      </c>
      <c r="F607" s="9" t="s">
        <v>45</v>
      </c>
      <c r="G607" s="12">
        <f>'прил.10'!G120</f>
        <v>7300</v>
      </c>
      <c r="H607" s="12">
        <f>'прил.10'!H120</f>
        <v>0</v>
      </c>
      <c r="I607" s="12"/>
      <c r="J607" s="69">
        <f t="shared" si="20"/>
        <v>7300</v>
      </c>
    </row>
    <row r="608" spans="1:10" ht="16.5">
      <c r="A608" s="42" t="s">
        <v>183</v>
      </c>
      <c r="B608" s="21">
        <v>810</v>
      </c>
      <c r="C608" s="9" t="s">
        <v>523</v>
      </c>
      <c r="D608" s="9" t="s">
        <v>729</v>
      </c>
      <c r="E608" s="9"/>
      <c r="F608" s="9"/>
      <c r="G608" s="12">
        <f>G609+G612</f>
        <v>77614</v>
      </c>
      <c r="H608" s="12">
        <f>H609+H612</f>
        <v>0</v>
      </c>
      <c r="I608" s="12"/>
      <c r="J608" s="69">
        <f t="shared" si="20"/>
        <v>77614</v>
      </c>
    </row>
    <row r="609" spans="1:10" ht="16.5" hidden="1">
      <c r="A609" s="42" t="s">
        <v>185</v>
      </c>
      <c r="B609" s="21">
        <v>810</v>
      </c>
      <c r="C609" s="9" t="s">
        <v>523</v>
      </c>
      <c r="D609" s="9" t="s">
        <v>729</v>
      </c>
      <c r="E609" s="9" t="s">
        <v>184</v>
      </c>
      <c r="F609" s="9"/>
      <c r="G609" s="12">
        <f>SUM(G610)</f>
        <v>0</v>
      </c>
      <c r="H609" s="12">
        <f>SUM(H610)</f>
        <v>0</v>
      </c>
      <c r="I609" s="12"/>
      <c r="J609" s="69">
        <f t="shared" si="20"/>
        <v>0</v>
      </c>
    </row>
    <row r="610" spans="1:10" ht="16.5" hidden="1">
      <c r="A610" s="42" t="s">
        <v>451</v>
      </c>
      <c r="B610" s="21">
        <v>810</v>
      </c>
      <c r="C610" s="9" t="s">
        <v>523</v>
      </c>
      <c r="D610" s="9" t="s">
        <v>729</v>
      </c>
      <c r="E610" s="9" t="s">
        <v>186</v>
      </c>
      <c r="F610" s="9"/>
      <c r="G610" s="12">
        <f>SUM(G611)</f>
        <v>0</v>
      </c>
      <c r="H610" s="12">
        <f>SUM(H611)</f>
        <v>0</v>
      </c>
      <c r="I610" s="12"/>
      <c r="J610" s="69">
        <f t="shared" si="20"/>
        <v>0</v>
      </c>
    </row>
    <row r="611" spans="1:10" ht="16.5" hidden="1">
      <c r="A611" s="41" t="s">
        <v>778</v>
      </c>
      <c r="B611" s="21">
        <v>810</v>
      </c>
      <c r="C611" s="9" t="s">
        <v>523</v>
      </c>
      <c r="D611" s="9" t="s">
        <v>729</v>
      </c>
      <c r="E611" s="9" t="s">
        <v>186</v>
      </c>
      <c r="F611" s="9" t="s">
        <v>640</v>
      </c>
      <c r="G611" s="12">
        <f>'прил.10'!G676</f>
        <v>0</v>
      </c>
      <c r="H611" s="12">
        <f>'прил.10'!H676</f>
        <v>0</v>
      </c>
      <c r="I611" s="12"/>
      <c r="J611" s="69">
        <f t="shared" si="20"/>
        <v>0</v>
      </c>
    </row>
    <row r="612" spans="1:10" ht="16.5">
      <c r="A612" s="41" t="s">
        <v>46</v>
      </c>
      <c r="B612" s="21">
        <v>810</v>
      </c>
      <c r="C612" s="9" t="s">
        <v>523</v>
      </c>
      <c r="D612" s="9" t="s">
        <v>729</v>
      </c>
      <c r="E612" s="9" t="s">
        <v>14</v>
      </c>
      <c r="F612" s="9"/>
      <c r="G612" s="12">
        <f>SUM(G615)</f>
        <v>77614</v>
      </c>
      <c r="H612" s="12">
        <f>SUM(H615)</f>
        <v>0</v>
      </c>
      <c r="I612" s="12"/>
      <c r="J612" s="69">
        <f t="shared" si="20"/>
        <v>77614</v>
      </c>
    </row>
    <row r="613" spans="1:10" ht="49.5" hidden="1">
      <c r="A613" s="40" t="s">
        <v>238</v>
      </c>
      <c r="B613" s="21"/>
      <c r="C613" s="9" t="s">
        <v>523</v>
      </c>
      <c r="D613" s="9" t="s">
        <v>729</v>
      </c>
      <c r="E613" s="9" t="s">
        <v>162</v>
      </c>
      <c r="F613" s="9"/>
      <c r="G613" s="12"/>
      <c r="H613" s="12"/>
      <c r="I613" s="12"/>
      <c r="J613" s="69">
        <f t="shared" si="20"/>
        <v>0</v>
      </c>
    </row>
    <row r="614" spans="1:10" ht="16.5" hidden="1">
      <c r="A614" s="41" t="s">
        <v>778</v>
      </c>
      <c r="B614" s="21"/>
      <c r="C614" s="9" t="s">
        <v>523</v>
      </c>
      <c r="D614" s="9" t="s">
        <v>729</v>
      </c>
      <c r="E614" s="9" t="s">
        <v>162</v>
      </c>
      <c r="F614" s="9" t="s">
        <v>640</v>
      </c>
      <c r="G614" s="12"/>
      <c r="H614" s="12"/>
      <c r="I614" s="12"/>
      <c r="J614" s="69">
        <f t="shared" si="20"/>
        <v>0</v>
      </c>
    </row>
    <row r="615" spans="1:10" ht="51" customHeight="1">
      <c r="A615" s="41" t="s">
        <v>17</v>
      </c>
      <c r="B615" s="21">
        <v>810</v>
      </c>
      <c r="C615" s="9" t="s">
        <v>523</v>
      </c>
      <c r="D615" s="9" t="s">
        <v>729</v>
      </c>
      <c r="E615" s="9" t="s">
        <v>16</v>
      </c>
      <c r="F615" s="9"/>
      <c r="G615" s="12">
        <f>SUM(G616)</f>
        <v>77614</v>
      </c>
      <c r="H615" s="12">
        <f>SUM(H616)</f>
        <v>0</v>
      </c>
      <c r="I615" s="12"/>
      <c r="J615" s="69">
        <f t="shared" si="20"/>
        <v>77614</v>
      </c>
    </row>
    <row r="616" spans="1:10" ht="102" customHeight="1">
      <c r="A616" s="43" t="s">
        <v>309</v>
      </c>
      <c r="B616" s="21">
        <v>810</v>
      </c>
      <c r="C616" s="9" t="s">
        <v>523</v>
      </c>
      <c r="D616" s="9" t="s">
        <v>729</v>
      </c>
      <c r="E616" s="9" t="s">
        <v>80</v>
      </c>
      <c r="F616" s="9"/>
      <c r="G616" s="12">
        <f>SUM(G617)</f>
        <v>77614</v>
      </c>
      <c r="H616" s="12">
        <f>SUM(H617)</f>
        <v>0</v>
      </c>
      <c r="I616" s="12"/>
      <c r="J616" s="69">
        <f t="shared" si="20"/>
        <v>77614</v>
      </c>
    </row>
    <row r="617" spans="1:10" ht="18.75" customHeight="1">
      <c r="A617" s="41" t="s">
        <v>778</v>
      </c>
      <c r="B617" s="21">
        <v>810</v>
      </c>
      <c r="C617" s="9" t="s">
        <v>81</v>
      </c>
      <c r="D617" s="9" t="s">
        <v>729</v>
      </c>
      <c r="E617" s="9" t="s">
        <v>80</v>
      </c>
      <c r="F617" s="9" t="s">
        <v>640</v>
      </c>
      <c r="G617" s="12">
        <f>'прил.10'!G692</f>
        <v>77614</v>
      </c>
      <c r="H617" s="12">
        <f>'прил.10'!H692</f>
        <v>0</v>
      </c>
      <c r="I617" s="12"/>
      <c r="J617" s="69">
        <f t="shared" si="20"/>
        <v>77614</v>
      </c>
    </row>
    <row r="618" spans="1:10" ht="18.75" customHeight="1" hidden="1">
      <c r="A618" s="41" t="s">
        <v>172</v>
      </c>
      <c r="B618" s="21"/>
      <c r="C618" s="9" t="s">
        <v>523</v>
      </c>
      <c r="D618" s="9" t="s">
        <v>729</v>
      </c>
      <c r="E618" s="9" t="s">
        <v>169</v>
      </c>
      <c r="F618" s="9"/>
      <c r="G618" s="12"/>
      <c r="H618" s="12"/>
      <c r="I618" s="12"/>
      <c r="J618" s="69">
        <f t="shared" si="20"/>
        <v>0</v>
      </c>
    </row>
    <row r="619" spans="1:10" ht="50.25" customHeight="1" hidden="1">
      <c r="A619" s="41" t="s">
        <v>161</v>
      </c>
      <c r="B619" s="21"/>
      <c r="C619" s="9" t="s">
        <v>523</v>
      </c>
      <c r="D619" s="9" t="s">
        <v>729</v>
      </c>
      <c r="E619" s="9" t="s">
        <v>160</v>
      </c>
      <c r="F619" s="9"/>
      <c r="G619" s="12"/>
      <c r="H619" s="12"/>
      <c r="I619" s="12"/>
      <c r="J619" s="69">
        <f t="shared" si="20"/>
        <v>0</v>
      </c>
    </row>
    <row r="620" spans="1:10" ht="21.75" customHeight="1" hidden="1">
      <c r="A620" s="41" t="s">
        <v>778</v>
      </c>
      <c r="B620" s="21"/>
      <c r="C620" s="9" t="s">
        <v>523</v>
      </c>
      <c r="D620" s="9" t="s">
        <v>729</v>
      </c>
      <c r="E620" s="9" t="s">
        <v>160</v>
      </c>
      <c r="F620" s="9" t="s">
        <v>640</v>
      </c>
      <c r="G620" s="12"/>
      <c r="H620" s="12"/>
      <c r="I620" s="12"/>
      <c r="J620" s="69">
        <f t="shared" si="20"/>
        <v>0</v>
      </c>
    </row>
    <row r="621" spans="1:10" ht="16.5">
      <c r="A621" s="42" t="s">
        <v>433</v>
      </c>
      <c r="B621" s="21">
        <v>810</v>
      </c>
      <c r="C621" s="9" t="s">
        <v>523</v>
      </c>
      <c r="D621" s="9" t="s">
        <v>730</v>
      </c>
      <c r="E621" s="9"/>
      <c r="F621" s="9"/>
      <c r="G621" s="12">
        <f>G622+G629+G642+G666+G653+G669</f>
        <v>467013.60000000003</v>
      </c>
      <c r="H621" s="12">
        <f>H622+H629+H642+H666+H653+H669</f>
        <v>0</v>
      </c>
      <c r="I621" s="12"/>
      <c r="J621" s="69">
        <f t="shared" si="20"/>
        <v>467013.60000000003</v>
      </c>
    </row>
    <row r="622" spans="1:10" ht="33" hidden="1">
      <c r="A622" s="43" t="s">
        <v>201</v>
      </c>
      <c r="B622" s="21">
        <v>801</v>
      </c>
      <c r="C622" s="9" t="s">
        <v>523</v>
      </c>
      <c r="D622" s="9" t="s">
        <v>730</v>
      </c>
      <c r="E622" s="9" t="s">
        <v>454</v>
      </c>
      <c r="F622" s="9"/>
      <c r="G622" s="12">
        <f>SUM(G623)</f>
        <v>0</v>
      </c>
      <c r="H622" s="12">
        <f>SUM(H623)</f>
        <v>0</v>
      </c>
      <c r="I622" s="12"/>
      <c r="J622" s="69">
        <f t="shared" si="20"/>
        <v>0</v>
      </c>
    </row>
    <row r="623" spans="1:10" ht="57.75" customHeight="1" hidden="1">
      <c r="A623" s="43" t="s">
        <v>50</v>
      </c>
      <c r="B623" s="21">
        <v>801</v>
      </c>
      <c r="C623" s="9" t="s">
        <v>523</v>
      </c>
      <c r="D623" s="9" t="s">
        <v>730</v>
      </c>
      <c r="E623" s="9" t="s">
        <v>48</v>
      </c>
      <c r="F623" s="9"/>
      <c r="G623" s="12">
        <f>SUM(G624)</f>
        <v>0</v>
      </c>
      <c r="H623" s="12">
        <f>SUM(H624)</f>
        <v>0</v>
      </c>
      <c r="I623" s="12"/>
      <c r="J623" s="69">
        <f t="shared" si="20"/>
        <v>0</v>
      </c>
    </row>
    <row r="624" spans="1:10" ht="33" hidden="1">
      <c r="A624" s="41" t="s">
        <v>202</v>
      </c>
      <c r="B624" s="21">
        <v>801</v>
      </c>
      <c r="C624" s="9" t="s">
        <v>523</v>
      </c>
      <c r="D624" s="9" t="s">
        <v>730</v>
      </c>
      <c r="E624" s="9" t="s">
        <v>456</v>
      </c>
      <c r="F624" s="9"/>
      <c r="G624" s="12">
        <f>'прил.10'!G124</f>
        <v>0</v>
      </c>
      <c r="H624" s="12">
        <f>'прил.10'!H124</f>
        <v>0</v>
      </c>
      <c r="I624" s="12"/>
      <c r="J624" s="69">
        <f t="shared" si="20"/>
        <v>0</v>
      </c>
    </row>
    <row r="625" spans="1:10" ht="33" hidden="1">
      <c r="A625" s="43" t="s">
        <v>711</v>
      </c>
      <c r="B625" s="21">
        <v>801</v>
      </c>
      <c r="C625" s="9" t="s">
        <v>523</v>
      </c>
      <c r="D625" s="9" t="s">
        <v>730</v>
      </c>
      <c r="E625" s="9" t="s">
        <v>456</v>
      </c>
      <c r="F625" s="9" t="s">
        <v>51</v>
      </c>
      <c r="G625" s="12">
        <f>'прил.10'!G125</f>
        <v>0</v>
      </c>
      <c r="H625" s="12">
        <f>'прил.10'!H125</f>
        <v>0</v>
      </c>
      <c r="I625" s="12"/>
      <c r="J625" s="69">
        <f t="shared" si="20"/>
        <v>0</v>
      </c>
    </row>
    <row r="626" spans="1:10" ht="21" customHeight="1" hidden="1">
      <c r="A626" s="41" t="s">
        <v>652</v>
      </c>
      <c r="B626" s="21"/>
      <c r="C626" s="9" t="s">
        <v>523</v>
      </c>
      <c r="D626" s="9" t="s">
        <v>730</v>
      </c>
      <c r="E626" s="9" t="s">
        <v>434</v>
      </c>
      <c r="F626" s="9"/>
      <c r="G626" s="12"/>
      <c r="H626" s="12"/>
      <c r="I626" s="12"/>
      <c r="J626" s="69">
        <f t="shared" si="20"/>
        <v>0</v>
      </c>
    </row>
    <row r="627" spans="1:10" ht="16.5" hidden="1">
      <c r="A627" s="38" t="s">
        <v>435</v>
      </c>
      <c r="B627" s="21"/>
      <c r="C627" s="9" t="s">
        <v>523</v>
      </c>
      <c r="D627" s="9" t="s">
        <v>730</v>
      </c>
      <c r="E627" s="9" t="s">
        <v>436</v>
      </c>
      <c r="F627" s="9"/>
      <c r="G627" s="12"/>
      <c r="H627" s="12"/>
      <c r="I627" s="12"/>
      <c r="J627" s="69">
        <f t="shared" si="20"/>
        <v>0</v>
      </c>
    </row>
    <row r="628" spans="1:10" ht="16.5" hidden="1">
      <c r="A628" s="42" t="s">
        <v>437</v>
      </c>
      <c r="B628" s="21"/>
      <c r="C628" s="9" t="s">
        <v>523</v>
      </c>
      <c r="D628" s="9" t="s">
        <v>730</v>
      </c>
      <c r="E628" s="9" t="s">
        <v>436</v>
      </c>
      <c r="F628" s="9" t="s">
        <v>764</v>
      </c>
      <c r="G628" s="12"/>
      <c r="H628" s="12"/>
      <c r="I628" s="12"/>
      <c r="J628" s="69">
        <f t="shared" si="20"/>
        <v>0</v>
      </c>
    </row>
    <row r="629" spans="1:10" s="82" customFormat="1" ht="16.5">
      <c r="A629" s="42" t="s">
        <v>82</v>
      </c>
      <c r="B629" s="21">
        <v>810</v>
      </c>
      <c r="C629" s="9" t="s">
        <v>523</v>
      </c>
      <c r="D629" s="9" t="s">
        <v>730</v>
      </c>
      <c r="E629" s="9" t="s">
        <v>438</v>
      </c>
      <c r="F629" s="9"/>
      <c r="G629" s="12">
        <f>G630+G633+G635+G637+G640</f>
        <v>54807.700000000004</v>
      </c>
      <c r="H629" s="12">
        <f>H630+H633+H635+H637+H640</f>
        <v>0</v>
      </c>
      <c r="I629" s="12"/>
      <c r="J629" s="69">
        <f t="shared" si="20"/>
        <v>54807.700000000004</v>
      </c>
    </row>
    <row r="630" spans="1:10" s="83" customFormat="1" ht="136.5" customHeight="1">
      <c r="A630" s="40" t="s">
        <v>270</v>
      </c>
      <c r="B630" s="21">
        <v>801</v>
      </c>
      <c r="C630" s="9" t="s">
        <v>523</v>
      </c>
      <c r="D630" s="9" t="s">
        <v>730</v>
      </c>
      <c r="E630" s="9" t="s">
        <v>439</v>
      </c>
      <c r="F630" s="9"/>
      <c r="G630" s="12">
        <f>G631</f>
        <v>15930.9</v>
      </c>
      <c r="H630" s="12">
        <f>H631</f>
        <v>0</v>
      </c>
      <c r="I630" s="12"/>
      <c r="J630" s="69">
        <f t="shared" si="20"/>
        <v>15930.9</v>
      </c>
    </row>
    <row r="631" spans="1:10" s="62" customFormat="1" ht="69" customHeight="1">
      <c r="A631" s="40" t="s">
        <v>313</v>
      </c>
      <c r="B631" s="21"/>
      <c r="C631" s="9" t="s">
        <v>523</v>
      </c>
      <c r="D631" s="9" t="s">
        <v>730</v>
      </c>
      <c r="E631" s="9" t="s">
        <v>586</v>
      </c>
      <c r="F631" s="9"/>
      <c r="G631" s="12">
        <f>G632</f>
        <v>15930.9</v>
      </c>
      <c r="H631" s="12">
        <f>H632</f>
        <v>0</v>
      </c>
      <c r="I631" s="12"/>
      <c r="J631" s="69">
        <f t="shared" si="20"/>
        <v>15930.9</v>
      </c>
    </row>
    <row r="632" spans="1:10" ht="16.5">
      <c r="A632" s="42" t="s">
        <v>631</v>
      </c>
      <c r="B632" s="21">
        <v>801</v>
      </c>
      <c r="C632" s="9" t="s">
        <v>523</v>
      </c>
      <c r="D632" s="9" t="s">
        <v>730</v>
      </c>
      <c r="E632" s="9" t="s">
        <v>586</v>
      </c>
      <c r="F632" s="9" t="s">
        <v>45</v>
      </c>
      <c r="G632" s="12">
        <f>'прил.10'!G132</f>
        <v>15930.9</v>
      </c>
      <c r="H632" s="12">
        <f>'прил.10'!H132</f>
        <v>0</v>
      </c>
      <c r="I632" s="12"/>
      <c r="J632" s="69">
        <f t="shared" si="20"/>
        <v>15930.9</v>
      </c>
    </row>
    <row r="633" spans="1:10" ht="68.25" customHeight="1" hidden="1">
      <c r="A633" s="76" t="s">
        <v>239</v>
      </c>
      <c r="B633" s="21">
        <v>810</v>
      </c>
      <c r="C633" s="9" t="s">
        <v>523</v>
      </c>
      <c r="D633" s="9" t="s">
        <v>730</v>
      </c>
      <c r="E633" s="9" t="s">
        <v>83</v>
      </c>
      <c r="F633" s="9"/>
      <c r="G633" s="12">
        <f>SUM(G634)</f>
        <v>0</v>
      </c>
      <c r="H633" s="12">
        <f>SUM(H634)</f>
        <v>0</v>
      </c>
      <c r="I633" s="12"/>
      <c r="J633" s="69">
        <f t="shared" si="20"/>
        <v>0</v>
      </c>
    </row>
    <row r="634" spans="1:10" ht="16.5" hidden="1">
      <c r="A634" s="43" t="s">
        <v>574</v>
      </c>
      <c r="B634" s="21">
        <v>810</v>
      </c>
      <c r="C634" s="9" t="s">
        <v>81</v>
      </c>
      <c r="D634" s="9" t="s">
        <v>84</v>
      </c>
      <c r="E634" s="9" t="s">
        <v>83</v>
      </c>
      <c r="F634" s="9" t="s">
        <v>45</v>
      </c>
      <c r="G634" s="12">
        <f>'прил.10'!G699</f>
        <v>0</v>
      </c>
      <c r="H634" s="12">
        <f>'прил.10'!H699</f>
        <v>0</v>
      </c>
      <c r="I634" s="12"/>
      <c r="J634" s="69">
        <f t="shared" si="20"/>
        <v>0</v>
      </c>
    </row>
    <row r="635" spans="1:10" ht="34.5" customHeight="1" hidden="1">
      <c r="A635" s="43" t="s">
        <v>266</v>
      </c>
      <c r="B635" s="21">
        <v>810</v>
      </c>
      <c r="C635" s="9" t="s">
        <v>523</v>
      </c>
      <c r="D635" s="9" t="s">
        <v>730</v>
      </c>
      <c r="E635" s="9" t="s">
        <v>85</v>
      </c>
      <c r="F635" s="9"/>
      <c r="G635" s="12">
        <f>SUM(G636)</f>
        <v>0</v>
      </c>
      <c r="H635" s="12">
        <f>SUM(H636)</f>
        <v>0</v>
      </c>
      <c r="I635" s="12"/>
      <c r="J635" s="69">
        <f t="shared" si="20"/>
        <v>0</v>
      </c>
    </row>
    <row r="636" spans="1:10" s="82" customFormat="1" ht="17.25" customHeight="1" hidden="1">
      <c r="A636" s="43" t="s">
        <v>574</v>
      </c>
      <c r="B636" s="21">
        <v>810</v>
      </c>
      <c r="C636" s="9" t="s">
        <v>523</v>
      </c>
      <c r="D636" s="9" t="s">
        <v>730</v>
      </c>
      <c r="E636" s="9" t="s">
        <v>85</v>
      </c>
      <c r="F636" s="9" t="s">
        <v>45</v>
      </c>
      <c r="G636" s="12">
        <f>'прил.10'!G701</f>
        <v>0</v>
      </c>
      <c r="H636" s="12">
        <f>'прил.10'!H701</f>
        <v>0</v>
      </c>
      <c r="I636" s="12"/>
      <c r="J636" s="69">
        <f t="shared" si="20"/>
        <v>0</v>
      </c>
    </row>
    <row r="637" spans="1:10" s="62" customFormat="1" ht="33.75" customHeight="1">
      <c r="A637" s="43" t="s">
        <v>318</v>
      </c>
      <c r="B637" s="21"/>
      <c r="C637" s="9" t="s">
        <v>523</v>
      </c>
      <c r="D637" s="9" t="s">
        <v>730</v>
      </c>
      <c r="E637" s="9" t="s">
        <v>319</v>
      </c>
      <c r="F637" s="9"/>
      <c r="G637" s="12">
        <f>SUM(G638)</f>
        <v>38876.8</v>
      </c>
      <c r="H637" s="12">
        <f>SUM(H638)</f>
        <v>0</v>
      </c>
      <c r="I637" s="12"/>
      <c r="J637" s="69">
        <f t="shared" si="20"/>
        <v>38876.8</v>
      </c>
    </row>
    <row r="638" spans="1:10" s="83" customFormat="1" ht="33" customHeight="1">
      <c r="A638" s="43" t="s">
        <v>86</v>
      </c>
      <c r="B638" s="21">
        <v>810</v>
      </c>
      <c r="C638" s="9" t="s">
        <v>523</v>
      </c>
      <c r="D638" s="9" t="s">
        <v>730</v>
      </c>
      <c r="E638" s="9" t="s">
        <v>87</v>
      </c>
      <c r="F638" s="9"/>
      <c r="G638" s="12">
        <f>SUM(G639)</f>
        <v>38876.8</v>
      </c>
      <c r="H638" s="12">
        <f>SUM(H639)</f>
        <v>0</v>
      </c>
      <c r="I638" s="12"/>
      <c r="J638" s="69">
        <f t="shared" si="20"/>
        <v>38876.8</v>
      </c>
    </row>
    <row r="639" spans="1:10" ht="18" customHeight="1">
      <c r="A639" s="43" t="s">
        <v>574</v>
      </c>
      <c r="B639" s="21">
        <v>810</v>
      </c>
      <c r="C639" s="9" t="s">
        <v>523</v>
      </c>
      <c r="D639" s="9" t="s">
        <v>730</v>
      </c>
      <c r="E639" s="9" t="s">
        <v>87</v>
      </c>
      <c r="F639" s="9" t="s">
        <v>45</v>
      </c>
      <c r="G639" s="12">
        <f>'прил.10'!G704</f>
        <v>38876.8</v>
      </c>
      <c r="H639" s="12">
        <f>'прил.10'!H704</f>
        <v>0</v>
      </c>
      <c r="I639" s="12"/>
      <c r="J639" s="69">
        <f t="shared" si="20"/>
        <v>38876.8</v>
      </c>
    </row>
    <row r="640" spans="1:10" ht="51.75" customHeight="1" hidden="1">
      <c r="A640" s="76" t="s">
        <v>88</v>
      </c>
      <c r="B640" s="21">
        <v>810</v>
      </c>
      <c r="C640" s="9" t="s">
        <v>523</v>
      </c>
      <c r="D640" s="9" t="s">
        <v>730</v>
      </c>
      <c r="E640" s="9" t="s">
        <v>89</v>
      </c>
      <c r="F640" s="9"/>
      <c r="G640" s="12">
        <f>SUM(G641)</f>
        <v>0</v>
      </c>
      <c r="H640" s="12">
        <f>SUM(H641)</f>
        <v>0</v>
      </c>
      <c r="I640" s="12"/>
      <c r="J640" s="69">
        <f t="shared" si="20"/>
        <v>0</v>
      </c>
    </row>
    <row r="641" spans="1:10" ht="21" customHeight="1" hidden="1">
      <c r="A641" s="43" t="s">
        <v>574</v>
      </c>
      <c r="B641" s="21">
        <v>810</v>
      </c>
      <c r="C641" s="9" t="s">
        <v>523</v>
      </c>
      <c r="D641" s="9" t="s">
        <v>730</v>
      </c>
      <c r="E641" s="9" t="s">
        <v>89</v>
      </c>
      <c r="F641" s="9" t="s">
        <v>45</v>
      </c>
      <c r="G641" s="12">
        <f>'прил.10'!G706</f>
        <v>0</v>
      </c>
      <c r="H641" s="12">
        <f>'прил.10'!H706</f>
        <v>0</v>
      </c>
      <c r="I641" s="12"/>
      <c r="J641" s="69">
        <f t="shared" si="20"/>
        <v>0</v>
      </c>
    </row>
    <row r="642" spans="1:10" ht="19.5" customHeight="1">
      <c r="A642" s="43" t="s">
        <v>115</v>
      </c>
      <c r="B642" s="21">
        <v>810</v>
      </c>
      <c r="C642" s="9" t="s">
        <v>523</v>
      </c>
      <c r="D642" s="9" t="s">
        <v>730</v>
      </c>
      <c r="E642" s="9" t="s">
        <v>480</v>
      </c>
      <c r="F642" s="9"/>
      <c r="G642" s="12">
        <f>G643</f>
        <v>7360.400000000001</v>
      </c>
      <c r="H642" s="12">
        <f>H643</f>
        <v>0</v>
      </c>
      <c r="I642" s="12"/>
      <c r="J642" s="69">
        <f t="shared" si="20"/>
        <v>7360.400000000001</v>
      </c>
    </row>
    <row r="643" spans="1:10" ht="20.25" customHeight="1">
      <c r="A643" s="42" t="s">
        <v>187</v>
      </c>
      <c r="B643" s="21">
        <v>810</v>
      </c>
      <c r="C643" s="9" t="s">
        <v>523</v>
      </c>
      <c r="D643" s="9" t="s">
        <v>730</v>
      </c>
      <c r="E643" s="9" t="s">
        <v>481</v>
      </c>
      <c r="F643" s="9"/>
      <c r="G643" s="12">
        <f>SUM(G644+G647+G649+G651)</f>
        <v>7360.400000000001</v>
      </c>
      <c r="H643" s="12">
        <f>SUM(H644+H647+H649+H651)</f>
        <v>0</v>
      </c>
      <c r="I643" s="12"/>
      <c r="J643" s="69">
        <f t="shared" si="20"/>
        <v>7360.400000000001</v>
      </c>
    </row>
    <row r="644" spans="1:10" ht="20.25" customHeight="1">
      <c r="A644" s="42" t="s">
        <v>734</v>
      </c>
      <c r="B644" s="21">
        <v>810</v>
      </c>
      <c r="C644" s="9" t="s">
        <v>523</v>
      </c>
      <c r="D644" s="9" t="s">
        <v>730</v>
      </c>
      <c r="E644" s="9" t="s">
        <v>733</v>
      </c>
      <c r="F644" s="9"/>
      <c r="G644" s="12">
        <f>SUM(G645:G646)</f>
        <v>6365</v>
      </c>
      <c r="H644" s="12">
        <f>SUM(H645:H646)</f>
        <v>0</v>
      </c>
      <c r="I644" s="12"/>
      <c r="J644" s="69">
        <f t="shared" si="20"/>
        <v>6365</v>
      </c>
    </row>
    <row r="645" spans="1:10" ht="18" customHeight="1" hidden="1">
      <c r="A645" s="43" t="s">
        <v>574</v>
      </c>
      <c r="B645" s="21">
        <v>810</v>
      </c>
      <c r="C645" s="9" t="s">
        <v>523</v>
      </c>
      <c r="D645" s="9" t="s">
        <v>730</v>
      </c>
      <c r="E645" s="9" t="s">
        <v>733</v>
      </c>
      <c r="F645" s="9" t="s">
        <v>45</v>
      </c>
      <c r="G645" s="12">
        <f>'прил.10'!G710</f>
        <v>0</v>
      </c>
      <c r="H645" s="12">
        <f>'прил.10'!H710</f>
        <v>0</v>
      </c>
      <c r="I645" s="12"/>
      <c r="J645" s="69">
        <f t="shared" si="20"/>
        <v>0</v>
      </c>
    </row>
    <row r="646" spans="1:10" ht="21.75" customHeight="1">
      <c r="A646" s="43" t="s">
        <v>224</v>
      </c>
      <c r="B646" s="21">
        <v>810</v>
      </c>
      <c r="C646" s="9" t="s">
        <v>523</v>
      </c>
      <c r="D646" s="9" t="s">
        <v>730</v>
      </c>
      <c r="E646" s="9" t="s">
        <v>733</v>
      </c>
      <c r="F646" s="9" t="s">
        <v>29</v>
      </c>
      <c r="G646" s="12">
        <f>'прил.10'!G222+'прил.10'!G712</f>
        <v>6365</v>
      </c>
      <c r="H646" s="12">
        <f>'прил.10'!H222+'прил.10'!H712</f>
        <v>0</v>
      </c>
      <c r="I646" s="12"/>
      <c r="J646" s="69">
        <f t="shared" si="20"/>
        <v>6365</v>
      </c>
    </row>
    <row r="647" spans="1:10" ht="33" customHeight="1" hidden="1">
      <c r="A647" s="43" t="s">
        <v>736</v>
      </c>
      <c r="B647" s="21">
        <v>810</v>
      </c>
      <c r="C647" s="9" t="s">
        <v>523</v>
      </c>
      <c r="D647" s="9" t="s">
        <v>730</v>
      </c>
      <c r="E647" s="9" t="s">
        <v>735</v>
      </c>
      <c r="F647" s="9"/>
      <c r="G647" s="12">
        <f>SUM(G648)</f>
        <v>0</v>
      </c>
      <c r="H647" s="12">
        <f>SUM(H648)</f>
        <v>0</v>
      </c>
      <c r="I647" s="12"/>
      <c r="J647" s="69">
        <f t="shared" si="20"/>
        <v>0</v>
      </c>
    </row>
    <row r="648" spans="1:10" ht="18.75" customHeight="1" hidden="1">
      <c r="A648" s="43" t="s">
        <v>574</v>
      </c>
      <c r="B648" s="21">
        <v>810</v>
      </c>
      <c r="C648" s="9" t="s">
        <v>523</v>
      </c>
      <c r="D648" s="9" t="s">
        <v>730</v>
      </c>
      <c r="E648" s="9" t="s">
        <v>735</v>
      </c>
      <c r="F648" s="9" t="s">
        <v>45</v>
      </c>
      <c r="G648" s="12">
        <f>'прил.10'!G714</f>
        <v>0</v>
      </c>
      <c r="H648" s="12">
        <f>'прил.10'!H714</f>
        <v>0</v>
      </c>
      <c r="I648" s="12"/>
      <c r="J648" s="69">
        <f t="shared" si="20"/>
        <v>0</v>
      </c>
    </row>
    <row r="649" spans="1:10" ht="20.25" customHeight="1">
      <c r="A649" s="43" t="s">
        <v>739</v>
      </c>
      <c r="B649" s="21">
        <v>810</v>
      </c>
      <c r="C649" s="9" t="s">
        <v>523</v>
      </c>
      <c r="D649" s="9" t="s">
        <v>730</v>
      </c>
      <c r="E649" s="9" t="s">
        <v>737</v>
      </c>
      <c r="F649" s="9"/>
      <c r="G649" s="12">
        <f>SUM(G650)</f>
        <v>593.6</v>
      </c>
      <c r="H649" s="12">
        <f>SUM(H650)</f>
        <v>0</v>
      </c>
      <c r="I649" s="12"/>
      <c r="J649" s="69">
        <f t="shared" si="20"/>
        <v>593.6</v>
      </c>
    </row>
    <row r="650" spans="1:10" ht="18.75" customHeight="1">
      <c r="A650" s="43" t="s">
        <v>574</v>
      </c>
      <c r="B650" s="21">
        <v>810</v>
      </c>
      <c r="C650" s="9" t="s">
        <v>523</v>
      </c>
      <c r="D650" s="9" t="s">
        <v>730</v>
      </c>
      <c r="E650" s="9" t="s">
        <v>737</v>
      </c>
      <c r="F650" s="9" t="s">
        <v>45</v>
      </c>
      <c r="G650" s="12">
        <f>'прил.10'!G716</f>
        <v>593.6</v>
      </c>
      <c r="H650" s="12">
        <f>'прил.10'!H716</f>
        <v>0</v>
      </c>
      <c r="I650" s="12"/>
      <c r="J650" s="69">
        <f t="shared" si="20"/>
        <v>593.6</v>
      </c>
    </row>
    <row r="651" spans="1:10" ht="36.75" customHeight="1">
      <c r="A651" s="43" t="s">
        <v>712</v>
      </c>
      <c r="B651" s="21">
        <v>810</v>
      </c>
      <c r="C651" s="9" t="s">
        <v>523</v>
      </c>
      <c r="D651" s="9" t="s">
        <v>730</v>
      </c>
      <c r="E651" s="9" t="s">
        <v>738</v>
      </c>
      <c r="F651" s="9"/>
      <c r="G651" s="12">
        <f>SUM(G652)</f>
        <v>401.8</v>
      </c>
      <c r="H651" s="12">
        <f>SUM(H652)</f>
        <v>0</v>
      </c>
      <c r="I651" s="12"/>
      <c r="J651" s="69">
        <f t="shared" si="20"/>
        <v>401.8</v>
      </c>
    </row>
    <row r="652" spans="1:10" ht="16.5" customHeight="1">
      <c r="A652" s="43" t="s">
        <v>574</v>
      </c>
      <c r="B652" s="21">
        <v>810</v>
      </c>
      <c r="C652" s="9" t="s">
        <v>523</v>
      </c>
      <c r="D652" s="9" t="s">
        <v>730</v>
      </c>
      <c r="E652" s="9" t="s">
        <v>738</v>
      </c>
      <c r="F652" s="9" t="s">
        <v>45</v>
      </c>
      <c r="G652" s="12">
        <f>'прил.10'!G718</f>
        <v>401.8</v>
      </c>
      <c r="H652" s="12">
        <f>'прил.10'!H718</f>
        <v>0</v>
      </c>
      <c r="I652" s="12"/>
      <c r="J652" s="69">
        <f t="shared" si="20"/>
        <v>401.8</v>
      </c>
    </row>
    <row r="653" spans="1:10" ht="18" customHeight="1">
      <c r="A653" s="41" t="s">
        <v>46</v>
      </c>
      <c r="B653" s="21">
        <v>810</v>
      </c>
      <c r="C653" s="9" t="s">
        <v>523</v>
      </c>
      <c r="D653" s="9" t="s">
        <v>730</v>
      </c>
      <c r="E653" s="9" t="s">
        <v>14</v>
      </c>
      <c r="F653" s="9"/>
      <c r="G653" s="12">
        <f>G654+G657</f>
        <v>400254.30000000005</v>
      </c>
      <c r="H653" s="12">
        <f>H654+H657</f>
        <v>0</v>
      </c>
      <c r="I653" s="12"/>
      <c r="J653" s="69">
        <f t="shared" si="20"/>
        <v>400254.30000000005</v>
      </c>
    </row>
    <row r="654" spans="1:10" ht="50.25" customHeight="1" hidden="1">
      <c r="A654" s="76" t="s">
        <v>695</v>
      </c>
      <c r="B654" s="21">
        <v>803</v>
      </c>
      <c r="C654" s="9" t="s">
        <v>523</v>
      </c>
      <c r="D654" s="9" t="s">
        <v>730</v>
      </c>
      <c r="E654" s="9" t="s">
        <v>325</v>
      </c>
      <c r="F654" s="9"/>
      <c r="G654" s="12">
        <f>SUM(G655)</f>
        <v>0</v>
      </c>
      <c r="H654" s="12">
        <f>SUM(H655)</f>
        <v>0</v>
      </c>
      <c r="I654" s="12"/>
      <c r="J654" s="69">
        <f t="shared" si="20"/>
        <v>0</v>
      </c>
    </row>
    <row r="655" spans="1:10" ht="35.25" customHeight="1" hidden="1">
      <c r="A655" s="43" t="s">
        <v>388</v>
      </c>
      <c r="B655" s="21">
        <v>803</v>
      </c>
      <c r="C655" s="9" t="s">
        <v>523</v>
      </c>
      <c r="D655" s="9" t="s">
        <v>730</v>
      </c>
      <c r="E655" s="9" t="s">
        <v>407</v>
      </c>
      <c r="F655" s="9"/>
      <c r="G655" s="12">
        <f>SUM(G656)</f>
        <v>0</v>
      </c>
      <c r="H655" s="12">
        <f>SUM(H656)</f>
        <v>0</v>
      </c>
      <c r="I655" s="12"/>
      <c r="J655" s="69">
        <f t="shared" si="20"/>
        <v>0</v>
      </c>
    </row>
    <row r="656" spans="1:10" ht="21" customHeight="1" hidden="1">
      <c r="A656" s="43" t="s">
        <v>479</v>
      </c>
      <c r="B656" s="21">
        <v>803</v>
      </c>
      <c r="C656" s="9" t="s">
        <v>523</v>
      </c>
      <c r="D656" s="9" t="s">
        <v>730</v>
      </c>
      <c r="E656" s="9" t="s">
        <v>407</v>
      </c>
      <c r="F656" s="9" t="s">
        <v>29</v>
      </c>
      <c r="G656" s="12">
        <f>'прил.10'!G226</f>
        <v>0</v>
      </c>
      <c r="H656" s="12">
        <f>'прил.10'!H226</f>
        <v>0</v>
      </c>
      <c r="I656" s="12"/>
      <c r="J656" s="69">
        <f t="shared" si="20"/>
        <v>0</v>
      </c>
    </row>
    <row r="657" spans="1:10" ht="54" customHeight="1">
      <c r="A657" s="112" t="s">
        <v>17</v>
      </c>
      <c r="B657" s="109">
        <v>810</v>
      </c>
      <c r="C657" s="110" t="s">
        <v>523</v>
      </c>
      <c r="D657" s="110" t="s">
        <v>730</v>
      </c>
      <c r="E657" s="110" t="s">
        <v>16</v>
      </c>
      <c r="F657" s="110"/>
      <c r="G657" s="28">
        <f>G658+G660+G662+G664</f>
        <v>400254.30000000005</v>
      </c>
      <c r="H657" s="28">
        <f>H658+H660+H662+H664</f>
        <v>0</v>
      </c>
      <c r="I657" s="28"/>
      <c r="J657" s="145">
        <f t="shared" si="20"/>
        <v>400254.30000000005</v>
      </c>
    </row>
    <row r="658" spans="1:10" ht="103.5" customHeight="1">
      <c r="A658" s="106" t="s">
        <v>309</v>
      </c>
      <c r="B658" s="111">
        <v>810</v>
      </c>
      <c r="C658" s="6" t="s">
        <v>523</v>
      </c>
      <c r="D658" s="6" t="s">
        <v>730</v>
      </c>
      <c r="E658" s="6" t="s">
        <v>80</v>
      </c>
      <c r="F658" s="6"/>
      <c r="G658" s="14">
        <f>SUM(G659)</f>
        <v>255301.2</v>
      </c>
      <c r="H658" s="14">
        <f>SUM(H659)</f>
        <v>0</v>
      </c>
      <c r="I658" s="14"/>
      <c r="J658" s="130">
        <f t="shared" si="20"/>
        <v>255301.2</v>
      </c>
    </row>
    <row r="659" spans="1:10" ht="17.25" customHeight="1">
      <c r="A659" s="43" t="s">
        <v>574</v>
      </c>
      <c r="B659" s="21">
        <v>810</v>
      </c>
      <c r="C659" s="9" t="s">
        <v>523</v>
      </c>
      <c r="D659" s="9" t="s">
        <v>730</v>
      </c>
      <c r="E659" s="9" t="s">
        <v>80</v>
      </c>
      <c r="F659" s="9" t="s">
        <v>45</v>
      </c>
      <c r="G659" s="12">
        <f>'прил.10'!G722</f>
        <v>255301.2</v>
      </c>
      <c r="H659" s="12">
        <f>'прил.10'!H722</f>
        <v>0</v>
      </c>
      <c r="I659" s="12"/>
      <c r="J659" s="69">
        <f t="shared" si="20"/>
        <v>255301.2</v>
      </c>
    </row>
    <row r="660" spans="1:10" ht="103.5" customHeight="1">
      <c r="A660" s="76" t="s">
        <v>315</v>
      </c>
      <c r="B660" s="21">
        <v>810</v>
      </c>
      <c r="C660" s="9" t="s">
        <v>523</v>
      </c>
      <c r="D660" s="9" t="s">
        <v>730</v>
      </c>
      <c r="E660" s="9" t="s">
        <v>90</v>
      </c>
      <c r="F660" s="9"/>
      <c r="G660" s="12">
        <f>SUM(G661)</f>
        <v>139000</v>
      </c>
      <c r="H660" s="12">
        <f>SUM(H661)</f>
        <v>0</v>
      </c>
      <c r="I660" s="12"/>
      <c r="J660" s="69">
        <f t="shared" si="20"/>
        <v>139000</v>
      </c>
    </row>
    <row r="661" spans="1:10" ht="19.5" customHeight="1">
      <c r="A661" s="43" t="s">
        <v>574</v>
      </c>
      <c r="B661" s="21">
        <v>810</v>
      </c>
      <c r="C661" s="9" t="s">
        <v>523</v>
      </c>
      <c r="D661" s="9" t="s">
        <v>730</v>
      </c>
      <c r="E661" s="9" t="s">
        <v>90</v>
      </c>
      <c r="F661" s="9" t="s">
        <v>45</v>
      </c>
      <c r="G661" s="12">
        <f>'прил.10'!G724</f>
        <v>139000</v>
      </c>
      <c r="H661" s="12">
        <f>'прил.10'!H724</f>
        <v>0</v>
      </c>
      <c r="I661" s="12"/>
      <c r="J661" s="69">
        <f t="shared" si="20"/>
        <v>139000</v>
      </c>
    </row>
    <row r="662" spans="1:10" ht="118.5" customHeight="1">
      <c r="A662" s="43" t="s">
        <v>308</v>
      </c>
      <c r="B662" s="21">
        <v>810</v>
      </c>
      <c r="C662" s="9" t="s">
        <v>523</v>
      </c>
      <c r="D662" s="9" t="s">
        <v>730</v>
      </c>
      <c r="E662" s="9" t="s">
        <v>327</v>
      </c>
      <c r="F662" s="9"/>
      <c r="G662" s="12">
        <f>SUM(G663)</f>
        <v>2738.9</v>
      </c>
      <c r="H662" s="12">
        <f>SUM(H663)</f>
        <v>0</v>
      </c>
      <c r="I662" s="12"/>
      <c r="J662" s="69">
        <f t="shared" si="20"/>
        <v>2738.9</v>
      </c>
    </row>
    <row r="663" spans="1:10" s="82" customFormat="1" ht="17.25" customHeight="1">
      <c r="A663" s="42" t="s">
        <v>631</v>
      </c>
      <c r="B663" s="21">
        <v>810</v>
      </c>
      <c r="C663" s="9" t="s">
        <v>523</v>
      </c>
      <c r="D663" s="9" t="s">
        <v>730</v>
      </c>
      <c r="E663" s="9" t="s">
        <v>327</v>
      </c>
      <c r="F663" s="9" t="s">
        <v>45</v>
      </c>
      <c r="G663" s="12">
        <f>'прил.10'!G368+'прил.10'!G726</f>
        <v>2738.9</v>
      </c>
      <c r="H663" s="12">
        <f>'прил.10'!H368+'прил.10'!H726</f>
        <v>0</v>
      </c>
      <c r="I663" s="12"/>
      <c r="J663" s="69">
        <f t="shared" si="20"/>
        <v>2738.9</v>
      </c>
    </row>
    <row r="664" spans="1:10" s="86" customFormat="1" ht="135.75" customHeight="1">
      <c r="A664" s="43" t="s">
        <v>401</v>
      </c>
      <c r="B664" s="21">
        <v>805</v>
      </c>
      <c r="C664" s="9" t="s">
        <v>523</v>
      </c>
      <c r="D664" s="9" t="s">
        <v>730</v>
      </c>
      <c r="E664" s="9" t="s">
        <v>338</v>
      </c>
      <c r="F664" s="9"/>
      <c r="G664" s="12">
        <f>SUM(G665)</f>
        <v>3214.2</v>
      </c>
      <c r="H664" s="12">
        <f>SUM(H665)</f>
        <v>0</v>
      </c>
      <c r="I664" s="12"/>
      <c r="J664" s="69">
        <f aca="true" t="shared" si="22" ref="J664:J702">G664+H664+I664</f>
        <v>3214.2</v>
      </c>
    </row>
    <row r="665" spans="1:10" s="83" customFormat="1" ht="18" customHeight="1">
      <c r="A665" s="42" t="s">
        <v>631</v>
      </c>
      <c r="B665" s="21">
        <v>805</v>
      </c>
      <c r="C665" s="9" t="s">
        <v>523</v>
      </c>
      <c r="D665" s="9" t="s">
        <v>730</v>
      </c>
      <c r="E665" s="9" t="s">
        <v>338</v>
      </c>
      <c r="F665" s="9" t="s">
        <v>45</v>
      </c>
      <c r="G665" s="12">
        <f>'прил.10'!G370</f>
        <v>3214.2</v>
      </c>
      <c r="H665" s="12">
        <f>'прил.10'!H370</f>
        <v>0</v>
      </c>
      <c r="I665" s="12"/>
      <c r="J665" s="69">
        <f t="shared" si="22"/>
        <v>3214.2</v>
      </c>
    </row>
    <row r="666" spans="1:10" ht="21" customHeight="1">
      <c r="A666" s="42" t="s">
        <v>440</v>
      </c>
      <c r="B666" s="21">
        <v>801</v>
      </c>
      <c r="C666" s="9" t="s">
        <v>523</v>
      </c>
      <c r="D666" s="9" t="s">
        <v>730</v>
      </c>
      <c r="E666" s="9" t="s">
        <v>441</v>
      </c>
      <c r="F666" s="9"/>
      <c r="G666" s="12">
        <f>SUM(G667)</f>
        <v>2000</v>
      </c>
      <c r="H666" s="12">
        <f>SUM(H667)</f>
        <v>0</v>
      </c>
      <c r="I666" s="12"/>
      <c r="J666" s="69">
        <f t="shared" si="22"/>
        <v>2000</v>
      </c>
    </row>
    <row r="667" spans="1:10" ht="52.5" customHeight="1">
      <c r="A667" s="37" t="s">
        <v>587</v>
      </c>
      <c r="B667" s="21">
        <v>801</v>
      </c>
      <c r="C667" s="9" t="s">
        <v>523</v>
      </c>
      <c r="D667" s="9" t="s">
        <v>730</v>
      </c>
      <c r="E667" s="9" t="s">
        <v>442</v>
      </c>
      <c r="F667" s="9"/>
      <c r="G667" s="12">
        <f>SUM(G668)</f>
        <v>2000</v>
      </c>
      <c r="H667" s="12">
        <f>SUM(H668)</f>
        <v>0</v>
      </c>
      <c r="I667" s="12"/>
      <c r="J667" s="69">
        <f t="shared" si="22"/>
        <v>2000</v>
      </c>
    </row>
    <row r="668" spans="1:10" ht="22.5" customHeight="1">
      <c r="A668" s="42" t="s">
        <v>437</v>
      </c>
      <c r="B668" s="21">
        <v>801</v>
      </c>
      <c r="C668" s="9" t="s">
        <v>523</v>
      </c>
      <c r="D668" s="9" t="s">
        <v>730</v>
      </c>
      <c r="E668" s="9" t="s">
        <v>442</v>
      </c>
      <c r="F668" s="9" t="s">
        <v>764</v>
      </c>
      <c r="G668" s="12">
        <f>'прил.10'!G135</f>
        <v>2000</v>
      </c>
      <c r="H668" s="12">
        <f>'прил.10'!H135</f>
        <v>0</v>
      </c>
      <c r="I668" s="12"/>
      <c r="J668" s="69">
        <f t="shared" si="22"/>
        <v>2000</v>
      </c>
    </row>
    <row r="669" spans="1:10" ht="17.25" customHeight="1">
      <c r="A669" s="42" t="s">
        <v>443</v>
      </c>
      <c r="B669" s="21">
        <v>801</v>
      </c>
      <c r="C669" s="9" t="s">
        <v>523</v>
      </c>
      <c r="D669" s="9" t="s">
        <v>730</v>
      </c>
      <c r="E669" s="9" t="s">
        <v>412</v>
      </c>
      <c r="F669" s="9"/>
      <c r="G669" s="12">
        <f>SUM(G670)</f>
        <v>2591.2</v>
      </c>
      <c r="H669" s="12">
        <f>SUM(H670)</f>
        <v>0</v>
      </c>
      <c r="I669" s="12"/>
      <c r="J669" s="69">
        <f t="shared" si="22"/>
        <v>2591.2</v>
      </c>
    </row>
    <row r="670" spans="1:10" ht="18" customHeight="1">
      <c r="A670" s="42" t="s">
        <v>714</v>
      </c>
      <c r="B670" s="21">
        <v>801</v>
      </c>
      <c r="C670" s="9" t="s">
        <v>523</v>
      </c>
      <c r="D670" s="9" t="s">
        <v>730</v>
      </c>
      <c r="E670" s="9" t="s">
        <v>611</v>
      </c>
      <c r="F670" s="9"/>
      <c r="G670" s="12">
        <f>SUM(G671)</f>
        <v>2591.2</v>
      </c>
      <c r="H670" s="12">
        <f>SUM(H671)</f>
        <v>0</v>
      </c>
      <c r="I670" s="12"/>
      <c r="J670" s="69">
        <f t="shared" si="22"/>
        <v>2591.2</v>
      </c>
    </row>
    <row r="671" spans="1:10" ht="18" customHeight="1">
      <c r="A671" s="42" t="s">
        <v>437</v>
      </c>
      <c r="B671" s="21">
        <v>801</v>
      </c>
      <c r="C671" s="9" t="s">
        <v>523</v>
      </c>
      <c r="D671" s="9" t="s">
        <v>730</v>
      </c>
      <c r="E671" s="9" t="s">
        <v>611</v>
      </c>
      <c r="F671" s="9" t="s">
        <v>764</v>
      </c>
      <c r="G671" s="12">
        <f>'прил.10'!G138</f>
        <v>2591.2</v>
      </c>
      <c r="H671" s="12">
        <f>'прил.10'!H138</f>
        <v>0</v>
      </c>
      <c r="I671" s="12"/>
      <c r="J671" s="69">
        <f t="shared" si="22"/>
        <v>2591.2</v>
      </c>
    </row>
    <row r="672" spans="1:10" ht="17.25" customHeight="1">
      <c r="A672" s="42" t="s">
        <v>339</v>
      </c>
      <c r="B672" s="21">
        <v>805</v>
      </c>
      <c r="C672" s="9" t="s">
        <v>523</v>
      </c>
      <c r="D672" s="9" t="s">
        <v>731</v>
      </c>
      <c r="E672" s="9"/>
      <c r="F672" s="9"/>
      <c r="G672" s="12">
        <f>G673+G678</f>
        <v>76649</v>
      </c>
      <c r="H672" s="12">
        <f>H673+H678</f>
        <v>0</v>
      </c>
      <c r="I672" s="12"/>
      <c r="J672" s="69">
        <f t="shared" si="22"/>
        <v>76649</v>
      </c>
    </row>
    <row r="673" spans="1:10" ht="18.75" customHeight="1">
      <c r="A673" s="43" t="s">
        <v>94</v>
      </c>
      <c r="B673" s="21">
        <v>805</v>
      </c>
      <c r="C673" s="9" t="s">
        <v>523</v>
      </c>
      <c r="D673" s="9" t="s">
        <v>731</v>
      </c>
      <c r="E673" s="9" t="s">
        <v>493</v>
      </c>
      <c r="F673" s="9"/>
      <c r="G673" s="12">
        <f>G674+G676</f>
        <v>76649</v>
      </c>
      <c r="H673" s="12">
        <f>H674+H676</f>
        <v>0</v>
      </c>
      <c r="I673" s="12"/>
      <c r="J673" s="69">
        <f t="shared" si="22"/>
        <v>76649</v>
      </c>
    </row>
    <row r="674" spans="1:10" ht="118.5" customHeight="1">
      <c r="A674" s="43" t="s">
        <v>316</v>
      </c>
      <c r="B674" s="21">
        <v>805</v>
      </c>
      <c r="C674" s="9" t="s">
        <v>523</v>
      </c>
      <c r="D674" s="9" t="s">
        <v>731</v>
      </c>
      <c r="E674" s="9" t="s">
        <v>340</v>
      </c>
      <c r="F674" s="9"/>
      <c r="G674" s="12">
        <f>SUM(G675)</f>
        <v>40044.5</v>
      </c>
      <c r="H674" s="12">
        <f>SUM(H675)</f>
        <v>0</v>
      </c>
      <c r="I674" s="12"/>
      <c r="J674" s="69">
        <f t="shared" si="22"/>
        <v>40044.5</v>
      </c>
    </row>
    <row r="675" spans="1:10" ht="18" customHeight="1">
      <c r="A675" s="42" t="s">
        <v>631</v>
      </c>
      <c r="B675" s="21">
        <v>805</v>
      </c>
      <c r="C675" s="9" t="s">
        <v>523</v>
      </c>
      <c r="D675" s="9" t="s">
        <v>731</v>
      </c>
      <c r="E675" s="9" t="s">
        <v>340</v>
      </c>
      <c r="F675" s="9" t="s">
        <v>45</v>
      </c>
      <c r="G675" s="12">
        <f>'прил.10'!G374</f>
        <v>40044.5</v>
      </c>
      <c r="H675" s="12">
        <f>'прил.10'!H374</f>
        <v>0</v>
      </c>
      <c r="I675" s="12"/>
      <c r="J675" s="69">
        <f t="shared" si="22"/>
        <v>40044.5</v>
      </c>
    </row>
    <row r="676" spans="1:10" s="82" customFormat="1" ht="167.25" customHeight="1">
      <c r="A676" s="42" t="s">
        <v>317</v>
      </c>
      <c r="B676" s="21"/>
      <c r="C676" s="9" t="s">
        <v>523</v>
      </c>
      <c r="D676" s="9" t="s">
        <v>731</v>
      </c>
      <c r="E676" s="9" t="s">
        <v>163</v>
      </c>
      <c r="F676" s="9"/>
      <c r="G676" s="12">
        <f>G677</f>
        <v>36604.5</v>
      </c>
      <c r="H676" s="12">
        <f>H677</f>
        <v>0</v>
      </c>
      <c r="I676" s="12"/>
      <c r="J676" s="69">
        <f t="shared" si="22"/>
        <v>36604.5</v>
      </c>
    </row>
    <row r="677" spans="1:10" s="83" customFormat="1" ht="18" customHeight="1">
      <c r="A677" s="42" t="s">
        <v>631</v>
      </c>
      <c r="B677" s="21"/>
      <c r="C677" s="9" t="s">
        <v>523</v>
      </c>
      <c r="D677" s="9" t="s">
        <v>731</v>
      </c>
      <c r="E677" s="9" t="s">
        <v>163</v>
      </c>
      <c r="F677" s="9" t="s">
        <v>45</v>
      </c>
      <c r="G677" s="12">
        <f>'прил.10'!G376</f>
        <v>36604.5</v>
      </c>
      <c r="H677" s="12">
        <f>'прил.10'!H376</f>
        <v>0</v>
      </c>
      <c r="I677" s="12"/>
      <c r="J677" s="69">
        <f t="shared" si="22"/>
        <v>36604.5</v>
      </c>
    </row>
    <row r="678" spans="1:10" ht="20.25" customHeight="1" hidden="1">
      <c r="A678" s="41" t="s">
        <v>46</v>
      </c>
      <c r="B678" s="21">
        <v>805</v>
      </c>
      <c r="C678" s="9" t="s">
        <v>523</v>
      </c>
      <c r="D678" s="9" t="s">
        <v>731</v>
      </c>
      <c r="E678" s="9" t="s">
        <v>14</v>
      </c>
      <c r="F678" s="9"/>
      <c r="G678" s="12">
        <f aca="true" t="shared" si="23" ref="G678:H680">SUM(G679)</f>
        <v>0</v>
      </c>
      <c r="H678" s="12">
        <f t="shared" si="23"/>
        <v>0</v>
      </c>
      <c r="I678" s="12"/>
      <c r="J678" s="69">
        <f t="shared" si="22"/>
        <v>0</v>
      </c>
    </row>
    <row r="679" spans="1:10" ht="66" customHeight="1" hidden="1">
      <c r="A679" s="41" t="s">
        <v>17</v>
      </c>
      <c r="B679" s="21">
        <v>805</v>
      </c>
      <c r="C679" s="9" t="s">
        <v>523</v>
      </c>
      <c r="D679" s="9" t="s">
        <v>731</v>
      </c>
      <c r="E679" s="9" t="s">
        <v>16</v>
      </c>
      <c r="F679" s="9"/>
      <c r="G679" s="12">
        <f t="shared" si="23"/>
        <v>0</v>
      </c>
      <c r="H679" s="12">
        <f t="shared" si="23"/>
        <v>0</v>
      </c>
      <c r="I679" s="12"/>
      <c r="J679" s="69">
        <f t="shared" si="22"/>
        <v>0</v>
      </c>
    </row>
    <row r="680" spans="1:10" ht="49.5" customHeight="1" hidden="1">
      <c r="A680" s="76" t="s">
        <v>719</v>
      </c>
      <c r="B680" s="21">
        <v>805</v>
      </c>
      <c r="C680" s="9" t="s">
        <v>523</v>
      </c>
      <c r="D680" s="9" t="s">
        <v>731</v>
      </c>
      <c r="E680" s="9" t="s">
        <v>771</v>
      </c>
      <c r="F680" s="9"/>
      <c r="G680" s="12">
        <f t="shared" si="23"/>
        <v>0</v>
      </c>
      <c r="H680" s="12">
        <f t="shared" si="23"/>
        <v>0</v>
      </c>
      <c r="I680" s="12"/>
      <c r="J680" s="69">
        <f t="shared" si="22"/>
        <v>0</v>
      </c>
    </row>
    <row r="681" spans="1:10" ht="17.25" customHeight="1" hidden="1">
      <c r="A681" s="42" t="s">
        <v>631</v>
      </c>
      <c r="B681" s="21">
        <v>805</v>
      </c>
      <c r="C681" s="9" t="s">
        <v>523</v>
      </c>
      <c r="D681" s="9" t="s">
        <v>731</v>
      </c>
      <c r="E681" s="9" t="s">
        <v>772</v>
      </c>
      <c r="F681" s="9" t="s">
        <v>45</v>
      </c>
      <c r="G681" s="12">
        <f>'прил.10'!G380</f>
        <v>0</v>
      </c>
      <c r="H681" s="12">
        <f>'прил.10'!H380</f>
        <v>0</v>
      </c>
      <c r="I681" s="12"/>
      <c r="J681" s="69">
        <f t="shared" si="22"/>
        <v>0</v>
      </c>
    </row>
    <row r="682" spans="1:10" ht="19.5" customHeight="1">
      <c r="A682" s="42" t="s">
        <v>527</v>
      </c>
      <c r="B682" s="21">
        <v>810</v>
      </c>
      <c r="C682" s="9" t="s">
        <v>523</v>
      </c>
      <c r="D682" s="9" t="s">
        <v>732</v>
      </c>
      <c r="E682" s="9"/>
      <c r="F682" s="9"/>
      <c r="G682" s="12">
        <f>G683+G686+G689+G696+G703+G706</f>
        <v>43676.399999999994</v>
      </c>
      <c r="H682" s="12">
        <f>H683+H686+H689+H696+H703+H706</f>
        <v>0</v>
      </c>
      <c r="I682" s="12"/>
      <c r="J682" s="69">
        <f t="shared" si="22"/>
        <v>43676.399999999994</v>
      </c>
    </row>
    <row r="683" spans="1:10" ht="18.75" customHeight="1">
      <c r="A683" s="42" t="s">
        <v>44</v>
      </c>
      <c r="B683" s="21">
        <v>810</v>
      </c>
      <c r="C683" s="9" t="s">
        <v>523</v>
      </c>
      <c r="D683" s="9" t="s">
        <v>732</v>
      </c>
      <c r="E683" s="9" t="s">
        <v>9</v>
      </c>
      <c r="F683" s="9"/>
      <c r="G683" s="12">
        <f>SUM(G684)</f>
        <v>15277.1</v>
      </c>
      <c r="H683" s="12">
        <f>SUM(H684)</f>
        <v>0</v>
      </c>
      <c r="I683" s="12"/>
      <c r="J683" s="69">
        <f t="shared" si="22"/>
        <v>15277.1</v>
      </c>
    </row>
    <row r="684" spans="1:10" ht="18" customHeight="1">
      <c r="A684" s="41" t="s">
        <v>13</v>
      </c>
      <c r="B684" s="21">
        <v>810</v>
      </c>
      <c r="C684" s="9" t="s">
        <v>523</v>
      </c>
      <c r="D684" s="9" t="s">
        <v>732</v>
      </c>
      <c r="E684" s="9" t="s">
        <v>11</v>
      </c>
      <c r="F684" s="9"/>
      <c r="G684" s="12">
        <f>SUM(G685)</f>
        <v>15277.1</v>
      </c>
      <c r="H684" s="12">
        <f>SUM(H685)</f>
        <v>0</v>
      </c>
      <c r="I684" s="12"/>
      <c r="J684" s="69">
        <f t="shared" si="22"/>
        <v>15277.1</v>
      </c>
    </row>
    <row r="685" spans="1:10" ht="19.5" customHeight="1">
      <c r="A685" s="41" t="s">
        <v>417</v>
      </c>
      <c r="B685" s="21">
        <v>810</v>
      </c>
      <c r="C685" s="9" t="s">
        <v>523</v>
      </c>
      <c r="D685" s="9" t="s">
        <v>732</v>
      </c>
      <c r="E685" s="9" t="s">
        <v>11</v>
      </c>
      <c r="F685" s="9" t="s">
        <v>219</v>
      </c>
      <c r="G685" s="12">
        <f>'прил.10'!G730</f>
        <v>15277.1</v>
      </c>
      <c r="H685" s="12">
        <f>'прил.10'!H730</f>
        <v>0</v>
      </c>
      <c r="I685" s="12"/>
      <c r="J685" s="69">
        <f t="shared" si="22"/>
        <v>15277.1</v>
      </c>
    </row>
    <row r="686" spans="1:10" ht="50.25" customHeight="1">
      <c r="A686" s="41" t="s">
        <v>759</v>
      </c>
      <c r="B686" s="21">
        <v>810</v>
      </c>
      <c r="C686" s="9" t="s">
        <v>523</v>
      </c>
      <c r="D686" s="9" t="s">
        <v>732</v>
      </c>
      <c r="E686" s="9" t="s">
        <v>608</v>
      </c>
      <c r="F686" s="9"/>
      <c r="G686" s="12">
        <f>SUM(G687)</f>
        <v>809.4</v>
      </c>
      <c r="H686" s="12">
        <f>SUM(H687)</f>
        <v>0</v>
      </c>
      <c r="I686" s="12"/>
      <c r="J686" s="69">
        <f t="shared" si="22"/>
        <v>809.4</v>
      </c>
    </row>
    <row r="687" spans="1:10" ht="18" customHeight="1">
      <c r="A687" s="42" t="s">
        <v>451</v>
      </c>
      <c r="B687" s="21">
        <v>810</v>
      </c>
      <c r="C687" s="9" t="s">
        <v>523</v>
      </c>
      <c r="D687" s="9" t="s">
        <v>732</v>
      </c>
      <c r="E687" s="9" t="s">
        <v>609</v>
      </c>
      <c r="F687" s="9"/>
      <c r="G687" s="12">
        <f>SUM(G688)</f>
        <v>809.4</v>
      </c>
      <c r="H687" s="12">
        <f>SUM(H688)</f>
        <v>0</v>
      </c>
      <c r="I687" s="12"/>
      <c r="J687" s="69">
        <f t="shared" si="22"/>
        <v>809.4</v>
      </c>
    </row>
    <row r="688" spans="1:10" ht="16.5">
      <c r="A688" s="41" t="s">
        <v>778</v>
      </c>
      <c r="B688" s="21">
        <v>810</v>
      </c>
      <c r="C688" s="9" t="s">
        <v>523</v>
      </c>
      <c r="D688" s="9" t="s">
        <v>732</v>
      </c>
      <c r="E688" s="9" t="s">
        <v>609</v>
      </c>
      <c r="F688" s="9" t="s">
        <v>640</v>
      </c>
      <c r="G688" s="12">
        <f>'прил.10'!G733</f>
        <v>809.4</v>
      </c>
      <c r="H688" s="12">
        <f>'прил.10'!H733</f>
        <v>0</v>
      </c>
      <c r="I688" s="12"/>
      <c r="J688" s="69">
        <f t="shared" si="22"/>
        <v>809.4</v>
      </c>
    </row>
    <row r="689" spans="1:10" ht="18" customHeight="1">
      <c r="A689" s="140" t="s">
        <v>82</v>
      </c>
      <c r="B689" s="109">
        <v>810</v>
      </c>
      <c r="C689" s="110" t="s">
        <v>523</v>
      </c>
      <c r="D689" s="110" t="s">
        <v>732</v>
      </c>
      <c r="E689" s="110" t="s">
        <v>438</v>
      </c>
      <c r="F689" s="110"/>
      <c r="G689" s="28">
        <f>SUM(G690)</f>
        <v>9764.1</v>
      </c>
      <c r="H689" s="28">
        <f>SUM(H690)</f>
        <v>0</v>
      </c>
      <c r="I689" s="28"/>
      <c r="J689" s="145">
        <f t="shared" si="22"/>
        <v>9764.1</v>
      </c>
    </row>
    <row r="690" spans="1:10" ht="34.5" customHeight="1">
      <c r="A690" s="106" t="s">
        <v>318</v>
      </c>
      <c r="B690" s="111"/>
      <c r="C690" s="6" t="s">
        <v>523</v>
      </c>
      <c r="D690" s="6" t="s">
        <v>732</v>
      </c>
      <c r="E690" s="6" t="s">
        <v>319</v>
      </c>
      <c r="F690" s="6"/>
      <c r="G690" s="14">
        <f>SUM(G691)</f>
        <v>9764.1</v>
      </c>
      <c r="H690" s="14">
        <f>SUM(H691)</f>
        <v>0</v>
      </c>
      <c r="I690" s="14"/>
      <c r="J690" s="130">
        <f t="shared" si="22"/>
        <v>9764.1</v>
      </c>
    </row>
    <row r="691" spans="1:10" ht="33" customHeight="1">
      <c r="A691" s="43" t="s">
        <v>86</v>
      </c>
      <c r="B691" s="21">
        <v>810</v>
      </c>
      <c r="C691" s="9" t="s">
        <v>523</v>
      </c>
      <c r="D691" s="9" t="s">
        <v>732</v>
      </c>
      <c r="E691" s="9" t="s">
        <v>87</v>
      </c>
      <c r="F691" s="9"/>
      <c r="G691" s="12">
        <f>G692+G693</f>
        <v>9764.1</v>
      </c>
      <c r="H691" s="12">
        <f>H692+H693</f>
        <v>0</v>
      </c>
      <c r="I691" s="12"/>
      <c r="J691" s="69">
        <f t="shared" si="22"/>
        <v>9764.1</v>
      </c>
    </row>
    <row r="692" spans="1:10" ht="18" customHeight="1">
      <c r="A692" s="41" t="s">
        <v>778</v>
      </c>
      <c r="B692" s="21"/>
      <c r="C692" s="9" t="s">
        <v>523</v>
      </c>
      <c r="D692" s="9" t="s">
        <v>732</v>
      </c>
      <c r="E692" s="9" t="s">
        <v>87</v>
      </c>
      <c r="F692" s="9" t="s">
        <v>640</v>
      </c>
      <c r="G692" s="12">
        <f>'прил.10'!G737</f>
        <v>528.1</v>
      </c>
      <c r="H692" s="12">
        <f>'прил.10'!H737</f>
        <v>0</v>
      </c>
      <c r="I692" s="12"/>
      <c r="J692" s="69">
        <f t="shared" si="22"/>
        <v>528.1</v>
      </c>
    </row>
    <row r="693" spans="1:10" ht="20.25" customHeight="1">
      <c r="A693" s="41" t="s">
        <v>418</v>
      </c>
      <c r="B693" s="21">
        <v>810</v>
      </c>
      <c r="C693" s="9" t="s">
        <v>523</v>
      </c>
      <c r="D693" s="9" t="s">
        <v>732</v>
      </c>
      <c r="E693" s="9" t="s">
        <v>87</v>
      </c>
      <c r="F693" s="9" t="s">
        <v>216</v>
      </c>
      <c r="G693" s="12">
        <f>'прил.10'!G738</f>
        <v>9236</v>
      </c>
      <c r="H693" s="12">
        <f>'прил.10'!H738</f>
        <v>0</v>
      </c>
      <c r="I693" s="12"/>
      <c r="J693" s="69">
        <f t="shared" si="22"/>
        <v>9236</v>
      </c>
    </row>
    <row r="694" spans="1:10" ht="51" customHeight="1" hidden="1">
      <c r="A694" s="76" t="s">
        <v>722</v>
      </c>
      <c r="B694" s="21">
        <v>810</v>
      </c>
      <c r="C694" s="9" t="s">
        <v>523</v>
      </c>
      <c r="D694" s="9" t="s">
        <v>732</v>
      </c>
      <c r="E694" s="9" t="s">
        <v>89</v>
      </c>
      <c r="F694" s="9"/>
      <c r="G694" s="12">
        <f>SUM(G695)</f>
        <v>0</v>
      </c>
      <c r="H694" s="12">
        <f>SUM(H695)</f>
        <v>0</v>
      </c>
      <c r="I694" s="12"/>
      <c r="J694" s="69">
        <f t="shared" si="22"/>
        <v>0</v>
      </c>
    </row>
    <row r="695" spans="1:10" ht="16.5" hidden="1">
      <c r="A695" s="41" t="s">
        <v>418</v>
      </c>
      <c r="B695" s="21">
        <v>810</v>
      </c>
      <c r="C695" s="9" t="s">
        <v>523</v>
      </c>
      <c r="D695" s="9" t="s">
        <v>732</v>
      </c>
      <c r="E695" s="9" t="s">
        <v>89</v>
      </c>
      <c r="F695" s="9" t="s">
        <v>216</v>
      </c>
      <c r="G695" s="12">
        <f>'прил.10'!G740</f>
        <v>0</v>
      </c>
      <c r="H695" s="12">
        <f>'прил.10'!H740</f>
        <v>0</v>
      </c>
      <c r="I695" s="12"/>
      <c r="J695" s="69">
        <f t="shared" si="22"/>
        <v>0</v>
      </c>
    </row>
    <row r="696" spans="1:10" ht="16.5">
      <c r="A696" s="41" t="s">
        <v>46</v>
      </c>
      <c r="B696" s="21">
        <v>810</v>
      </c>
      <c r="C696" s="9" t="s">
        <v>523</v>
      </c>
      <c r="D696" s="9" t="s">
        <v>732</v>
      </c>
      <c r="E696" s="9" t="s">
        <v>14</v>
      </c>
      <c r="F696" s="9"/>
      <c r="G696" s="12">
        <f>SUM(G697)</f>
        <v>17825.8</v>
      </c>
      <c r="H696" s="12">
        <f>SUM(H697)</f>
        <v>0</v>
      </c>
      <c r="I696" s="12"/>
      <c r="J696" s="69">
        <f t="shared" si="22"/>
        <v>17825.8</v>
      </c>
    </row>
    <row r="697" spans="1:10" ht="51.75" customHeight="1">
      <c r="A697" s="41" t="s">
        <v>17</v>
      </c>
      <c r="B697" s="21">
        <v>810</v>
      </c>
      <c r="C697" s="9" t="s">
        <v>523</v>
      </c>
      <c r="D697" s="9" t="s">
        <v>732</v>
      </c>
      <c r="E697" s="9" t="s">
        <v>16</v>
      </c>
      <c r="F697" s="9"/>
      <c r="G697" s="12">
        <f>G698+G701</f>
        <v>17825.8</v>
      </c>
      <c r="H697" s="12">
        <f>H698+H701</f>
        <v>0</v>
      </c>
      <c r="I697" s="12"/>
      <c r="J697" s="69">
        <f t="shared" si="22"/>
        <v>17825.8</v>
      </c>
    </row>
    <row r="698" spans="1:10" ht="101.25" customHeight="1">
      <c r="A698" s="43" t="s">
        <v>309</v>
      </c>
      <c r="B698" s="21">
        <v>810</v>
      </c>
      <c r="C698" s="9" t="s">
        <v>523</v>
      </c>
      <c r="D698" s="9" t="s">
        <v>732</v>
      </c>
      <c r="E698" s="9" t="s">
        <v>80</v>
      </c>
      <c r="F698" s="9"/>
      <c r="G698" s="12">
        <f>SUM(G699:G700)</f>
        <v>16525.6</v>
      </c>
      <c r="H698" s="12">
        <f>SUM(H699:H700)</f>
        <v>0</v>
      </c>
      <c r="I698" s="12"/>
      <c r="J698" s="69">
        <f t="shared" si="22"/>
        <v>16525.6</v>
      </c>
    </row>
    <row r="699" spans="1:10" ht="18" customHeight="1">
      <c r="A699" s="41" t="s">
        <v>778</v>
      </c>
      <c r="B699" s="21">
        <v>810</v>
      </c>
      <c r="C699" s="9" t="s">
        <v>81</v>
      </c>
      <c r="D699" s="9" t="s">
        <v>732</v>
      </c>
      <c r="E699" s="9" t="s">
        <v>80</v>
      </c>
      <c r="F699" s="9" t="s">
        <v>640</v>
      </c>
      <c r="G699" s="12">
        <f>'прил.10'!G744</f>
        <v>6178.1</v>
      </c>
      <c r="H699" s="12">
        <f>'прил.10'!H744</f>
        <v>0</v>
      </c>
      <c r="I699" s="12"/>
      <c r="J699" s="69">
        <f t="shared" si="22"/>
        <v>6178.1</v>
      </c>
    </row>
    <row r="700" spans="1:10" ht="21" customHeight="1">
      <c r="A700" s="41" t="s">
        <v>418</v>
      </c>
      <c r="B700" s="21">
        <v>810</v>
      </c>
      <c r="C700" s="9" t="s">
        <v>523</v>
      </c>
      <c r="D700" s="9" t="s">
        <v>732</v>
      </c>
      <c r="E700" s="9" t="s">
        <v>80</v>
      </c>
      <c r="F700" s="9" t="s">
        <v>216</v>
      </c>
      <c r="G700" s="12">
        <f>'прил.10'!G745</f>
        <v>10347.5</v>
      </c>
      <c r="H700" s="12">
        <f>'прил.10'!H745</f>
        <v>0</v>
      </c>
      <c r="I700" s="12"/>
      <c r="J700" s="69">
        <f t="shared" si="22"/>
        <v>10347.5</v>
      </c>
    </row>
    <row r="701" spans="1:10" ht="69" customHeight="1">
      <c r="A701" s="43" t="s">
        <v>784</v>
      </c>
      <c r="B701" s="21">
        <v>810</v>
      </c>
      <c r="C701" s="9" t="s">
        <v>523</v>
      </c>
      <c r="D701" s="9" t="s">
        <v>732</v>
      </c>
      <c r="E701" s="9" t="s">
        <v>91</v>
      </c>
      <c r="F701" s="9"/>
      <c r="G701" s="12">
        <f>SUM(G702)</f>
        <v>1300.2</v>
      </c>
      <c r="H701" s="12">
        <f>SUM(H702)</f>
        <v>0</v>
      </c>
      <c r="I701" s="12"/>
      <c r="J701" s="69">
        <f t="shared" si="22"/>
        <v>1300.2</v>
      </c>
    </row>
    <row r="702" spans="1:10" ht="21" customHeight="1">
      <c r="A702" s="41" t="s">
        <v>418</v>
      </c>
      <c r="B702" s="21">
        <v>810</v>
      </c>
      <c r="C702" s="9" t="s">
        <v>523</v>
      </c>
      <c r="D702" s="9" t="s">
        <v>732</v>
      </c>
      <c r="E702" s="9" t="s">
        <v>91</v>
      </c>
      <c r="F702" s="9" t="s">
        <v>216</v>
      </c>
      <c r="G702" s="12">
        <f>'прил.10'!G747</f>
        <v>1300.2</v>
      </c>
      <c r="H702" s="12">
        <f>'прил.10'!H747</f>
        <v>0</v>
      </c>
      <c r="I702" s="12"/>
      <c r="J702" s="69">
        <f t="shared" si="22"/>
        <v>1300.2</v>
      </c>
    </row>
    <row r="703" spans="1:10" ht="18" customHeight="1" hidden="1">
      <c r="A703" s="41" t="s">
        <v>333</v>
      </c>
      <c r="B703" s="21">
        <v>810</v>
      </c>
      <c r="C703" s="9" t="s">
        <v>523</v>
      </c>
      <c r="D703" s="9" t="s">
        <v>732</v>
      </c>
      <c r="E703" s="9" t="s">
        <v>441</v>
      </c>
      <c r="F703" s="9"/>
      <c r="G703" s="12">
        <f>SUM(G704)</f>
        <v>0</v>
      </c>
      <c r="H703" s="126"/>
      <c r="I703" s="12">
        <f>SUM(I704)</f>
        <v>0</v>
      </c>
      <c r="J703" s="69">
        <f aca="true" t="shared" si="24" ref="J703:J708">G703+H703</f>
        <v>0</v>
      </c>
    </row>
    <row r="704" spans="1:10" ht="49.5" customHeight="1" hidden="1">
      <c r="A704" s="43" t="s">
        <v>278</v>
      </c>
      <c r="B704" s="21">
        <v>810</v>
      </c>
      <c r="C704" s="9" t="s">
        <v>523</v>
      </c>
      <c r="D704" s="9" t="s">
        <v>732</v>
      </c>
      <c r="E704" s="9" t="s">
        <v>92</v>
      </c>
      <c r="F704" s="9"/>
      <c r="G704" s="12">
        <f>SUM(G705)</f>
        <v>0</v>
      </c>
      <c r="H704" s="126"/>
      <c r="I704" s="12">
        <f>SUM(I705)</f>
        <v>0</v>
      </c>
      <c r="J704" s="69">
        <f t="shared" si="24"/>
        <v>0</v>
      </c>
    </row>
    <row r="705" spans="1:10" ht="17.25" customHeight="1" hidden="1">
      <c r="A705" s="43" t="s">
        <v>224</v>
      </c>
      <c r="B705" s="21">
        <v>810</v>
      </c>
      <c r="C705" s="9" t="s">
        <v>523</v>
      </c>
      <c r="D705" s="9" t="s">
        <v>732</v>
      </c>
      <c r="E705" s="9" t="s">
        <v>92</v>
      </c>
      <c r="F705" s="9" t="s">
        <v>29</v>
      </c>
      <c r="G705" s="12">
        <f>'прил.10'!G750</f>
        <v>0</v>
      </c>
      <c r="H705" s="126"/>
      <c r="I705" s="12">
        <f>'прил.10'!I750</f>
        <v>0</v>
      </c>
      <c r="J705" s="69">
        <f t="shared" si="24"/>
        <v>0</v>
      </c>
    </row>
    <row r="706" spans="1:10" ht="19.5" customHeight="1" hidden="1">
      <c r="A706" s="42" t="s">
        <v>443</v>
      </c>
      <c r="B706" s="21">
        <v>810</v>
      </c>
      <c r="C706" s="9" t="s">
        <v>523</v>
      </c>
      <c r="D706" s="9" t="s">
        <v>732</v>
      </c>
      <c r="E706" s="29" t="s">
        <v>412</v>
      </c>
      <c r="F706" s="29"/>
      <c r="G706" s="12">
        <f>SUM(G707)</f>
        <v>0</v>
      </c>
      <c r="H706" s="126"/>
      <c r="I706" s="12">
        <f>SUM(I707)</f>
        <v>0</v>
      </c>
      <c r="J706" s="69">
        <f t="shared" si="24"/>
        <v>0</v>
      </c>
    </row>
    <row r="707" spans="1:10" ht="17.25" customHeight="1" hidden="1">
      <c r="A707" s="42" t="s">
        <v>700</v>
      </c>
      <c r="B707" s="21">
        <v>810</v>
      </c>
      <c r="C707" s="9" t="s">
        <v>523</v>
      </c>
      <c r="D707" s="9" t="s">
        <v>732</v>
      </c>
      <c r="E707" s="9" t="s">
        <v>413</v>
      </c>
      <c r="F707" s="9"/>
      <c r="G707" s="12">
        <f>SUM(G708)</f>
        <v>0</v>
      </c>
      <c r="H707" s="126"/>
      <c r="I707" s="12">
        <f>SUM(I708)</f>
        <v>0</v>
      </c>
      <c r="J707" s="69">
        <f t="shared" si="24"/>
        <v>0</v>
      </c>
    </row>
    <row r="708" spans="1:10" ht="18.75" customHeight="1" hidden="1">
      <c r="A708" s="41" t="s">
        <v>548</v>
      </c>
      <c r="B708" s="21">
        <v>810</v>
      </c>
      <c r="C708" s="9" t="s">
        <v>523</v>
      </c>
      <c r="D708" s="9" t="s">
        <v>732</v>
      </c>
      <c r="E708" s="9" t="s">
        <v>413</v>
      </c>
      <c r="F708" s="9" t="s">
        <v>29</v>
      </c>
      <c r="G708" s="12">
        <f>'прил.10'!G753</f>
        <v>0</v>
      </c>
      <c r="H708" s="126"/>
      <c r="I708" s="12">
        <f>'прил.10'!I753</f>
        <v>0</v>
      </c>
      <c r="J708" s="69">
        <f t="shared" si="24"/>
        <v>0</v>
      </c>
    </row>
    <row r="709" spans="1:10" ht="17.25" customHeight="1">
      <c r="A709" s="77" t="s">
        <v>717</v>
      </c>
      <c r="B709" s="16"/>
      <c r="C709" s="11"/>
      <c r="D709" s="11"/>
      <c r="E709" s="11"/>
      <c r="F709" s="11"/>
      <c r="G709" s="17">
        <f>G20+G98+G128+G162+G257+G280+G421+G484+G603</f>
        <v>5076864.2</v>
      </c>
      <c r="H709" s="17">
        <f>H20+H98+H128+H162+H257+H280+H421+H484+H603</f>
        <v>63935</v>
      </c>
      <c r="I709" s="17">
        <f>I20+I98+I128+I162+I257+I280+I421+I484+I603</f>
        <v>1.8189894035458565E-12</v>
      </c>
      <c r="J709" s="127">
        <f>G709+H709+I709</f>
        <v>5140799.2</v>
      </c>
    </row>
    <row r="710" spans="7:9" ht="16.5">
      <c r="G710" s="22"/>
      <c r="I710" s="22"/>
    </row>
    <row r="715" spans="7:9" ht="16.5">
      <c r="G715" s="22">
        <f>G709-'прил.10'!G1055</f>
        <v>0</v>
      </c>
      <c r="I715" s="22">
        <f>I709-'прил.10'!I1055</f>
        <v>1.8189894035458565E-12</v>
      </c>
    </row>
  </sheetData>
  <mergeCells count="2">
    <mergeCell ref="A14:J14"/>
    <mergeCell ref="A13:J13"/>
  </mergeCells>
  <printOptions/>
  <pageMargins left="1.1811023622047245" right="0.3937007874015748" top="0.7874015748031497" bottom="0.3937007874015748" header="0.3937007874015748" footer="0.42"/>
  <pageSetup fitToHeight="0" fitToWidth="1" horizontalDpi="600" verticalDpi="600" orientation="portrait" paperSize="9" scale="6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M1095"/>
  <sheetViews>
    <sheetView tabSelected="1" view="pageBreakPreview" zoomScale="85" zoomScaleNormal="75" zoomScaleSheetLayoutView="85" workbookViewId="0" topLeftCell="A755">
      <selection activeCell="A984" sqref="A984"/>
    </sheetView>
  </sheetViews>
  <sheetFormatPr defaultColWidth="9.00390625" defaultRowHeight="12.75"/>
  <cols>
    <col min="1" max="1" width="111.625" style="0" customWidth="1"/>
    <col min="2" max="2" width="10.25390625" style="0" customWidth="1"/>
    <col min="3" max="3" width="9.00390625" style="0" customWidth="1"/>
    <col min="4" max="4" width="9.625" style="0" customWidth="1"/>
    <col min="5" max="5" width="10.375" style="0" customWidth="1"/>
    <col min="6" max="6" width="10.25390625" style="0" customWidth="1"/>
    <col min="7" max="7" width="14.75390625" style="0" hidden="1" customWidth="1"/>
    <col min="8" max="8" width="18.375" style="0" hidden="1" customWidth="1"/>
    <col min="9" max="9" width="13.00390625" style="0" hidden="1" customWidth="1"/>
    <col min="10" max="10" width="18.625" style="0" customWidth="1"/>
    <col min="11" max="11" width="13.125" style="0" customWidth="1"/>
    <col min="12" max="12" width="14.25390625" style="0" customWidth="1"/>
    <col min="13" max="13" width="11.75390625" style="0" customWidth="1"/>
  </cols>
  <sheetData>
    <row r="1" ht="12.75" hidden="1"/>
    <row r="2" spans="6:7" ht="16.5" hidden="1">
      <c r="F2" s="1"/>
      <c r="G2" s="1"/>
    </row>
    <row r="3" spans="6:7" ht="16.5">
      <c r="F3" s="1" t="s">
        <v>247</v>
      </c>
      <c r="G3" s="1"/>
    </row>
    <row r="4" spans="6:7" ht="16.5">
      <c r="F4" s="1" t="s">
        <v>151</v>
      </c>
      <c r="G4" s="1"/>
    </row>
    <row r="5" spans="6:7" ht="16.5">
      <c r="F5" s="1" t="s">
        <v>150</v>
      </c>
      <c r="G5" s="1"/>
    </row>
    <row r="6" spans="6:7" ht="16.5">
      <c r="F6" s="1" t="s">
        <v>274</v>
      </c>
      <c r="G6" s="1"/>
    </row>
    <row r="7" spans="6:7" ht="16.5">
      <c r="F7" s="1"/>
      <c r="G7" s="1"/>
    </row>
    <row r="8" spans="6:7" ht="16.5">
      <c r="F8" s="1"/>
      <c r="G8" s="1"/>
    </row>
    <row r="9" spans="6:7" ht="16.5">
      <c r="F9" s="1" t="s">
        <v>582</v>
      </c>
      <c r="G9" s="1"/>
    </row>
    <row r="10" spans="6:7" ht="16.5">
      <c r="F10" s="1" t="s">
        <v>151</v>
      </c>
      <c r="G10" s="1"/>
    </row>
    <row r="11" spans="6:7" ht="16.5">
      <c r="F11" s="1" t="s">
        <v>150</v>
      </c>
      <c r="G11" s="1"/>
    </row>
    <row r="12" spans="6:7" ht="16.5">
      <c r="F12" s="1" t="s">
        <v>271</v>
      </c>
      <c r="G12" s="1"/>
    </row>
    <row r="13" spans="1:10" ht="24" customHeight="1">
      <c r="A13" s="168" t="s">
        <v>296</v>
      </c>
      <c r="B13" s="168"/>
      <c r="C13" s="168"/>
      <c r="D13" s="168"/>
      <c r="E13" s="168"/>
      <c r="F13" s="168"/>
      <c r="G13" s="168"/>
      <c r="H13" s="158"/>
      <c r="I13" s="158"/>
      <c r="J13" s="158"/>
    </row>
    <row r="14" spans="1:10" ht="25.5" customHeight="1">
      <c r="A14" s="157" t="s">
        <v>769</v>
      </c>
      <c r="B14" s="157"/>
      <c r="C14" s="157"/>
      <c r="D14" s="157"/>
      <c r="E14" s="157"/>
      <c r="F14" s="167"/>
      <c r="G14" s="167"/>
      <c r="H14" s="158"/>
      <c r="I14" s="158"/>
      <c r="J14" s="158"/>
    </row>
    <row r="15" spans="1:7" ht="10.5" customHeight="1">
      <c r="A15" s="157"/>
      <c r="B15" s="157"/>
      <c r="C15" s="157"/>
      <c r="D15" s="157"/>
      <c r="E15" s="167"/>
      <c r="F15" s="167"/>
      <c r="G15" s="167"/>
    </row>
    <row r="16" spans="1:9" ht="16.5" hidden="1">
      <c r="A16" s="4"/>
      <c r="B16" s="4"/>
      <c r="C16" s="3"/>
      <c r="D16" s="3"/>
      <c r="E16" s="3"/>
      <c r="F16" s="3"/>
      <c r="H16" s="34"/>
      <c r="I16" s="34"/>
    </row>
    <row r="17" spans="1:7" ht="16.5">
      <c r="A17" s="18"/>
      <c r="B17" s="3"/>
      <c r="C17" s="3"/>
      <c r="D17" s="3"/>
      <c r="E17" s="3"/>
      <c r="F17" s="3"/>
      <c r="G17" s="3"/>
    </row>
    <row r="18" spans="1:10" s="81" customFormat="1" ht="48.75" customHeight="1">
      <c r="A18" s="137" t="s">
        <v>724</v>
      </c>
      <c r="B18" s="138" t="s">
        <v>596</v>
      </c>
      <c r="C18" s="133" t="s">
        <v>725</v>
      </c>
      <c r="D18" s="133" t="s">
        <v>41</v>
      </c>
      <c r="E18" s="133" t="s">
        <v>42</v>
      </c>
      <c r="F18" s="133" t="s">
        <v>43</v>
      </c>
      <c r="G18" s="133" t="s">
        <v>790</v>
      </c>
      <c r="H18" s="26" t="s">
        <v>0</v>
      </c>
      <c r="I18" s="26" t="s">
        <v>244</v>
      </c>
      <c r="J18" s="133" t="s">
        <v>653</v>
      </c>
    </row>
    <row r="19" spans="1:11" ht="18.75" customHeight="1">
      <c r="A19" s="128" t="s">
        <v>637</v>
      </c>
      <c r="B19" s="116">
        <v>801</v>
      </c>
      <c r="C19" s="6"/>
      <c r="D19" s="6"/>
      <c r="E19" s="6"/>
      <c r="F19" s="6"/>
      <c r="G19" s="85">
        <f>SUM(G20,G58,G71,G86,G105,G116)</f>
        <v>250512.4</v>
      </c>
      <c r="H19" s="129"/>
      <c r="I19" s="85">
        <f>SUM(I20,I58,I71,I86,I105,I116)</f>
        <v>921.7</v>
      </c>
      <c r="J19" s="130">
        <f aca="true" t="shared" si="0" ref="J19:J86">G19+H19+I19</f>
        <v>251434.1</v>
      </c>
      <c r="K19" s="22"/>
    </row>
    <row r="20" spans="1:12" ht="18" customHeight="1">
      <c r="A20" s="47" t="s">
        <v>780</v>
      </c>
      <c r="B20" s="55">
        <v>801</v>
      </c>
      <c r="C20" s="9" t="s">
        <v>728</v>
      </c>
      <c r="D20" s="9"/>
      <c r="E20" s="9"/>
      <c r="F20" s="9"/>
      <c r="G20" s="20">
        <f>SUM(G21,G25,G37,G40)</f>
        <v>129259.99999999999</v>
      </c>
      <c r="H20" s="20"/>
      <c r="I20" s="20"/>
      <c r="J20" s="69">
        <f t="shared" si="0"/>
        <v>129259.99999999999</v>
      </c>
      <c r="K20" s="22"/>
      <c r="L20" s="22"/>
    </row>
    <row r="21" spans="1:11" ht="36.75" customHeight="1">
      <c r="A21" s="47" t="s">
        <v>2</v>
      </c>
      <c r="B21" s="55">
        <v>801</v>
      </c>
      <c r="C21" s="9" t="s">
        <v>728</v>
      </c>
      <c r="D21" s="9" t="s">
        <v>729</v>
      </c>
      <c r="E21" s="9"/>
      <c r="F21" s="9"/>
      <c r="G21" s="20">
        <f>SUM(G22)</f>
        <v>1549.2</v>
      </c>
      <c r="H21" s="20"/>
      <c r="I21" s="20"/>
      <c r="J21" s="69">
        <f t="shared" si="0"/>
        <v>1549.2</v>
      </c>
      <c r="K21" s="22"/>
    </row>
    <row r="22" spans="1:11" ht="35.25" customHeight="1">
      <c r="A22" s="41" t="s">
        <v>7</v>
      </c>
      <c r="B22" s="55">
        <v>801</v>
      </c>
      <c r="C22" s="9" t="s">
        <v>728</v>
      </c>
      <c r="D22" s="9" t="s">
        <v>729</v>
      </c>
      <c r="E22" s="9" t="s">
        <v>9</v>
      </c>
      <c r="F22" s="9"/>
      <c r="G22" s="20">
        <f>SUM(G23)</f>
        <v>1549.2</v>
      </c>
      <c r="H22" s="20"/>
      <c r="I22" s="20"/>
      <c r="J22" s="69">
        <f t="shared" si="0"/>
        <v>1549.2</v>
      </c>
      <c r="K22" s="22"/>
    </row>
    <row r="23" spans="1:11" ht="18.75" customHeight="1">
      <c r="A23" s="41" t="s">
        <v>8</v>
      </c>
      <c r="B23" s="55">
        <v>801</v>
      </c>
      <c r="C23" s="9" t="s">
        <v>728</v>
      </c>
      <c r="D23" s="9" t="s">
        <v>729</v>
      </c>
      <c r="E23" s="9" t="s">
        <v>10</v>
      </c>
      <c r="F23" s="9"/>
      <c r="G23" s="20">
        <f>SUM(G24)</f>
        <v>1549.2</v>
      </c>
      <c r="H23" s="20"/>
      <c r="I23" s="20"/>
      <c r="J23" s="69">
        <f t="shared" si="0"/>
        <v>1549.2</v>
      </c>
      <c r="K23" s="22"/>
    </row>
    <row r="24" spans="1:11" ht="19.5" customHeight="1">
      <c r="A24" s="40" t="s">
        <v>417</v>
      </c>
      <c r="B24" s="55">
        <v>801</v>
      </c>
      <c r="C24" s="9" t="s">
        <v>728</v>
      </c>
      <c r="D24" s="9" t="s">
        <v>729</v>
      </c>
      <c r="E24" s="9" t="s">
        <v>10</v>
      </c>
      <c r="F24" s="9" t="s">
        <v>219</v>
      </c>
      <c r="G24" s="20">
        <v>1549.2</v>
      </c>
      <c r="H24" s="12"/>
      <c r="I24" s="12"/>
      <c r="J24" s="69">
        <f t="shared" si="0"/>
        <v>1549.2</v>
      </c>
      <c r="K24" s="22"/>
    </row>
    <row r="25" spans="1:11" ht="38.25" customHeight="1">
      <c r="A25" s="41" t="s">
        <v>12</v>
      </c>
      <c r="B25" s="55">
        <v>801</v>
      </c>
      <c r="C25" s="9" t="s">
        <v>728</v>
      </c>
      <c r="D25" s="9" t="s">
        <v>731</v>
      </c>
      <c r="E25" s="9"/>
      <c r="F25" s="9"/>
      <c r="G25" s="20">
        <f>SUM(G26,G29)</f>
        <v>115793.9</v>
      </c>
      <c r="H25" s="20"/>
      <c r="I25" s="20"/>
      <c r="J25" s="69">
        <f t="shared" si="0"/>
        <v>115793.9</v>
      </c>
      <c r="K25" s="22"/>
    </row>
    <row r="26" spans="1:11" ht="36" customHeight="1">
      <c r="A26" s="41" t="s">
        <v>7</v>
      </c>
      <c r="B26" s="55">
        <v>801</v>
      </c>
      <c r="C26" s="9" t="s">
        <v>728</v>
      </c>
      <c r="D26" s="9" t="s">
        <v>731</v>
      </c>
      <c r="E26" s="9" t="s">
        <v>9</v>
      </c>
      <c r="F26" s="9"/>
      <c r="G26" s="20">
        <f>SUM(G27)</f>
        <v>113986.09999999999</v>
      </c>
      <c r="H26" s="20"/>
      <c r="I26" s="20"/>
      <c r="J26" s="69">
        <f t="shared" si="0"/>
        <v>113986.09999999999</v>
      </c>
      <c r="K26" s="22"/>
    </row>
    <row r="27" spans="1:11" ht="18" customHeight="1">
      <c r="A27" s="41" t="s">
        <v>13</v>
      </c>
      <c r="B27" s="55">
        <v>801</v>
      </c>
      <c r="C27" s="9" t="s">
        <v>728</v>
      </c>
      <c r="D27" s="9" t="s">
        <v>731</v>
      </c>
      <c r="E27" s="9" t="s">
        <v>11</v>
      </c>
      <c r="F27" s="9"/>
      <c r="G27" s="20">
        <f>SUM(G28)</f>
        <v>113986.09999999999</v>
      </c>
      <c r="H27" s="20"/>
      <c r="I27" s="20"/>
      <c r="J27" s="69">
        <f t="shared" si="0"/>
        <v>113986.09999999999</v>
      </c>
      <c r="K27" s="22"/>
    </row>
    <row r="28" spans="1:11" ht="18.75" customHeight="1">
      <c r="A28" s="40" t="s">
        <v>417</v>
      </c>
      <c r="B28" s="55">
        <v>801</v>
      </c>
      <c r="C28" s="9" t="s">
        <v>728</v>
      </c>
      <c r="D28" s="9" t="s">
        <v>731</v>
      </c>
      <c r="E28" s="9" t="s">
        <v>11</v>
      </c>
      <c r="F28" s="9" t="s">
        <v>219</v>
      </c>
      <c r="G28" s="20">
        <f>110194.7+4745.5+195-2350+2020.9-760-60</f>
        <v>113986.09999999999</v>
      </c>
      <c r="H28" s="12"/>
      <c r="I28" s="12"/>
      <c r="J28" s="69">
        <f t="shared" si="0"/>
        <v>113986.09999999999</v>
      </c>
      <c r="K28" s="22"/>
    </row>
    <row r="29" spans="1:10" ht="18.75" customHeight="1">
      <c r="A29" s="40" t="s">
        <v>46</v>
      </c>
      <c r="B29" s="55">
        <v>801</v>
      </c>
      <c r="C29" s="9" t="s">
        <v>728</v>
      </c>
      <c r="D29" s="9" t="s">
        <v>731</v>
      </c>
      <c r="E29" s="9" t="s">
        <v>14</v>
      </c>
      <c r="F29" s="9"/>
      <c r="G29" s="20">
        <f>SUM(G30)</f>
        <v>1807.8000000000002</v>
      </c>
      <c r="H29" s="20"/>
      <c r="I29" s="20"/>
      <c r="J29" s="69">
        <f t="shared" si="0"/>
        <v>1807.8000000000002</v>
      </c>
    </row>
    <row r="30" spans="1:10" ht="53.25" customHeight="1">
      <c r="A30" s="40" t="s">
        <v>17</v>
      </c>
      <c r="B30" s="55">
        <v>801</v>
      </c>
      <c r="C30" s="9" t="s">
        <v>728</v>
      </c>
      <c r="D30" s="9" t="s">
        <v>731</v>
      </c>
      <c r="E30" s="9" t="s">
        <v>16</v>
      </c>
      <c r="F30" s="9"/>
      <c r="G30" s="20">
        <f>SUM(G31,G33,G35)</f>
        <v>1807.8000000000002</v>
      </c>
      <c r="H30" s="20"/>
      <c r="I30" s="20"/>
      <c r="J30" s="69">
        <f t="shared" si="0"/>
        <v>1807.8000000000002</v>
      </c>
    </row>
    <row r="31" spans="1:10" ht="54.75" customHeight="1">
      <c r="A31" s="43" t="s">
        <v>781</v>
      </c>
      <c r="B31" s="55">
        <v>801</v>
      </c>
      <c r="C31" s="9" t="s">
        <v>728</v>
      </c>
      <c r="D31" s="9" t="s">
        <v>731</v>
      </c>
      <c r="E31" s="9" t="s">
        <v>15</v>
      </c>
      <c r="F31" s="9"/>
      <c r="G31" s="20">
        <f>SUM(G32)</f>
        <v>1193</v>
      </c>
      <c r="H31" s="20"/>
      <c r="I31" s="20"/>
      <c r="J31" s="69">
        <f t="shared" si="0"/>
        <v>1193</v>
      </c>
    </row>
    <row r="32" spans="1:10" ht="18" customHeight="1">
      <c r="A32" s="41" t="s">
        <v>418</v>
      </c>
      <c r="B32" s="55">
        <v>801</v>
      </c>
      <c r="C32" s="9" t="s">
        <v>728</v>
      </c>
      <c r="D32" s="9" t="s">
        <v>731</v>
      </c>
      <c r="E32" s="9" t="s">
        <v>15</v>
      </c>
      <c r="F32" s="9" t="s">
        <v>216</v>
      </c>
      <c r="G32" s="20">
        <v>1193</v>
      </c>
      <c r="H32" s="12"/>
      <c r="I32" s="12"/>
      <c r="J32" s="69">
        <f t="shared" si="0"/>
        <v>1193</v>
      </c>
    </row>
    <row r="33" spans="1:10" ht="38.25" customHeight="1">
      <c r="A33" s="37" t="s">
        <v>380</v>
      </c>
      <c r="B33" s="55">
        <v>801</v>
      </c>
      <c r="C33" s="9" t="s">
        <v>728</v>
      </c>
      <c r="D33" s="9" t="s">
        <v>731</v>
      </c>
      <c r="E33" s="9" t="s">
        <v>381</v>
      </c>
      <c r="F33" s="9"/>
      <c r="G33" s="20">
        <f>SUM(G34)</f>
        <v>0.7</v>
      </c>
      <c r="H33" s="20"/>
      <c r="I33" s="20"/>
      <c r="J33" s="69">
        <f t="shared" si="0"/>
        <v>0.7</v>
      </c>
    </row>
    <row r="34" spans="1:10" ht="19.5" customHeight="1">
      <c r="A34" s="41" t="s">
        <v>418</v>
      </c>
      <c r="B34" s="55">
        <v>801</v>
      </c>
      <c r="C34" s="9" t="s">
        <v>728</v>
      </c>
      <c r="D34" s="9" t="s">
        <v>731</v>
      </c>
      <c r="E34" s="9" t="s">
        <v>381</v>
      </c>
      <c r="F34" s="9" t="s">
        <v>216</v>
      </c>
      <c r="G34" s="20">
        <v>0.7</v>
      </c>
      <c r="H34" s="12"/>
      <c r="I34" s="12"/>
      <c r="J34" s="69">
        <f t="shared" si="0"/>
        <v>0.7</v>
      </c>
    </row>
    <row r="35" spans="1:10" ht="51.75" customHeight="1">
      <c r="A35" s="37" t="s">
        <v>382</v>
      </c>
      <c r="B35" s="55">
        <v>801</v>
      </c>
      <c r="C35" s="9" t="s">
        <v>728</v>
      </c>
      <c r="D35" s="9" t="s">
        <v>731</v>
      </c>
      <c r="E35" s="9" t="s">
        <v>19</v>
      </c>
      <c r="F35" s="9"/>
      <c r="G35" s="20">
        <f>SUM(G36)</f>
        <v>614.1</v>
      </c>
      <c r="H35" s="20"/>
      <c r="I35" s="20"/>
      <c r="J35" s="69">
        <f t="shared" si="0"/>
        <v>614.1</v>
      </c>
    </row>
    <row r="36" spans="1:10" ht="19.5" customHeight="1">
      <c r="A36" s="41" t="s">
        <v>418</v>
      </c>
      <c r="B36" s="55">
        <v>801</v>
      </c>
      <c r="C36" s="9" t="s">
        <v>728</v>
      </c>
      <c r="D36" s="9" t="s">
        <v>731</v>
      </c>
      <c r="E36" s="9" t="s">
        <v>19</v>
      </c>
      <c r="F36" s="9" t="s">
        <v>216</v>
      </c>
      <c r="G36" s="20">
        <v>614.1</v>
      </c>
      <c r="H36" s="12"/>
      <c r="I36" s="12"/>
      <c r="J36" s="69">
        <f t="shared" si="0"/>
        <v>614.1</v>
      </c>
    </row>
    <row r="37" spans="1:10" ht="18" customHeight="1" hidden="1">
      <c r="A37" s="41" t="s">
        <v>362</v>
      </c>
      <c r="B37" s="55">
        <v>801</v>
      </c>
      <c r="C37" s="9" t="s">
        <v>728</v>
      </c>
      <c r="D37" s="9" t="s">
        <v>33</v>
      </c>
      <c r="E37" s="9"/>
      <c r="F37" s="9"/>
      <c r="G37" s="20"/>
      <c r="H37" s="12"/>
      <c r="I37" s="12"/>
      <c r="J37" s="69">
        <f t="shared" si="0"/>
        <v>0</v>
      </c>
    </row>
    <row r="38" spans="1:10" ht="83.25" customHeight="1" hidden="1">
      <c r="A38" s="41" t="s">
        <v>373</v>
      </c>
      <c r="B38" s="55">
        <v>801</v>
      </c>
      <c r="C38" s="9" t="s">
        <v>728</v>
      </c>
      <c r="D38" s="9" t="s">
        <v>33</v>
      </c>
      <c r="E38" s="9" t="s">
        <v>372</v>
      </c>
      <c r="F38" s="9"/>
      <c r="G38" s="20"/>
      <c r="H38" s="12"/>
      <c r="I38" s="12"/>
      <c r="J38" s="69">
        <f t="shared" si="0"/>
        <v>0</v>
      </c>
    </row>
    <row r="39" spans="1:10" ht="20.25" customHeight="1" hidden="1">
      <c r="A39" s="41" t="s">
        <v>18</v>
      </c>
      <c r="B39" s="55">
        <v>801</v>
      </c>
      <c r="C39" s="9" t="s">
        <v>728</v>
      </c>
      <c r="D39" s="9" t="s">
        <v>33</v>
      </c>
      <c r="E39" s="9" t="s">
        <v>372</v>
      </c>
      <c r="F39" s="9" t="s">
        <v>216</v>
      </c>
      <c r="G39" s="20"/>
      <c r="H39" s="12"/>
      <c r="I39" s="12"/>
      <c r="J39" s="69">
        <f t="shared" si="0"/>
        <v>0</v>
      </c>
    </row>
    <row r="40" spans="1:10" ht="18.75" customHeight="1">
      <c r="A40" s="42" t="s">
        <v>374</v>
      </c>
      <c r="B40" s="55">
        <v>801</v>
      </c>
      <c r="C40" s="9" t="s">
        <v>728</v>
      </c>
      <c r="D40" s="9" t="s">
        <v>639</v>
      </c>
      <c r="E40" s="9"/>
      <c r="F40" s="9"/>
      <c r="G40" s="20">
        <f>G41+G44+G53+G49</f>
        <v>11916.9</v>
      </c>
      <c r="H40" s="20"/>
      <c r="I40" s="20"/>
      <c r="J40" s="69">
        <f t="shared" si="0"/>
        <v>11916.9</v>
      </c>
    </row>
    <row r="41" spans="1:10" ht="19.5" customHeight="1">
      <c r="A41" s="37" t="s">
        <v>785</v>
      </c>
      <c r="B41" s="55">
        <v>801</v>
      </c>
      <c r="C41" s="9" t="s">
        <v>728</v>
      </c>
      <c r="D41" s="9" t="s">
        <v>639</v>
      </c>
      <c r="E41" s="9" t="s">
        <v>411</v>
      </c>
      <c r="F41" s="9"/>
      <c r="G41" s="20">
        <f>SUM(G43:G43)</f>
        <v>3193.3</v>
      </c>
      <c r="H41" s="20"/>
      <c r="I41" s="20"/>
      <c r="J41" s="69">
        <f t="shared" si="0"/>
        <v>3193.3</v>
      </c>
    </row>
    <row r="42" spans="1:10" ht="20.25" customHeight="1">
      <c r="A42" s="41" t="s">
        <v>786</v>
      </c>
      <c r="B42" s="55">
        <v>801</v>
      </c>
      <c r="C42" s="9" t="s">
        <v>728</v>
      </c>
      <c r="D42" s="9" t="s">
        <v>639</v>
      </c>
      <c r="E42" s="9" t="s">
        <v>462</v>
      </c>
      <c r="F42" s="9"/>
      <c r="G42" s="20">
        <f>SUM(G43)</f>
        <v>3193.3</v>
      </c>
      <c r="H42" s="20"/>
      <c r="I42" s="20"/>
      <c r="J42" s="69">
        <f t="shared" si="0"/>
        <v>3193.3</v>
      </c>
    </row>
    <row r="43" spans="1:10" ht="20.25" customHeight="1">
      <c r="A43" s="40" t="s">
        <v>417</v>
      </c>
      <c r="B43" s="55">
        <v>801</v>
      </c>
      <c r="C43" s="9" t="s">
        <v>728</v>
      </c>
      <c r="D43" s="9" t="s">
        <v>639</v>
      </c>
      <c r="E43" s="9" t="s">
        <v>462</v>
      </c>
      <c r="F43" s="9" t="s">
        <v>219</v>
      </c>
      <c r="G43" s="20">
        <f>177.5+605.8+2350+60</f>
        <v>3193.3</v>
      </c>
      <c r="H43" s="12"/>
      <c r="I43" s="12"/>
      <c r="J43" s="69">
        <f t="shared" si="0"/>
        <v>3193.3</v>
      </c>
    </row>
    <row r="44" spans="1:10" ht="20.25" customHeight="1">
      <c r="A44" s="41" t="s">
        <v>361</v>
      </c>
      <c r="B44" s="55">
        <v>801</v>
      </c>
      <c r="C44" s="9" t="s">
        <v>728</v>
      </c>
      <c r="D44" s="9" t="s">
        <v>639</v>
      </c>
      <c r="E44" s="50" t="s">
        <v>143</v>
      </c>
      <c r="F44" s="50"/>
      <c r="G44" s="20">
        <f>G45+G47</f>
        <v>6359.499999999999</v>
      </c>
      <c r="H44" s="12"/>
      <c r="I44" s="12"/>
      <c r="J44" s="69">
        <f t="shared" si="0"/>
        <v>6359.499999999999</v>
      </c>
    </row>
    <row r="45" spans="1:10" ht="20.25" customHeight="1">
      <c r="A45" s="42" t="s">
        <v>530</v>
      </c>
      <c r="B45" s="55">
        <v>801</v>
      </c>
      <c r="C45" s="9" t="s">
        <v>728</v>
      </c>
      <c r="D45" s="9" t="s">
        <v>639</v>
      </c>
      <c r="E45" s="50" t="s">
        <v>539</v>
      </c>
      <c r="F45" s="50"/>
      <c r="G45" s="20">
        <f>SUM(G46)</f>
        <v>111.7</v>
      </c>
      <c r="H45" s="12"/>
      <c r="I45" s="12"/>
      <c r="J45" s="69">
        <f t="shared" si="0"/>
        <v>111.7</v>
      </c>
    </row>
    <row r="46" spans="1:10" ht="20.25" customHeight="1">
      <c r="A46" s="41" t="s">
        <v>778</v>
      </c>
      <c r="B46" s="55">
        <v>801</v>
      </c>
      <c r="C46" s="9" t="s">
        <v>728</v>
      </c>
      <c r="D46" s="9" t="s">
        <v>639</v>
      </c>
      <c r="E46" s="50" t="s">
        <v>539</v>
      </c>
      <c r="F46" s="9" t="s">
        <v>640</v>
      </c>
      <c r="G46" s="20">
        <v>111.7</v>
      </c>
      <c r="H46" s="12"/>
      <c r="I46" s="12"/>
      <c r="J46" s="69">
        <f t="shared" si="0"/>
        <v>111.7</v>
      </c>
    </row>
    <row r="47" spans="1:10" ht="20.25" customHeight="1">
      <c r="A47" s="42" t="s">
        <v>451</v>
      </c>
      <c r="B47" s="55">
        <v>801</v>
      </c>
      <c r="C47" s="9" t="s">
        <v>728</v>
      </c>
      <c r="D47" s="9" t="s">
        <v>639</v>
      </c>
      <c r="E47" s="9" t="s">
        <v>144</v>
      </c>
      <c r="F47" s="9"/>
      <c r="G47" s="20">
        <f>SUM(G48)</f>
        <v>6247.799999999999</v>
      </c>
      <c r="H47" s="12"/>
      <c r="I47" s="12"/>
      <c r="J47" s="69">
        <f t="shared" si="0"/>
        <v>6247.799999999999</v>
      </c>
    </row>
    <row r="48" spans="1:10" ht="20.25" customHeight="1">
      <c r="A48" s="41" t="s">
        <v>778</v>
      </c>
      <c r="B48" s="55">
        <v>801</v>
      </c>
      <c r="C48" s="9" t="s">
        <v>728</v>
      </c>
      <c r="D48" s="9" t="s">
        <v>639</v>
      </c>
      <c r="E48" s="9" t="s">
        <v>144</v>
      </c>
      <c r="F48" s="9" t="s">
        <v>640</v>
      </c>
      <c r="G48" s="20">
        <f>5854.9+328.7+64.2</f>
        <v>6247.799999999999</v>
      </c>
      <c r="H48" s="12"/>
      <c r="I48" s="12"/>
      <c r="J48" s="69">
        <f t="shared" si="0"/>
        <v>6247.799999999999</v>
      </c>
    </row>
    <row r="49" spans="1:10" ht="20.25" customHeight="1">
      <c r="A49" s="40" t="s">
        <v>46</v>
      </c>
      <c r="B49" s="55">
        <v>801</v>
      </c>
      <c r="C49" s="9" t="s">
        <v>728</v>
      </c>
      <c r="D49" s="9" t="s">
        <v>639</v>
      </c>
      <c r="E49" s="9" t="s">
        <v>14</v>
      </c>
      <c r="F49" s="9"/>
      <c r="G49" s="20">
        <f>G50</f>
        <v>658.2</v>
      </c>
      <c r="H49" s="12"/>
      <c r="I49" s="12"/>
      <c r="J49" s="69">
        <f t="shared" si="0"/>
        <v>658.2</v>
      </c>
    </row>
    <row r="50" spans="1:10" ht="20.25" customHeight="1">
      <c r="A50" s="40" t="s">
        <v>17</v>
      </c>
      <c r="B50" s="55">
        <v>801</v>
      </c>
      <c r="C50" s="9" t="s">
        <v>728</v>
      </c>
      <c r="D50" s="9" t="s">
        <v>639</v>
      </c>
      <c r="E50" s="9" t="s">
        <v>16</v>
      </c>
      <c r="F50" s="9"/>
      <c r="G50" s="20">
        <f>G51</f>
        <v>658.2</v>
      </c>
      <c r="H50" s="12"/>
      <c r="I50" s="12"/>
      <c r="J50" s="69">
        <f t="shared" si="0"/>
        <v>658.2</v>
      </c>
    </row>
    <row r="51" spans="1:10" ht="20.25" customHeight="1">
      <c r="A51" s="37" t="s">
        <v>384</v>
      </c>
      <c r="B51" s="55">
        <v>801</v>
      </c>
      <c r="C51" s="9" t="s">
        <v>728</v>
      </c>
      <c r="D51" s="9" t="s">
        <v>639</v>
      </c>
      <c r="E51" s="9" t="s">
        <v>197</v>
      </c>
      <c r="F51" s="9"/>
      <c r="G51" s="20">
        <f>G52</f>
        <v>658.2</v>
      </c>
      <c r="H51" s="12"/>
      <c r="I51" s="12"/>
      <c r="J51" s="69">
        <f t="shared" si="0"/>
        <v>658.2</v>
      </c>
    </row>
    <row r="52" spans="1:10" ht="20.25" customHeight="1">
      <c r="A52" s="41" t="s">
        <v>778</v>
      </c>
      <c r="B52" s="55">
        <v>801</v>
      </c>
      <c r="C52" s="9" t="s">
        <v>728</v>
      </c>
      <c r="D52" s="9" t="s">
        <v>639</v>
      </c>
      <c r="E52" s="9" t="s">
        <v>197</v>
      </c>
      <c r="F52" s="9" t="s">
        <v>640</v>
      </c>
      <c r="G52" s="20">
        <v>658.2</v>
      </c>
      <c r="H52" s="12"/>
      <c r="I52" s="12"/>
      <c r="J52" s="69">
        <f t="shared" si="0"/>
        <v>658.2</v>
      </c>
    </row>
    <row r="53" spans="1:10" ht="18.75" customHeight="1">
      <c r="A53" s="37" t="s">
        <v>443</v>
      </c>
      <c r="B53" s="55">
        <v>801</v>
      </c>
      <c r="C53" s="9" t="s">
        <v>728</v>
      </c>
      <c r="D53" s="9" t="s">
        <v>639</v>
      </c>
      <c r="E53" s="9" t="s">
        <v>412</v>
      </c>
      <c r="F53" s="9"/>
      <c r="G53" s="20">
        <f>SUM(G54)</f>
        <v>1705.9</v>
      </c>
      <c r="H53" s="20"/>
      <c r="I53" s="20"/>
      <c r="J53" s="69">
        <f t="shared" si="0"/>
        <v>1705.9</v>
      </c>
    </row>
    <row r="54" spans="1:10" ht="21.75" customHeight="1">
      <c r="A54" s="42" t="s">
        <v>700</v>
      </c>
      <c r="B54" s="55">
        <v>801</v>
      </c>
      <c r="C54" s="9" t="s">
        <v>728</v>
      </c>
      <c r="D54" s="9" t="s">
        <v>639</v>
      </c>
      <c r="E54" s="9" t="s">
        <v>413</v>
      </c>
      <c r="F54" s="9"/>
      <c r="G54" s="20">
        <f>SUM(G55)</f>
        <v>1705.9</v>
      </c>
      <c r="H54" s="20"/>
      <c r="I54" s="20"/>
      <c r="J54" s="69">
        <f t="shared" si="0"/>
        <v>1705.9</v>
      </c>
    </row>
    <row r="55" spans="1:10" ht="21" customHeight="1">
      <c r="A55" s="40" t="s">
        <v>417</v>
      </c>
      <c r="B55" s="55">
        <v>801</v>
      </c>
      <c r="C55" s="9" t="s">
        <v>728</v>
      </c>
      <c r="D55" s="9" t="s">
        <v>639</v>
      </c>
      <c r="E55" s="9" t="s">
        <v>413</v>
      </c>
      <c r="F55" s="9" t="s">
        <v>219</v>
      </c>
      <c r="G55" s="20">
        <f>1705.9</f>
        <v>1705.9</v>
      </c>
      <c r="H55" s="12"/>
      <c r="I55" s="12"/>
      <c r="J55" s="69">
        <f t="shared" si="0"/>
        <v>1705.9</v>
      </c>
    </row>
    <row r="56" spans="1:10" ht="18.75" customHeight="1" hidden="1">
      <c r="A56" s="42" t="s">
        <v>6</v>
      </c>
      <c r="B56" s="55">
        <v>801</v>
      </c>
      <c r="C56" s="9" t="s">
        <v>728</v>
      </c>
      <c r="D56" s="9" t="s">
        <v>639</v>
      </c>
      <c r="E56" s="9" t="s">
        <v>5</v>
      </c>
      <c r="F56" s="9"/>
      <c r="G56" s="20"/>
      <c r="H56" s="12"/>
      <c r="I56" s="12"/>
      <c r="J56" s="69">
        <f t="shared" si="0"/>
        <v>0</v>
      </c>
    </row>
    <row r="57" spans="1:10" ht="21" customHeight="1" hidden="1">
      <c r="A57" s="40" t="s">
        <v>417</v>
      </c>
      <c r="B57" s="55">
        <v>801</v>
      </c>
      <c r="C57" s="9" t="s">
        <v>728</v>
      </c>
      <c r="D57" s="9" t="s">
        <v>639</v>
      </c>
      <c r="E57" s="9" t="s">
        <v>5</v>
      </c>
      <c r="F57" s="9" t="s">
        <v>219</v>
      </c>
      <c r="G57" s="20"/>
      <c r="H57" s="12"/>
      <c r="I57" s="12"/>
      <c r="J57" s="69">
        <f t="shared" si="0"/>
        <v>0</v>
      </c>
    </row>
    <row r="58" spans="1:10" ht="21" customHeight="1">
      <c r="A58" s="41" t="s">
        <v>378</v>
      </c>
      <c r="B58" s="55">
        <v>801</v>
      </c>
      <c r="C58" s="9" t="s">
        <v>730</v>
      </c>
      <c r="D58" s="9"/>
      <c r="E58" s="9"/>
      <c r="F58" s="9"/>
      <c r="G58" s="20">
        <f>G59+G68</f>
        <v>32037.5</v>
      </c>
      <c r="H58" s="20"/>
      <c r="I58" s="20">
        <f>I59+I68</f>
        <v>307</v>
      </c>
      <c r="J58" s="69">
        <f t="shared" si="0"/>
        <v>32344.5</v>
      </c>
    </row>
    <row r="59" spans="1:10" ht="38.25" customHeight="1">
      <c r="A59" s="42" t="s">
        <v>773</v>
      </c>
      <c r="B59" s="55">
        <v>801</v>
      </c>
      <c r="C59" s="9" t="s">
        <v>730</v>
      </c>
      <c r="D59" s="9" t="s">
        <v>31</v>
      </c>
      <c r="E59" s="50"/>
      <c r="F59" s="50"/>
      <c r="G59" s="20">
        <f>G60+G65</f>
        <v>32037.5</v>
      </c>
      <c r="H59" s="20"/>
      <c r="I59" s="20">
        <f>I60+I65</f>
        <v>307</v>
      </c>
      <c r="J59" s="69">
        <f t="shared" si="0"/>
        <v>32344.5</v>
      </c>
    </row>
    <row r="60" spans="1:10" ht="20.25" customHeight="1">
      <c r="A60" s="42" t="s">
        <v>448</v>
      </c>
      <c r="B60" s="55">
        <v>801</v>
      </c>
      <c r="C60" s="9" t="s">
        <v>730</v>
      </c>
      <c r="D60" s="9" t="s">
        <v>31</v>
      </c>
      <c r="E60" s="9" t="s">
        <v>450</v>
      </c>
      <c r="F60" s="9"/>
      <c r="G60" s="20">
        <f>G61+G63</f>
        <v>31942.4</v>
      </c>
      <c r="H60" s="20"/>
      <c r="I60" s="20"/>
      <c r="J60" s="69">
        <f t="shared" si="0"/>
        <v>31942.4</v>
      </c>
    </row>
    <row r="61" spans="1:10" ht="21" customHeight="1">
      <c r="A61" s="42" t="s">
        <v>530</v>
      </c>
      <c r="B61" s="55">
        <v>801</v>
      </c>
      <c r="C61" s="9" t="s">
        <v>730</v>
      </c>
      <c r="D61" s="9" t="s">
        <v>31</v>
      </c>
      <c r="E61" s="9" t="s">
        <v>529</v>
      </c>
      <c r="F61" s="9"/>
      <c r="G61" s="20">
        <f>SUM(G62)</f>
        <v>370.9</v>
      </c>
      <c r="H61" s="20"/>
      <c r="I61" s="20"/>
      <c r="J61" s="69">
        <f t="shared" si="0"/>
        <v>370.9</v>
      </c>
    </row>
    <row r="62" spans="1:10" ht="21" customHeight="1">
      <c r="A62" s="41" t="s">
        <v>778</v>
      </c>
      <c r="B62" s="55">
        <v>801</v>
      </c>
      <c r="C62" s="9" t="s">
        <v>730</v>
      </c>
      <c r="D62" s="9" t="s">
        <v>31</v>
      </c>
      <c r="E62" s="9" t="s">
        <v>529</v>
      </c>
      <c r="F62" s="9" t="s">
        <v>640</v>
      </c>
      <c r="G62" s="20">
        <v>370.9</v>
      </c>
      <c r="H62" s="20"/>
      <c r="I62" s="20"/>
      <c r="J62" s="69">
        <f t="shared" si="0"/>
        <v>370.9</v>
      </c>
    </row>
    <row r="63" spans="1:10" ht="21" customHeight="1">
      <c r="A63" s="42" t="s">
        <v>451</v>
      </c>
      <c r="B63" s="55">
        <v>801</v>
      </c>
      <c r="C63" s="9" t="s">
        <v>730</v>
      </c>
      <c r="D63" s="9" t="s">
        <v>31</v>
      </c>
      <c r="E63" s="9" t="s">
        <v>449</v>
      </c>
      <c r="F63" s="9"/>
      <c r="G63" s="20">
        <f>SUM(G64)</f>
        <v>31571.5</v>
      </c>
      <c r="H63" s="20"/>
      <c r="I63" s="20"/>
      <c r="J63" s="69">
        <f t="shared" si="0"/>
        <v>31571.5</v>
      </c>
    </row>
    <row r="64" spans="1:10" ht="21" customHeight="1">
      <c r="A64" s="41" t="s">
        <v>778</v>
      </c>
      <c r="B64" s="55">
        <v>801</v>
      </c>
      <c r="C64" s="9" t="s">
        <v>730</v>
      </c>
      <c r="D64" s="9" t="s">
        <v>31</v>
      </c>
      <c r="E64" s="9" t="s">
        <v>449</v>
      </c>
      <c r="F64" s="9" t="s">
        <v>640</v>
      </c>
      <c r="G64" s="20">
        <v>31571.5</v>
      </c>
      <c r="H64" s="20"/>
      <c r="I64" s="20"/>
      <c r="J64" s="69">
        <f t="shared" si="0"/>
        <v>31571.5</v>
      </c>
    </row>
    <row r="65" spans="1:10" ht="18.75" customHeight="1">
      <c r="A65" s="42" t="s">
        <v>443</v>
      </c>
      <c r="B65" s="55">
        <v>801</v>
      </c>
      <c r="C65" s="9" t="s">
        <v>730</v>
      </c>
      <c r="D65" s="9" t="s">
        <v>31</v>
      </c>
      <c r="E65" s="29" t="s">
        <v>412</v>
      </c>
      <c r="F65" s="9"/>
      <c r="G65" s="20">
        <f>G66</f>
        <v>95.1</v>
      </c>
      <c r="H65" s="20"/>
      <c r="I65" s="20">
        <f>I66</f>
        <v>307</v>
      </c>
      <c r="J65" s="69">
        <f t="shared" si="0"/>
        <v>402.1</v>
      </c>
    </row>
    <row r="66" spans="1:10" ht="20.25" customHeight="1">
      <c r="A66" s="42" t="s">
        <v>673</v>
      </c>
      <c r="B66" s="55">
        <v>801</v>
      </c>
      <c r="C66" s="9" t="s">
        <v>730</v>
      </c>
      <c r="D66" s="9" t="s">
        <v>31</v>
      </c>
      <c r="E66" s="9" t="s">
        <v>413</v>
      </c>
      <c r="F66" s="9"/>
      <c r="G66" s="20">
        <f>G67</f>
        <v>95.1</v>
      </c>
      <c r="H66" s="20"/>
      <c r="I66" s="20">
        <f>I67</f>
        <v>307</v>
      </c>
      <c r="J66" s="69">
        <f t="shared" si="0"/>
        <v>402.1</v>
      </c>
    </row>
    <row r="67" spans="1:10" ht="20.25" customHeight="1">
      <c r="A67" s="41" t="s">
        <v>417</v>
      </c>
      <c r="B67" s="55">
        <v>801</v>
      </c>
      <c r="C67" s="9" t="s">
        <v>730</v>
      </c>
      <c r="D67" s="9" t="s">
        <v>31</v>
      </c>
      <c r="E67" s="9" t="s">
        <v>413</v>
      </c>
      <c r="F67" s="9" t="s">
        <v>219</v>
      </c>
      <c r="G67" s="20">
        <v>95.1</v>
      </c>
      <c r="H67" s="20"/>
      <c r="I67" s="20">
        <v>307</v>
      </c>
      <c r="J67" s="69">
        <f t="shared" si="0"/>
        <v>402.1</v>
      </c>
    </row>
    <row r="68" spans="1:10" ht="18" customHeight="1" hidden="1">
      <c r="A68" s="43" t="s">
        <v>376</v>
      </c>
      <c r="B68" s="55">
        <v>801</v>
      </c>
      <c r="C68" s="9" t="s">
        <v>730</v>
      </c>
      <c r="D68" s="9" t="s">
        <v>639</v>
      </c>
      <c r="E68" s="9"/>
      <c r="F68" s="9"/>
      <c r="G68" s="20">
        <f>SUM(G69)</f>
        <v>0</v>
      </c>
      <c r="H68" s="20"/>
      <c r="I68" s="20"/>
      <c r="J68" s="69">
        <f t="shared" si="0"/>
        <v>0</v>
      </c>
    </row>
    <row r="69" spans="1:10" ht="36" customHeight="1" hidden="1">
      <c r="A69" s="43" t="s">
        <v>409</v>
      </c>
      <c r="B69" s="55">
        <v>801</v>
      </c>
      <c r="C69" s="9" t="s">
        <v>730</v>
      </c>
      <c r="D69" s="9" t="s">
        <v>639</v>
      </c>
      <c r="E69" s="9" t="s">
        <v>410</v>
      </c>
      <c r="F69" s="9"/>
      <c r="G69" s="20">
        <f>SUM(G70)</f>
        <v>0</v>
      </c>
      <c r="H69" s="20"/>
      <c r="I69" s="20"/>
      <c r="J69" s="69">
        <f t="shared" si="0"/>
        <v>0</v>
      </c>
    </row>
    <row r="70" spans="1:10" ht="21" customHeight="1" hidden="1">
      <c r="A70" s="40" t="s">
        <v>417</v>
      </c>
      <c r="B70" s="55">
        <v>801</v>
      </c>
      <c r="C70" s="9" t="s">
        <v>730</v>
      </c>
      <c r="D70" s="9" t="s">
        <v>639</v>
      </c>
      <c r="E70" s="9" t="s">
        <v>410</v>
      </c>
      <c r="F70" s="9" t="s">
        <v>219</v>
      </c>
      <c r="G70" s="20"/>
      <c r="H70" s="12"/>
      <c r="I70" s="12"/>
      <c r="J70" s="69">
        <f t="shared" si="0"/>
        <v>0</v>
      </c>
    </row>
    <row r="71" spans="1:10" ht="16.5">
      <c r="A71" s="40" t="s">
        <v>414</v>
      </c>
      <c r="B71" s="55">
        <v>801</v>
      </c>
      <c r="C71" s="9" t="s">
        <v>731</v>
      </c>
      <c r="D71" s="9"/>
      <c r="E71" s="9"/>
      <c r="F71" s="9"/>
      <c r="G71" s="20">
        <f>G76+G80</f>
        <v>26587.1</v>
      </c>
      <c r="H71" s="20"/>
      <c r="I71" s="20">
        <f>I76+I80+I72</f>
        <v>614.7</v>
      </c>
      <c r="J71" s="69">
        <f t="shared" si="0"/>
        <v>27201.8</v>
      </c>
    </row>
    <row r="72" spans="1:10" ht="16.5">
      <c r="A72" s="40" t="s">
        <v>681</v>
      </c>
      <c r="B72" s="55">
        <v>801</v>
      </c>
      <c r="C72" s="9" t="s">
        <v>731</v>
      </c>
      <c r="D72" s="9" t="s">
        <v>728</v>
      </c>
      <c r="E72" s="9"/>
      <c r="F72" s="9"/>
      <c r="G72" s="20"/>
      <c r="H72" s="20"/>
      <c r="I72" s="20">
        <f>I73</f>
        <v>614.7</v>
      </c>
      <c r="J72" s="69">
        <f t="shared" si="0"/>
        <v>614.7</v>
      </c>
    </row>
    <row r="73" spans="1:10" ht="16.5">
      <c r="A73" s="40" t="s">
        <v>683</v>
      </c>
      <c r="B73" s="55">
        <v>801</v>
      </c>
      <c r="C73" s="9" t="s">
        <v>731</v>
      </c>
      <c r="D73" s="9" t="s">
        <v>728</v>
      </c>
      <c r="E73" s="9" t="s">
        <v>682</v>
      </c>
      <c r="F73" s="9"/>
      <c r="G73" s="20"/>
      <c r="H73" s="20"/>
      <c r="I73" s="20">
        <f>I74</f>
        <v>614.7</v>
      </c>
      <c r="J73" s="69">
        <f t="shared" si="0"/>
        <v>614.7</v>
      </c>
    </row>
    <row r="74" spans="1:10" ht="18.75" customHeight="1">
      <c r="A74" s="40" t="s">
        <v>685</v>
      </c>
      <c r="B74" s="55">
        <v>801</v>
      </c>
      <c r="C74" s="9" t="s">
        <v>731</v>
      </c>
      <c r="D74" s="9" t="s">
        <v>728</v>
      </c>
      <c r="E74" s="9" t="s">
        <v>684</v>
      </c>
      <c r="F74" s="9"/>
      <c r="G74" s="20"/>
      <c r="H74" s="20"/>
      <c r="I74" s="20">
        <f>I75</f>
        <v>614.7</v>
      </c>
      <c r="J74" s="69">
        <f t="shared" si="0"/>
        <v>614.7</v>
      </c>
    </row>
    <row r="75" spans="1:10" ht="16.5">
      <c r="A75" s="41" t="s">
        <v>778</v>
      </c>
      <c r="B75" s="55">
        <v>801</v>
      </c>
      <c r="C75" s="9" t="s">
        <v>731</v>
      </c>
      <c r="D75" s="9" t="s">
        <v>728</v>
      </c>
      <c r="E75" s="9" t="s">
        <v>684</v>
      </c>
      <c r="F75" s="9" t="s">
        <v>640</v>
      </c>
      <c r="G75" s="20"/>
      <c r="H75" s="20"/>
      <c r="I75" s="20">
        <f>655.7-41</f>
        <v>614.7</v>
      </c>
      <c r="J75" s="69">
        <f t="shared" si="0"/>
        <v>614.7</v>
      </c>
    </row>
    <row r="76" spans="1:10" ht="21" customHeight="1">
      <c r="A76" s="42" t="s">
        <v>36</v>
      </c>
      <c r="B76" s="55">
        <v>801</v>
      </c>
      <c r="C76" s="9" t="s">
        <v>731</v>
      </c>
      <c r="D76" s="9" t="s">
        <v>523</v>
      </c>
      <c r="E76" s="9"/>
      <c r="F76" s="9"/>
      <c r="G76" s="20">
        <f>SUM(G77)</f>
        <v>24684.6</v>
      </c>
      <c r="H76" s="20"/>
      <c r="I76" s="20"/>
      <c r="J76" s="69">
        <f t="shared" si="0"/>
        <v>24684.6</v>
      </c>
    </row>
    <row r="77" spans="1:10" ht="20.25" customHeight="1">
      <c r="A77" s="42" t="s">
        <v>195</v>
      </c>
      <c r="B77" s="55">
        <v>801</v>
      </c>
      <c r="C77" s="9" t="s">
        <v>731</v>
      </c>
      <c r="D77" s="9" t="s">
        <v>523</v>
      </c>
      <c r="E77" s="9" t="s">
        <v>194</v>
      </c>
      <c r="F77" s="9"/>
      <c r="G77" s="20">
        <f>SUM(G78)</f>
        <v>24684.6</v>
      </c>
      <c r="H77" s="20"/>
      <c r="I77" s="20"/>
      <c r="J77" s="69">
        <f t="shared" si="0"/>
        <v>24684.6</v>
      </c>
    </row>
    <row r="78" spans="1:10" ht="18.75" customHeight="1">
      <c r="A78" s="42" t="s">
        <v>451</v>
      </c>
      <c r="B78" s="55">
        <v>801</v>
      </c>
      <c r="C78" s="9" t="s">
        <v>731</v>
      </c>
      <c r="D78" s="9" t="s">
        <v>523</v>
      </c>
      <c r="E78" s="9" t="s">
        <v>196</v>
      </c>
      <c r="F78" s="9"/>
      <c r="G78" s="20">
        <f>SUM(G79)</f>
        <v>24684.6</v>
      </c>
      <c r="H78" s="20"/>
      <c r="I78" s="20"/>
      <c r="J78" s="69">
        <f t="shared" si="0"/>
        <v>24684.6</v>
      </c>
    </row>
    <row r="79" spans="1:10" ht="20.25" customHeight="1">
      <c r="A79" s="41" t="s">
        <v>778</v>
      </c>
      <c r="B79" s="55">
        <v>801</v>
      </c>
      <c r="C79" s="9" t="s">
        <v>731</v>
      </c>
      <c r="D79" s="9" t="s">
        <v>523</v>
      </c>
      <c r="E79" s="9" t="s">
        <v>196</v>
      </c>
      <c r="F79" s="9" t="s">
        <v>640</v>
      </c>
      <c r="G79" s="20">
        <v>24684.6</v>
      </c>
      <c r="H79" s="20"/>
      <c r="I79" s="20"/>
      <c r="J79" s="69">
        <f t="shared" si="0"/>
        <v>24684.6</v>
      </c>
    </row>
    <row r="80" spans="1:10" ht="18.75" customHeight="1">
      <c r="A80" s="42" t="s">
        <v>415</v>
      </c>
      <c r="B80" s="55">
        <v>801</v>
      </c>
      <c r="C80" s="9" t="s">
        <v>731</v>
      </c>
      <c r="D80" s="9" t="s">
        <v>557</v>
      </c>
      <c r="E80" s="9"/>
      <c r="F80" s="9"/>
      <c r="G80" s="20">
        <f>SUM(G81)</f>
        <v>1902.5</v>
      </c>
      <c r="H80" s="20"/>
      <c r="I80" s="20"/>
      <c r="J80" s="69">
        <f t="shared" si="0"/>
        <v>1902.5</v>
      </c>
    </row>
    <row r="81" spans="1:10" ht="19.5" customHeight="1">
      <c r="A81" s="37" t="s">
        <v>443</v>
      </c>
      <c r="B81" s="55">
        <v>801</v>
      </c>
      <c r="C81" s="9" t="s">
        <v>731</v>
      </c>
      <c r="D81" s="9" t="s">
        <v>557</v>
      </c>
      <c r="E81" s="9" t="s">
        <v>412</v>
      </c>
      <c r="F81" s="9"/>
      <c r="G81" s="20">
        <f>SUM(G82)</f>
        <v>1902.5</v>
      </c>
      <c r="H81" s="20"/>
      <c r="I81" s="20"/>
      <c r="J81" s="69">
        <f t="shared" si="0"/>
        <v>1902.5</v>
      </c>
    </row>
    <row r="82" spans="1:10" ht="36" customHeight="1">
      <c r="A82" s="41" t="s">
        <v>385</v>
      </c>
      <c r="B82" s="55">
        <v>801</v>
      </c>
      <c r="C82" s="9" t="s">
        <v>731</v>
      </c>
      <c r="D82" s="9" t="s">
        <v>557</v>
      </c>
      <c r="E82" s="9" t="s">
        <v>174</v>
      </c>
      <c r="F82" s="9"/>
      <c r="G82" s="20">
        <f>SUM(G83)</f>
        <v>1902.5</v>
      </c>
      <c r="H82" s="20"/>
      <c r="I82" s="20"/>
      <c r="J82" s="69">
        <f t="shared" si="0"/>
        <v>1902.5</v>
      </c>
    </row>
    <row r="83" spans="1:10" ht="18.75" customHeight="1">
      <c r="A83" s="140" t="s">
        <v>416</v>
      </c>
      <c r="B83" s="117">
        <v>801</v>
      </c>
      <c r="C83" s="110" t="s">
        <v>731</v>
      </c>
      <c r="D83" s="110" t="s">
        <v>557</v>
      </c>
      <c r="E83" s="110" t="s">
        <v>174</v>
      </c>
      <c r="F83" s="110" t="s">
        <v>290</v>
      </c>
      <c r="G83" s="84">
        <v>1902.5</v>
      </c>
      <c r="H83" s="28"/>
      <c r="I83" s="28"/>
      <c r="J83" s="145">
        <f t="shared" si="0"/>
        <v>1902.5</v>
      </c>
    </row>
    <row r="84" spans="1:10" s="82" customFormat="1" ht="36" customHeight="1" hidden="1">
      <c r="A84" s="119" t="s">
        <v>720</v>
      </c>
      <c r="B84" s="120">
        <v>801</v>
      </c>
      <c r="C84" s="11" t="s">
        <v>731</v>
      </c>
      <c r="D84" s="11" t="s">
        <v>557</v>
      </c>
      <c r="E84" s="150" t="s">
        <v>721</v>
      </c>
      <c r="F84" s="11"/>
      <c r="G84" s="114"/>
      <c r="H84" s="17"/>
      <c r="I84" s="17"/>
      <c r="J84" s="127">
        <f t="shared" si="0"/>
        <v>0</v>
      </c>
    </row>
    <row r="85" spans="1:10" s="83" customFormat="1" ht="18.75" customHeight="1" hidden="1">
      <c r="A85" s="121" t="s">
        <v>416</v>
      </c>
      <c r="B85" s="120">
        <v>801</v>
      </c>
      <c r="C85" s="11" t="s">
        <v>731</v>
      </c>
      <c r="D85" s="11" t="s">
        <v>557</v>
      </c>
      <c r="E85" s="150" t="s">
        <v>721</v>
      </c>
      <c r="F85" s="11" t="s">
        <v>290</v>
      </c>
      <c r="G85" s="114"/>
      <c r="H85" s="17"/>
      <c r="I85" s="17"/>
      <c r="J85" s="127">
        <f t="shared" si="0"/>
        <v>0</v>
      </c>
    </row>
    <row r="86" spans="1:10" ht="19.5" customHeight="1">
      <c r="A86" s="45" t="s">
        <v>419</v>
      </c>
      <c r="B86" s="116">
        <v>801</v>
      </c>
      <c r="C86" s="6" t="s">
        <v>555</v>
      </c>
      <c r="D86" s="6"/>
      <c r="E86" s="6"/>
      <c r="F86" s="6"/>
      <c r="G86" s="85">
        <f>SUM(G87)</f>
        <v>5544.8</v>
      </c>
      <c r="H86" s="85"/>
      <c r="I86" s="85"/>
      <c r="J86" s="130">
        <f t="shared" si="0"/>
        <v>5544.8</v>
      </c>
    </row>
    <row r="87" spans="1:10" ht="20.25" customHeight="1">
      <c r="A87" s="42" t="s">
        <v>257</v>
      </c>
      <c r="B87" s="55">
        <v>801</v>
      </c>
      <c r="C87" s="9" t="s">
        <v>555</v>
      </c>
      <c r="D87" s="9" t="s">
        <v>555</v>
      </c>
      <c r="E87" s="9"/>
      <c r="F87" s="9"/>
      <c r="G87" s="20">
        <f>G88+G95+G98+G102</f>
        <v>5544.8</v>
      </c>
      <c r="H87" s="20"/>
      <c r="I87" s="20"/>
      <c r="J87" s="69">
        <f aca="true" t="shared" si="1" ref="J87:J150">G87+H87+I87</f>
        <v>5544.8</v>
      </c>
    </row>
    <row r="88" spans="1:10" ht="18.75" customHeight="1">
      <c r="A88" s="42" t="s">
        <v>760</v>
      </c>
      <c r="B88" s="55">
        <v>801</v>
      </c>
      <c r="C88" s="9" t="s">
        <v>555</v>
      </c>
      <c r="D88" s="9" t="s">
        <v>555</v>
      </c>
      <c r="E88" s="9" t="s">
        <v>422</v>
      </c>
      <c r="F88" s="9"/>
      <c r="G88" s="20">
        <f>SUM(G89,G91,G93)</f>
        <v>5294.8</v>
      </c>
      <c r="H88" s="20"/>
      <c r="I88" s="20"/>
      <c r="J88" s="69">
        <f t="shared" si="1"/>
        <v>5294.8</v>
      </c>
    </row>
    <row r="89" spans="1:10" ht="18.75" customHeight="1">
      <c r="A89" s="42" t="s">
        <v>421</v>
      </c>
      <c r="B89" s="55">
        <v>801</v>
      </c>
      <c r="C89" s="9" t="s">
        <v>555</v>
      </c>
      <c r="D89" s="9" t="s">
        <v>555</v>
      </c>
      <c r="E89" s="9" t="s">
        <v>420</v>
      </c>
      <c r="F89" s="9"/>
      <c r="G89" s="20">
        <f>SUM(G90)</f>
        <v>762.6</v>
      </c>
      <c r="H89" s="20"/>
      <c r="I89" s="20"/>
      <c r="J89" s="69">
        <f t="shared" si="1"/>
        <v>762.6</v>
      </c>
    </row>
    <row r="90" spans="1:10" ht="18.75" customHeight="1">
      <c r="A90" s="42" t="s">
        <v>617</v>
      </c>
      <c r="B90" s="55">
        <v>801</v>
      </c>
      <c r="C90" s="9" t="s">
        <v>555</v>
      </c>
      <c r="D90" s="9" t="s">
        <v>555</v>
      </c>
      <c r="E90" s="9" t="s">
        <v>420</v>
      </c>
      <c r="F90" s="9" t="s">
        <v>616</v>
      </c>
      <c r="G90" s="20">
        <v>762.6</v>
      </c>
      <c r="H90" s="12"/>
      <c r="I90" s="12"/>
      <c r="J90" s="69">
        <f t="shared" si="1"/>
        <v>762.6</v>
      </c>
    </row>
    <row r="91" spans="1:10" ht="18.75" customHeight="1">
      <c r="A91" s="42" t="s">
        <v>530</v>
      </c>
      <c r="B91" s="55">
        <v>801</v>
      </c>
      <c r="C91" s="9" t="s">
        <v>555</v>
      </c>
      <c r="D91" s="9" t="s">
        <v>555</v>
      </c>
      <c r="E91" s="9" t="s">
        <v>716</v>
      </c>
      <c r="F91" s="9"/>
      <c r="G91" s="20">
        <f>SUM(G92)</f>
        <v>192.7</v>
      </c>
      <c r="H91" s="12"/>
      <c r="I91" s="12"/>
      <c r="J91" s="69">
        <f t="shared" si="1"/>
        <v>192.7</v>
      </c>
    </row>
    <row r="92" spans="1:10" ht="18.75" customHeight="1">
      <c r="A92" s="42" t="s">
        <v>761</v>
      </c>
      <c r="B92" s="55">
        <v>801</v>
      </c>
      <c r="C92" s="9" t="s">
        <v>555</v>
      </c>
      <c r="D92" s="9" t="s">
        <v>555</v>
      </c>
      <c r="E92" s="9" t="s">
        <v>716</v>
      </c>
      <c r="F92" s="9" t="s">
        <v>640</v>
      </c>
      <c r="G92" s="20">
        <v>192.7</v>
      </c>
      <c r="H92" s="12"/>
      <c r="I92" s="12"/>
      <c r="J92" s="69">
        <f t="shared" si="1"/>
        <v>192.7</v>
      </c>
    </row>
    <row r="93" spans="1:10" s="82" customFormat="1" ht="18.75" customHeight="1">
      <c r="A93" s="41" t="s">
        <v>630</v>
      </c>
      <c r="B93" s="55">
        <v>801</v>
      </c>
      <c r="C93" s="9" t="s">
        <v>555</v>
      </c>
      <c r="D93" s="9" t="s">
        <v>555</v>
      </c>
      <c r="E93" s="9" t="s">
        <v>715</v>
      </c>
      <c r="F93" s="9"/>
      <c r="G93" s="20">
        <f>SUM(G94)</f>
        <v>4339.5</v>
      </c>
      <c r="H93" s="12"/>
      <c r="I93" s="20"/>
      <c r="J93" s="69">
        <f t="shared" si="1"/>
        <v>4339.5</v>
      </c>
    </row>
    <row r="94" spans="1:10" s="83" customFormat="1" ht="18.75" customHeight="1">
      <c r="A94" s="42" t="s">
        <v>761</v>
      </c>
      <c r="B94" s="55">
        <v>801</v>
      </c>
      <c r="C94" s="9" t="s">
        <v>555</v>
      </c>
      <c r="D94" s="9" t="s">
        <v>555</v>
      </c>
      <c r="E94" s="9" t="s">
        <v>715</v>
      </c>
      <c r="F94" s="9" t="s">
        <v>640</v>
      </c>
      <c r="G94" s="20">
        <f>4219.5+120</f>
        <v>4339.5</v>
      </c>
      <c r="H94" s="12"/>
      <c r="I94" s="12"/>
      <c r="J94" s="69">
        <f t="shared" si="1"/>
        <v>4339.5</v>
      </c>
    </row>
    <row r="95" spans="1:10" ht="18.75" customHeight="1" hidden="1">
      <c r="A95" s="41" t="s">
        <v>231</v>
      </c>
      <c r="B95" s="55">
        <v>801</v>
      </c>
      <c r="C95" s="9" t="s">
        <v>555</v>
      </c>
      <c r="D95" s="9" t="s">
        <v>555</v>
      </c>
      <c r="E95" s="9" t="s">
        <v>528</v>
      </c>
      <c r="F95" s="9"/>
      <c r="G95" s="20"/>
      <c r="H95" s="12"/>
      <c r="I95" s="12"/>
      <c r="J95" s="69">
        <f t="shared" si="1"/>
        <v>0</v>
      </c>
    </row>
    <row r="96" spans="1:10" ht="18.75" customHeight="1" hidden="1">
      <c r="A96" s="37" t="s">
        <v>369</v>
      </c>
      <c r="B96" s="55">
        <v>801</v>
      </c>
      <c r="C96" s="9" t="s">
        <v>555</v>
      </c>
      <c r="D96" s="9" t="s">
        <v>555</v>
      </c>
      <c r="E96" s="9" t="s">
        <v>568</v>
      </c>
      <c r="F96" s="9"/>
      <c r="G96" s="20"/>
      <c r="H96" s="12"/>
      <c r="I96" s="12"/>
      <c r="J96" s="69">
        <f t="shared" si="1"/>
        <v>0</v>
      </c>
    </row>
    <row r="97" spans="1:10" ht="18.75" customHeight="1" hidden="1">
      <c r="A97" s="42" t="s">
        <v>617</v>
      </c>
      <c r="B97" s="55">
        <v>801</v>
      </c>
      <c r="C97" s="9" t="s">
        <v>555</v>
      </c>
      <c r="D97" s="9" t="s">
        <v>555</v>
      </c>
      <c r="E97" s="9" t="s">
        <v>568</v>
      </c>
      <c r="F97" s="9" t="s">
        <v>616</v>
      </c>
      <c r="G97" s="20"/>
      <c r="H97" s="12"/>
      <c r="I97" s="12"/>
      <c r="J97" s="69">
        <f t="shared" si="1"/>
        <v>0</v>
      </c>
    </row>
    <row r="98" spans="1:10" ht="18.75" customHeight="1" hidden="1">
      <c r="A98" s="40" t="s">
        <v>46</v>
      </c>
      <c r="B98" s="55">
        <v>801</v>
      </c>
      <c r="C98" s="9" t="s">
        <v>555</v>
      </c>
      <c r="D98" s="9" t="s">
        <v>555</v>
      </c>
      <c r="E98" s="9" t="s">
        <v>14</v>
      </c>
      <c r="F98" s="9"/>
      <c r="G98" s="20">
        <f>SUM(G99)</f>
        <v>0</v>
      </c>
      <c r="H98" s="20"/>
      <c r="I98" s="20"/>
      <c r="J98" s="69">
        <f t="shared" si="1"/>
        <v>0</v>
      </c>
    </row>
    <row r="99" spans="1:10" ht="48.75" customHeight="1" hidden="1">
      <c r="A99" s="76" t="s">
        <v>324</v>
      </c>
      <c r="B99" s="55">
        <v>801</v>
      </c>
      <c r="C99" s="9" t="s">
        <v>555</v>
      </c>
      <c r="D99" s="9" t="s">
        <v>555</v>
      </c>
      <c r="E99" s="9" t="s">
        <v>325</v>
      </c>
      <c r="F99" s="9"/>
      <c r="G99" s="20">
        <f>SUM(G100)</f>
        <v>0</v>
      </c>
      <c r="H99" s="20"/>
      <c r="I99" s="20"/>
      <c r="J99" s="69">
        <f t="shared" si="1"/>
        <v>0</v>
      </c>
    </row>
    <row r="100" spans="1:10" ht="18" customHeight="1" hidden="1">
      <c r="A100" s="42" t="s">
        <v>262</v>
      </c>
      <c r="B100" s="55">
        <v>801</v>
      </c>
      <c r="C100" s="9" t="s">
        <v>555</v>
      </c>
      <c r="D100" s="9" t="s">
        <v>555</v>
      </c>
      <c r="E100" s="9" t="s">
        <v>75</v>
      </c>
      <c r="F100" s="9"/>
      <c r="G100" s="20">
        <f>SUM(G101)</f>
        <v>0</v>
      </c>
      <c r="H100" s="20"/>
      <c r="I100" s="20"/>
      <c r="J100" s="69">
        <f t="shared" si="1"/>
        <v>0</v>
      </c>
    </row>
    <row r="101" spans="1:10" ht="18.75" customHeight="1" hidden="1">
      <c r="A101" s="42" t="s">
        <v>617</v>
      </c>
      <c r="B101" s="55">
        <v>801</v>
      </c>
      <c r="C101" s="9" t="s">
        <v>555</v>
      </c>
      <c r="D101" s="9" t="s">
        <v>555</v>
      </c>
      <c r="E101" s="9" t="s">
        <v>75</v>
      </c>
      <c r="F101" s="9" t="s">
        <v>616</v>
      </c>
      <c r="G101" s="20"/>
      <c r="H101" s="12"/>
      <c r="I101" s="12"/>
      <c r="J101" s="69">
        <f t="shared" si="1"/>
        <v>0</v>
      </c>
    </row>
    <row r="102" spans="1:10" ht="18.75" customHeight="1">
      <c r="A102" s="37" t="s">
        <v>443</v>
      </c>
      <c r="B102" s="55">
        <v>801</v>
      </c>
      <c r="C102" s="9" t="s">
        <v>555</v>
      </c>
      <c r="D102" s="9" t="s">
        <v>555</v>
      </c>
      <c r="E102" s="9" t="s">
        <v>412</v>
      </c>
      <c r="F102" s="9"/>
      <c r="G102" s="20">
        <f>SUM(G103)</f>
        <v>250</v>
      </c>
      <c r="H102" s="20"/>
      <c r="I102" s="20"/>
      <c r="J102" s="69">
        <f t="shared" si="1"/>
        <v>250</v>
      </c>
    </row>
    <row r="103" spans="1:10" ht="20.25" customHeight="1">
      <c r="A103" s="42" t="s">
        <v>700</v>
      </c>
      <c r="B103" s="55">
        <v>801</v>
      </c>
      <c r="C103" s="9" t="s">
        <v>555</v>
      </c>
      <c r="D103" s="9" t="s">
        <v>555</v>
      </c>
      <c r="E103" s="9" t="s">
        <v>413</v>
      </c>
      <c r="F103" s="9"/>
      <c r="G103" s="20">
        <f>SUM(G104)</f>
        <v>250</v>
      </c>
      <c r="H103" s="20"/>
      <c r="I103" s="20"/>
      <c r="J103" s="69">
        <f t="shared" si="1"/>
        <v>250</v>
      </c>
    </row>
    <row r="104" spans="1:10" s="82" customFormat="1" ht="21" customHeight="1">
      <c r="A104" s="40" t="s">
        <v>417</v>
      </c>
      <c r="B104" s="21">
        <v>801</v>
      </c>
      <c r="C104" s="9" t="s">
        <v>555</v>
      </c>
      <c r="D104" s="9" t="s">
        <v>555</v>
      </c>
      <c r="E104" s="9" t="s">
        <v>413</v>
      </c>
      <c r="F104" s="9" t="s">
        <v>219</v>
      </c>
      <c r="G104" s="20">
        <v>250</v>
      </c>
      <c r="H104" s="12"/>
      <c r="I104" s="12"/>
      <c r="J104" s="69">
        <f t="shared" si="1"/>
        <v>250</v>
      </c>
    </row>
    <row r="105" spans="1:10" s="83" customFormat="1" ht="18.75" customHeight="1">
      <c r="A105" s="42" t="s">
        <v>423</v>
      </c>
      <c r="B105" s="55">
        <v>801</v>
      </c>
      <c r="C105" s="9" t="s">
        <v>35</v>
      </c>
      <c r="D105" s="9"/>
      <c r="E105" s="9"/>
      <c r="F105" s="9"/>
      <c r="G105" s="20">
        <f>G106+G110</f>
        <v>29260.9</v>
      </c>
      <c r="H105" s="20"/>
      <c r="I105" s="20"/>
      <c r="J105" s="69">
        <f t="shared" si="1"/>
        <v>29260.9</v>
      </c>
    </row>
    <row r="106" spans="1:10" s="62" customFormat="1" ht="18.75" customHeight="1">
      <c r="A106" s="42" t="s">
        <v>258</v>
      </c>
      <c r="B106" s="55">
        <v>801</v>
      </c>
      <c r="C106" s="9" t="s">
        <v>35</v>
      </c>
      <c r="D106" s="9" t="s">
        <v>728</v>
      </c>
      <c r="F106" s="9"/>
      <c r="G106" s="20">
        <f>G107</f>
        <v>760</v>
      </c>
      <c r="H106" s="20"/>
      <c r="I106" s="20"/>
      <c r="J106" s="69">
        <f t="shared" si="1"/>
        <v>760</v>
      </c>
    </row>
    <row r="107" spans="1:10" s="62" customFormat="1" ht="18.75" customHeight="1">
      <c r="A107" s="41" t="s">
        <v>703</v>
      </c>
      <c r="B107" s="55">
        <v>801</v>
      </c>
      <c r="C107" s="9" t="s">
        <v>35</v>
      </c>
      <c r="D107" s="9" t="s">
        <v>728</v>
      </c>
      <c r="E107" s="9" t="s">
        <v>177</v>
      </c>
      <c r="F107" s="9"/>
      <c r="G107" s="20">
        <f>G108</f>
        <v>760</v>
      </c>
      <c r="H107" s="20"/>
      <c r="I107" s="20"/>
      <c r="J107" s="69">
        <f t="shared" si="1"/>
        <v>760</v>
      </c>
    </row>
    <row r="108" spans="1:10" s="62" customFormat="1" ht="18.75" customHeight="1">
      <c r="A108" s="43" t="s">
        <v>178</v>
      </c>
      <c r="B108" s="55">
        <v>801</v>
      </c>
      <c r="C108" s="9" t="s">
        <v>35</v>
      </c>
      <c r="D108" s="9" t="s">
        <v>728</v>
      </c>
      <c r="E108" s="9" t="s">
        <v>179</v>
      </c>
      <c r="F108" s="9"/>
      <c r="G108" s="20">
        <f>G109</f>
        <v>760</v>
      </c>
      <c r="H108" s="20"/>
      <c r="I108" s="20"/>
      <c r="J108" s="69">
        <f t="shared" si="1"/>
        <v>760</v>
      </c>
    </row>
    <row r="109" spans="1:10" s="62" customFormat="1" ht="18.75" customHeight="1">
      <c r="A109" s="43" t="s">
        <v>615</v>
      </c>
      <c r="B109" s="55">
        <v>801</v>
      </c>
      <c r="C109" s="9" t="s">
        <v>35</v>
      </c>
      <c r="D109" s="9" t="s">
        <v>728</v>
      </c>
      <c r="E109" s="9" t="s">
        <v>179</v>
      </c>
      <c r="F109" s="9" t="s">
        <v>342</v>
      </c>
      <c r="G109" s="20">
        <v>760</v>
      </c>
      <c r="H109" s="20"/>
      <c r="I109" s="20"/>
      <c r="J109" s="69">
        <f t="shared" si="1"/>
        <v>760</v>
      </c>
    </row>
    <row r="110" spans="1:10" ht="18.75" customHeight="1">
      <c r="A110" s="42" t="s">
        <v>424</v>
      </c>
      <c r="B110" s="55">
        <v>801</v>
      </c>
      <c r="C110" s="9" t="s">
        <v>35</v>
      </c>
      <c r="D110" s="9" t="s">
        <v>731</v>
      </c>
      <c r="E110" s="9"/>
      <c r="F110" s="9"/>
      <c r="G110" s="20">
        <f>SUM(G111)</f>
        <v>28500.9</v>
      </c>
      <c r="H110" s="20"/>
      <c r="I110" s="20"/>
      <c r="J110" s="69">
        <f t="shared" si="1"/>
        <v>28500.9</v>
      </c>
    </row>
    <row r="111" spans="1:10" ht="18.75" customHeight="1">
      <c r="A111" s="38" t="s">
        <v>550</v>
      </c>
      <c r="B111" s="55">
        <v>801</v>
      </c>
      <c r="C111" s="9" t="s">
        <v>35</v>
      </c>
      <c r="D111" s="9" t="s">
        <v>731</v>
      </c>
      <c r="E111" s="9" t="s">
        <v>425</v>
      </c>
      <c r="F111" s="9"/>
      <c r="G111" s="20">
        <f>SUM(G112,G114)</f>
        <v>28500.9</v>
      </c>
      <c r="H111" s="20"/>
      <c r="I111" s="20"/>
      <c r="J111" s="69">
        <f t="shared" si="1"/>
        <v>28500.9</v>
      </c>
    </row>
    <row r="112" spans="1:10" ht="19.5" customHeight="1">
      <c r="A112" s="42" t="s">
        <v>530</v>
      </c>
      <c r="B112" s="55">
        <v>801</v>
      </c>
      <c r="C112" s="9" t="s">
        <v>35</v>
      </c>
      <c r="D112" s="9" t="s">
        <v>731</v>
      </c>
      <c r="E112" s="9" t="s">
        <v>551</v>
      </c>
      <c r="F112" s="9"/>
      <c r="G112" s="20">
        <f>SUM(G113)</f>
        <v>25</v>
      </c>
      <c r="H112" s="20"/>
      <c r="I112" s="20"/>
      <c r="J112" s="69">
        <f t="shared" si="1"/>
        <v>25</v>
      </c>
    </row>
    <row r="113" spans="1:10" ht="18" customHeight="1">
      <c r="A113" s="41" t="s">
        <v>778</v>
      </c>
      <c r="B113" s="55">
        <v>801</v>
      </c>
      <c r="C113" s="9" t="s">
        <v>35</v>
      </c>
      <c r="D113" s="9" t="s">
        <v>731</v>
      </c>
      <c r="E113" s="9" t="s">
        <v>551</v>
      </c>
      <c r="F113" s="9" t="s">
        <v>640</v>
      </c>
      <c r="G113" s="20">
        <v>25</v>
      </c>
      <c r="H113" s="12"/>
      <c r="I113" s="12"/>
      <c r="J113" s="69">
        <f t="shared" si="1"/>
        <v>25</v>
      </c>
    </row>
    <row r="114" spans="1:10" ht="18.75" customHeight="1">
      <c r="A114" s="41" t="s">
        <v>630</v>
      </c>
      <c r="B114" s="55">
        <v>801</v>
      </c>
      <c r="C114" s="9" t="s">
        <v>35</v>
      </c>
      <c r="D114" s="9" t="s">
        <v>731</v>
      </c>
      <c r="E114" s="9" t="s">
        <v>426</v>
      </c>
      <c r="F114" s="9"/>
      <c r="G114" s="20">
        <f>SUM(G115)</f>
        <v>28475.9</v>
      </c>
      <c r="H114" s="20"/>
      <c r="I114" s="20"/>
      <c r="J114" s="69">
        <f t="shared" si="1"/>
        <v>28475.9</v>
      </c>
    </row>
    <row r="115" spans="1:10" ht="20.25" customHeight="1">
      <c r="A115" s="41" t="s">
        <v>778</v>
      </c>
      <c r="B115" s="55">
        <v>801</v>
      </c>
      <c r="C115" s="9" t="s">
        <v>35</v>
      </c>
      <c r="D115" s="9" t="s">
        <v>731</v>
      </c>
      <c r="E115" s="9" t="s">
        <v>426</v>
      </c>
      <c r="F115" s="9" t="s">
        <v>640</v>
      </c>
      <c r="G115" s="20">
        <v>28475.9</v>
      </c>
      <c r="H115" s="12"/>
      <c r="I115" s="12"/>
      <c r="J115" s="69">
        <f t="shared" si="1"/>
        <v>28475.9</v>
      </c>
    </row>
    <row r="116" spans="1:10" ht="17.25" customHeight="1">
      <c r="A116" s="41" t="s">
        <v>427</v>
      </c>
      <c r="B116" s="55">
        <v>801</v>
      </c>
      <c r="C116" s="9" t="s">
        <v>523</v>
      </c>
      <c r="D116" s="9"/>
      <c r="E116" s="9"/>
      <c r="F116" s="9"/>
      <c r="G116" s="20">
        <f>SUM(G117,G121)</f>
        <v>27822.100000000002</v>
      </c>
      <c r="H116" s="20"/>
      <c r="I116" s="20"/>
      <c r="J116" s="69">
        <f t="shared" si="1"/>
        <v>27822.100000000002</v>
      </c>
    </row>
    <row r="117" spans="1:10" ht="18" customHeight="1">
      <c r="A117" s="42" t="s">
        <v>428</v>
      </c>
      <c r="B117" s="55">
        <v>801</v>
      </c>
      <c r="C117" s="9" t="s">
        <v>523</v>
      </c>
      <c r="D117" s="9" t="s">
        <v>728</v>
      </c>
      <c r="E117" s="9"/>
      <c r="F117" s="9"/>
      <c r="G117" s="20">
        <f>SUM(G118)</f>
        <v>7300</v>
      </c>
      <c r="H117" s="20"/>
      <c r="I117" s="20"/>
      <c r="J117" s="69">
        <f t="shared" si="1"/>
        <v>7300</v>
      </c>
    </row>
    <row r="118" spans="1:10" ht="19.5" customHeight="1">
      <c r="A118" s="41" t="s">
        <v>431</v>
      </c>
      <c r="B118" s="55">
        <v>801</v>
      </c>
      <c r="C118" s="9" t="s">
        <v>523</v>
      </c>
      <c r="D118" s="9" t="s">
        <v>728</v>
      </c>
      <c r="E118" s="9" t="s">
        <v>429</v>
      </c>
      <c r="F118" s="9"/>
      <c r="G118" s="20">
        <f>SUM(G119)</f>
        <v>7300</v>
      </c>
      <c r="H118" s="20"/>
      <c r="I118" s="20"/>
      <c r="J118" s="69">
        <f t="shared" si="1"/>
        <v>7300</v>
      </c>
    </row>
    <row r="119" spans="1:10" ht="36" customHeight="1">
      <c r="A119" s="41" t="s">
        <v>430</v>
      </c>
      <c r="B119" s="55">
        <v>801</v>
      </c>
      <c r="C119" s="9" t="s">
        <v>523</v>
      </c>
      <c r="D119" s="9" t="s">
        <v>728</v>
      </c>
      <c r="E119" s="9" t="s">
        <v>432</v>
      </c>
      <c r="F119" s="9"/>
      <c r="G119" s="20">
        <f>SUM(G120)</f>
        <v>7300</v>
      </c>
      <c r="H119" s="20"/>
      <c r="I119" s="20"/>
      <c r="J119" s="69">
        <f t="shared" si="1"/>
        <v>7300</v>
      </c>
    </row>
    <row r="120" spans="1:10" ht="16.5">
      <c r="A120" s="43" t="s">
        <v>574</v>
      </c>
      <c r="B120" s="55">
        <v>801</v>
      </c>
      <c r="C120" s="9" t="s">
        <v>523</v>
      </c>
      <c r="D120" s="9" t="s">
        <v>728</v>
      </c>
      <c r="E120" s="9" t="s">
        <v>432</v>
      </c>
      <c r="F120" s="9" t="s">
        <v>45</v>
      </c>
      <c r="G120" s="20">
        <v>7300</v>
      </c>
      <c r="H120" s="12"/>
      <c r="I120" s="12"/>
      <c r="J120" s="69">
        <f t="shared" si="1"/>
        <v>7300</v>
      </c>
    </row>
    <row r="121" spans="1:10" ht="16.5">
      <c r="A121" s="42" t="s">
        <v>433</v>
      </c>
      <c r="B121" s="55">
        <v>801</v>
      </c>
      <c r="C121" s="9" t="s">
        <v>523</v>
      </c>
      <c r="D121" s="9" t="s">
        <v>730</v>
      </c>
      <c r="E121" s="9"/>
      <c r="F121" s="9"/>
      <c r="G121" s="20">
        <f>SUM(G126,G122,G129,G133,G136)</f>
        <v>20522.100000000002</v>
      </c>
      <c r="H121" s="20"/>
      <c r="I121" s="20"/>
      <c r="J121" s="69">
        <f t="shared" si="1"/>
        <v>20522.100000000002</v>
      </c>
    </row>
    <row r="122" spans="1:10" ht="16.5" hidden="1">
      <c r="A122" s="43" t="s">
        <v>201</v>
      </c>
      <c r="B122" s="55">
        <v>801</v>
      </c>
      <c r="C122" s="9" t="s">
        <v>523</v>
      </c>
      <c r="D122" s="9" t="s">
        <v>730</v>
      </c>
      <c r="E122" s="9" t="s">
        <v>454</v>
      </c>
      <c r="F122" s="9"/>
      <c r="G122" s="20">
        <f>SUM(G123)</f>
        <v>0</v>
      </c>
      <c r="H122" s="20"/>
      <c r="I122" s="20"/>
      <c r="J122" s="69">
        <f t="shared" si="1"/>
        <v>0</v>
      </c>
    </row>
    <row r="123" spans="1:10" ht="52.5" customHeight="1" hidden="1">
      <c r="A123" s="43" t="s">
        <v>50</v>
      </c>
      <c r="B123" s="55">
        <v>801</v>
      </c>
      <c r="C123" s="9" t="s">
        <v>523</v>
      </c>
      <c r="D123" s="9" t="s">
        <v>730</v>
      </c>
      <c r="E123" s="9" t="s">
        <v>48</v>
      </c>
      <c r="F123" s="9"/>
      <c r="G123" s="20">
        <f>SUM(G124)</f>
        <v>0</v>
      </c>
      <c r="H123" s="20"/>
      <c r="I123" s="20"/>
      <c r="J123" s="69">
        <f t="shared" si="1"/>
        <v>0</v>
      </c>
    </row>
    <row r="124" spans="1:10" ht="36" customHeight="1" hidden="1">
      <c r="A124" s="41" t="s">
        <v>202</v>
      </c>
      <c r="B124" s="55">
        <v>801</v>
      </c>
      <c r="C124" s="9" t="s">
        <v>523</v>
      </c>
      <c r="D124" s="9" t="s">
        <v>730</v>
      </c>
      <c r="E124" s="9" t="s">
        <v>456</v>
      </c>
      <c r="F124" s="9"/>
      <c r="G124" s="20">
        <f>SUM(G125)</f>
        <v>0</v>
      </c>
      <c r="H124" s="20"/>
      <c r="I124" s="20"/>
      <c r="J124" s="69">
        <f t="shared" si="1"/>
        <v>0</v>
      </c>
    </row>
    <row r="125" spans="1:10" ht="37.5" customHeight="1" hidden="1">
      <c r="A125" s="43" t="s">
        <v>386</v>
      </c>
      <c r="B125" s="55">
        <v>801</v>
      </c>
      <c r="C125" s="9" t="s">
        <v>523</v>
      </c>
      <c r="D125" s="9" t="s">
        <v>730</v>
      </c>
      <c r="E125" s="9" t="s">
        <v>456</v>
      </c>
      <c r="F125" s="9" t="s">
        <v>51</v>
      </c>
      <c r="G125" s="20"/>
      <c r="H125" s="20"/>
      <c r="I125" s="20"/>
      <c r="J125" s="69">
        <f t="shared" si="1"/>
        <v>0</v>
      </c>
    </row>
    <row r="126" spans="1:10" ht="20.25" customHeight="1" hidden="1">
      <c r="A126" s="41" t="s">
        <v>652</v>
      </c>
      <c r="B126" s="55">
        <v>801</v>
      </c>
      <c r="C126" s="9" t="s">
        <v>523</v>
      </c>
      <c r="D126" s="9" t="s">
        <v>730</v>
      </c>
      <c r="E126" s="9" t="s">
        <v>434</v>
      </c>
      <c r="F126" s="9"/>
      <c r="G126" s="20"/>
      <c r="H126" s="20"/>
      <c r="I126" s="20"/>
      <c r="J126" s="69">
        <f t="shared" si="1"/>
        <v>0</v>
      </c>
    </row>
    <row r="127" spans="1:10" ht="19.5" customHeight="1" hidden="1">
      <c r="A127" s="38" t="s">
        <v>435</v>
      </c>
      <c r="B127" s="55">
        <v>801</v>
      </c>
      <c r="C127" s="9" t="s">
        <v>523</v>
      </c>
      <c r="D127" s="9" t="s">
        <v>730</v>
      </c>
      <c r="E127" s="9" t="s">
        <v>436</v>
      </c>
      <c r="F127" s="9"/>
      <c r="G127" s="20"/>
      <c r="H127" s="20"/>
      <c r="I127" s="20"/>
      <c r="J127" s="69">
        <f t="shared" si="1"/>
        <v>0</v>
      </c>
    </row>
    <row r="128" spans="1:10" ht="21" customHeight="1" hidden="1">
      <c r="A128" s="42" t="s">
        <v>437</v>
      </c>
      <c r="B128" s="55">
        <v>801</v>
      </c>
      <c r="C128" s="9" t="s">
        <v>523</v>
      </c>
      <c r="D128" s="9" t="s">
        <v>730</v>
      </c>
      <c r="E128" s="9" t="s">
        <v>436</v>
      </c>
      <c r="F128" s="9" t="s">
        <v>764</v>
      </c>
      <c r="G128" s="20"/>
      <c r="H128" s="20"/>
      <c r="I128" s="20"/>
      <c r="J128" s="69">
        <f t="shared" si="1"/>
        <v>0</v>
      </c>
    </row>
    <row r="129" spans="1:10" ht="16.5">
      <c r="A129" s="43" t="s">
        <v>589</v>
      </c>
      <c r="B129" s="55">
        <v>801</v>
      </c>
      <c r="C129" s="9" t="s">
        <v>523</v>
      </c>
      <c r="D129" s="9" t="s">
        <v>730</v>
      </c>
      <c r="E129" s="9" t="s">
        <v>438</v>
      </c>
      <c r="F129" s="9"/>
      <c r="G129" s="20">
        <f>G130</f>
        <v>15930.9</v>
      </c>
      <c r="H129" s="20"/>
      <c r="I129" s="20"/>
      <c r="J129" s="69">
        <f t="shared" si="1"/>
        <v>15930.9</v>
      </c>
    </row>
    <row r="130" spans="1:10" ht="89.25" customHeight="1">
      <c r="A130" s="40" t="s">
        <v>585</v>
      </c>
      <c r="B130" s="55">
        <v>801</v>
      </c>
      <c r="C130" s="9" t="s">
        <v>523</v>
      </c>
      <c r="D130" s="9" t="s">
        <v>730</v>
      </c>
      <c r="E130" s="9" t="s">
        <v>439</v>
      </c>
      <c r="F130" s="9"/>
      <c r="G130" s="20">
        <f>G131</f>
        <v>15930.9</v>
      </c>
      <c r="H130" s="20"/>
      <c r="I130" s="20"/>
      <c r="J130" s="69">
        <f t="shared" si="1"/>
        <v>15930.9</v>
      </c>
    </row>
    <row r="131" spans="1:10" ht="53.25" customHeight="1">
      <c r="A131" s="40" t="s">
        <v>313</v>
      </c>
      <c r="B131" s="55">
        <v>801</v>
      </c>
      <c r="C131" s="9" t="s">
        <v>523</v>
      </c>
      <c r="D131" s="9" t="s">
        <v>730</v>
      </c>
      <c r="E131" s="9" t="s">
        <v>586</v>
      </c>
      <c r="F131" s="9"/>
      <c r="G131" s="20">
        <f>G132</f>
        <v>15930.9</v>
      </c>
      <c r="H131" s="20"/>
      <c r="I131" s="20"/>
      <c r="J131" s="69">
        <f t="shared" si="1"/>
        <v>15930.9</v>
      </c>
    </row>
    <row r="132" spans="1:10" ht="16.5">
      <c r="A132" s="42" t="s">
        <v>631</v>
      </c>
      <c r="B132" s="55">
        <v>801</v>
      </c>
      <c r="C132" s="9" t="s">
        <v>523</v>
      </c>
      <c r="D132" s="9" t="s">
        <v>730</v>
      </c>
      <c r="E132" s="9" t="s">
        <v>586</v>
      </c>
      <c r="F132" s="9" t="s">
        <v>45</v>
      </c>
      <c r="G132" s="20">
        <v>15930.9</v>
      </c>
      <c r="H132" s="20"/>
      <c r="I132" s="20"/>
      <c r="J132" s="69">
        <f t="shared" si="1"/>
        <v>15930.9</v>
      </c>
    </row>
    <row r="133" spans="1:10" ht="18" customHeight="1">
      <c r="A133" s="42" t="s">
        <v>440</v>
      </c>
      <c r="B133" s="55">
        <v>801</v>
      </c>
      <c r="C133" s="9" t="s">
        <v>523</v>
      </c>
      <c r="D133" s="9" t="s">
        <v>730</v>
      </c>
      <c r="E133" s="9" t="s">
        <v>441</v>
      </c>
      <c r="F133" s="9"/>
      <c r="G133" s="20">
        <f>SUM(G134)</f>
        <v>2000</v>
      </c>
      <c r="H133" s="20"/>
      <c r="I133" s="20"/>
      <c r="J133" s="69">
        <f t="shared" si="1"/>
        <v>2000</v>
      </c>
    </row>
    <row r="134" spans="1:10" ht="36.75" customHeight="1">
      <c r="A134" s="37" t="s">
        <v>587</v>
      </c>
      <c r="B134" s="55">
        <v>801</v>
      </c>
      <c r="C134" s="9" t="s">
        <v>523</v>
      </c>
      <c r="D134" s="9" t="s">
        <v>730</v>
      </c>
      <c r="E134" s="9" t="s">
        <v>442</v>
      </c>
      <c r="F134" s="9"/>
      <c r="G134" s="20">
        <f>SUM(G135)</f>
        <v>2000</v>
      </c>
      <c r="H134" s="20"/>
      <c r="I134" s="20"/>
      <c r="J134" s="69">
        <f t="shared" si="1"/>
        <v>2000</v>
      </c>
    </row>
    <row r="135" spans="1:10" ht="16.5" customHeight="1">
      <c r="A135" s="42" t="s">
        <v>437</v>
      </c>
      <c r="B135" s="55">
        <v>801</v>
      </c>
      <c r="C135" s="9" t="s">
        <v>523</v>
      </c>
      <c r="D135" s="9" t="s">
        <v>730</v>
      </c>
      <c r="E135" s="9" t="s">
        <v>442</v>
      </c>
      <c r="F135" s="9" t="s">
        <v>764</v>
      </c>
      <c r="G135" s="20">
        <v>2000</v>
      </c>
      <c r="H135" s="20"/>
      <c r="I135" s="20"/>
      <c r="J135" s="69">
        <f t="shared" si="1"/>
        <v>2000</v>
      </c>
    </row>
    <row r="136" spans="1:10" ht="19.5" customHeight="1">
      <c r="A136" s="37" t="s">
        <v>443</v>
      </c>
      <c r="B136" s="55">
        <v>801</v>
      </c>
      <c r="C136" s="9" t="s">
        <v>523</v>
      </c>
      <c r="D136" s="9" t="s">
        <v>730</v>
      </c>
      <c r="E136" s="9" t="s">
        <v>412</v>
      </c>
      <c r="F136" s="9"/>
      <c r="G136" s="20">
        <f>SUM(G137)</f>
        <v>2591.2</v>
      </c>
      <c r="H136" s="20"/>
      <c r="I136" s="20"/>
      <c r="J136" s="69">
        <f t="shared" si="1"/>
        <v>2591.2</v>
      </c>
    </row>
    <row r="137" spans="1:10" ht="20.25" customHeight="1">
      <c r="A137" s="42" t="s">
        <v>714</v>
      </c>
      <c r="B137" s="55">
        <v>801</v>
      </c>
      <c r="C137" s="9" t="s">
        <v>523</v>
      </c>
      <c r="D137" s="9" t="s">
        <v>730</v>
      </c>
      <c r="E137" s="9" t="s">
        <v>611</v>
      </c>
      <c r="F137" s="9"/>
      <c r="G137" s="20">
        <f>SUM(G138)</f>
        <v>2591.2</v>
      </c>
      <c r="H137" s="20"/>
      <c r="I137" s="20"/>
      <c r="J137" s="69">
        <f t="shared" si="1"/>
        <v>2591.2</v>
      </c>
    </row>
    <row r="138" spans="1:10" ht="18" customHeight="1">
      <c r="A138" s="42" t="s">
        <v>437</v>
      </c>
      <c r="B138" s="55">
        <v>801</v>
      </c>
      <c r="C138" s="9" t="s">
        <v>523</v>
      </c>
      <c r="D138" s="9" t="s">
        <v>730</v>
      </c>
      <c r="E138" s="9" t="s">
        <v>611</v>
      </c>
      <c r="F138" s="9" t="s">
        <v>764</v>
      </c>
      <c r="G138" s="20">
        <v>2591.2</v>
      </c>
      <c r="H138" s="12"/>
      <c r="I138" s="12"/>
      <c r="J138" s="69">
        <f t="shared" si="1"/>
        <v>2591.2</v>
      </c>
    </row>
    <row r="139" spans="1:10" ht="19.5" customHeight="1">
      <c r="A139" s="61" t="s">
        <v>636</v>
      </c>
      <c r="B139" s="56">
        <v>802</v>
      </c>
      <c r="C139" s="19"/>
      <c r="D139" s="19"/>
      <c r="E139" s="19"/>
      <c r="F139" s="19"/>
      <c r="G139" s="20">
        <f>SUM(G140)</f>
        <v>16247.499999999998</v>
      </c>
      <c r="H139" s="124"/>
      <c r="I139" s="124"/>
      <c r="J139" s="69">
        <f t="shared" si="1"/>
        <v>16247.499999999998</v>
      </c>
    </row>
    <row r="140" spans="1:10" ht="18.75" customHeight="1">
      <c r="A140" s="47" t="s">
        <v>780</v>
      </c>
      <c r="B140" s="55">
        <v>802</v>
      </c>
      <c r="C140" s="9" t="s">
        <v>728</v>
      </c>
      <c r="D140" s="19"/>
      <c r="E140" s="19"/>
      <c r="F140" s="19"/>
      <c r="G140" s="20">
        <f>SUM(G141)</f>
        <v>16247.499999999998</v>
      </c>
      <c r="H140" s="20"/>
      <c r="I140" s="20"/>
      <c r="J140" s="69">
        <f t="shared" si="1"/>
        <v>16247.499999999998</v>
      </c>
    </row>
    <row r="141" spans="1:10" ht="35.25" customHeight="1">
      <c r="A141" s="42" t="s">
        <v>444</v>
      </c>
      <c r="B141" s="56">
        <v>802</v>
      </c>
      <c r="C141" s="19" t="s">
        <v>728</v>
      </c>
      <c r="D141" s="19" t="s">
        <v>730</v>
      </c>
      <c r="E141" s="19"/>
      <c r="F141" s="19"/>
      <c r="G141" s="20">
        <f>SUM(G142)</f>
        <v>16247.499999999998</v>
      </c>
      <c r="H141" s="20"/>
      <c r="I141" s="20"/>
      <c r="J141" s="69">
        <f t="shared" si="1"/>
        <v>16247.499999999998</v>
      </c>
    </row>
    <row r="142" spans="1:10" ht="36" customHeight="1">
      <c r="A142" s="41" t="s">
        <v>7</v>
      </c>
      <c r="B142" s="55">
        <v>802</v>
      </c>
      <c r="C142" s="9" t="s">
        <v>728</v>
      </c>
      <c r="D142" s="9" t="s">
        <v>730</v>
      </c>
      <c r="E142" s="9" t="s">
        <v>9</v>
      </c>
      <c r="F142" s="9"/>
      <c r="G142" s="20">
        <f>SUM(G143,G145,G147)</f>
        <v>16247.499999999998</v>
      </c>
      <c r="H142" s="20"/>
      <c r="I142" s="20"/>
      <c r="J142" s="69">
        <f t="shared" si="1"/>
        <v>16247.499999999998</v>
      </c>
    </row>
    <row r="143" spans="1:10" ht="18.75" customHeight="1">
      <c r="A143" s="41" t="s">
        <v>13</v>
      </c>
      <c r="B143" s="21">
        <v>802</v>
      </c>
      <c r="C143" s="9" t="s">
        <v>728</v>
      </c>
      <c r="D143" s="9" t="s">
        <v>730</v>
      </c>
      <c r="E143" s="9" t="s">
        <v>11</v>
      </c>
      <c r="F143" s="9"/>
      <c r="G143" s="20">
        <f>SUM(G144)</f>
        <v>12300.8</v>
      </c>
      <c r="H143" s="20"/>
      <c r="I143" s="20"/>
      <c r="J143" s="69">
        <f t="shared" si="1"/>
        <v>12300.8</v>
      </c>
    </row>
    <row r="144" spans="1:10" ht="18" customHeight="1">
      <c r="A144" s="40" t="s">
        <v>417</v>
      </c>
      <c r="B144" s="21">
        <v>802</v>
      </c>
      <c r="C144" s="9" t="s">
        <v>728</v>
      </c>
      <c r="D144" s="9" t="s">
        <v>730</v>
      </c>
      <c r="E144" s="9" t="s">
        <v>11</v>
      </c>
      <c r="F144" s="9" t="s">
        <v>219</v>
      </c>
      <c r="G144" s="20">
        <f>12050.8+250</f>
        <v>12300.8</v>
      </c>
      <c r="H144" s="20"/>
      <c r="I144" s="20"/>
      <c r="J144" s="69">
        <f t="shared" si="1"/>
        <v>12300.8</v>
      </c>
    </row>
    <row r="145" spans="1:10" ht="21" customHeight="1">
      <c r="A145" s="41" t="s">
        <v>356</v>
      </c>
      <c r="B145" s="55">
        <v>802</v>
      </c>
      <c r="C145" s="9"/>
      <c r="D145" s="9"/>
      <c r="E145" s="9" t="s">
        <v>445</v>
      </c>
      <c r="F145" s="9"/>
      <c r="G145" s="20">
        <f>SUM(G146)</f>
        <v>1370.3</v>
      </c>
      <c r="H145" s="20"/>
      <c r="I145" s="20"/>
      <c r="J145" s="69">
        <f t="shared" si="1"/>
        <v>1370.3</v>
      </c>
    </row>
    <row r="146" spans="1:10" ht="20.25" customHeight="1">
      <c r="A146" s="40" t="s">
        <v>417</v>
      </c>
      <c r="B146" s="56">
        <v>802</v>
      </c>
      <c r="C146" s="19" t="s">
        <v>728</v>
      </c>
      <c r="D146" s="19" t="s">
        <v>730</v>
      </c>
      <c r="E146" s="9" t="s">
        <v>445</v>
      </c>
      <c r="F146" s="9" t="s">
        <v>219</v>
      </c>
      <c r="G146" s="20">
        <v>1370.3</v>
      </c>
      <c r="H146" s="20"/>
      <c r="I146" s="20"/>
      <c r="J146" s="69">
        <f t="shared" si="1"/>
        <v>1370.3</v>
      </c>
    </row>
    <row r="147" spans="1:10" ht="19.5" customHeight="1">
      <c r="A147" s="41" t="s">
        <v>357</v>
      </c>
      <c r="B147" s="56">
        <v>802</v>
      </c>
      <c r="C147" s="19" t="s">
        <v>728</v>
      </c>
      <c r="D147" s="19" t="s">
        <v>730</v>
      </c>
      <c r="E147" s="9" t="s">
        <v>446</v>
      </c>
      <c r="F147" s="9"/>
      <c r="G147" s="20">
        <f>SUM(G148)</f>
        <v>2576.4</v>
      </c>
      <c r="H147" s="20"/>
      <c r="I147" s="20"/>
      <c r="J147" s="69">
        <f t="shared" si="1"/>
        <v>2576.4</v>
      </c>
    </row>
    <row r="148" spans="1:10" ht="18" customHeight="1">
      <c r="A148" s="40" t="s">
        <v>417</v>
      </c>
      <c r="B148" s="56">
        <v>802</v>
      </c>
      <c r="C148" s="19" t="s">
        <v>728</v>
      </c>
      <c r="D148" s="19" t="s">
        <v>730</v>
      </c>
      <c r="E148" s="9" t="s">
        <v>446</v>
      </c>
      <c r="F148" s="9" t="s">
        <v>219</v>
      </c>
      <c r="G148" s="20">
        <v>2576.4</v>
      </c>
      <c r="H148" s="20"/>
      <c r="I148" s="20"/>
      <c r="J148" s="69">
        <f t="shared" si="1"/>
        <v>2576.4</v>
      </c>
    </row>
    <row r="149" spans="1:10" ht="18" customHeight="1" hidden="1">
      <c r="A149" s="42" t="s">
        <v>419</v>
      </c>
      <c r="B149" s="55">
        <v>802</v>
      </c>
      <c r="C149" s="9" t="s">
        <v>555</v>
      </c>
      <c r="D149" s="9"/>
      <c r="E149" s="9"/>
      <c r="F149" s="9"/>
      <c r="G149" s="20"/>
      <c r="H149" s="20"/>
      <c r="I149" s="20"/>
      <c r="J149" s="69">
        <f t="shared" si="1"/>
        <v>0</v>
      </c>
    </row>
    <row r="150" spans="1:10" ht="18" customHeight="1" hidden="1">
      <c r="A150" s="42" t="s">
        <v>257</v>
      </c>
      <c r="B150" s="55">
        <v>802</v>
      </c>
      <c r="C150" s="9" t="s">
        <v>555</v>
      </c>
      <c r="D150" s="9" t="s">
        <v>555</v>
      </c>
      <c r="E150" s="9"/>
      <c r="F150" s="9"/>
      <c r="G150" s="20"/>
      <c r="H150" s="20"/>
      <c r="I150" s="20"/>
      <c r="J150" s="69">
        <f t="shared" si="1"/>
        <v>0</v>
      </c>
    </row>
    <row r="151" spans="1:10" ht="18" customHeight="1" hidden="1">
      <c r="A151" s="41" t="s">
        <v>231</v>
      </c>
      <c r="B151" s="55">
        <v>802</v>
      </c>
      <c r="C151" s="9" t="s">
        <v>555</v>
      </c>
      <c r="D151" s="9" t="s">
        <v>555</v>
      </c>
      <c r="E151" s="9" t="s">
        <v>528</v>
      </c>
      <c r="F151" s="9"/>
      <c r="G151" s="20"/>
      <c r="H151" s="20"/>
      <c r="I151" s="20"/>
      <c r="J151" s="69">
        <f aca="true" t="shared" si="2" ref="J151:J214">G151+H151+I151</f>
        <v>0</v>
      </c>
    </row>
    <row r="152" spans="1:10" ht="18" customHeight="1" hidden="1">
      <c r="A152" s="37" t="s">
        <v>369</v>
      </c>
      <c r="B152" s="55">
        <v>802</v>
      </c>
      <c r="C152" s="9" t="s">
        <v>555</v>
      </c>
      <c r="D152" s="9" t="s">
        <v>555</v>
      </c>
      <c r="E152" s="9" t="s">
        <v>568</v>
      </c>
      <c r="F152" s="9"/>
      <c r="G152" s="20"/>
      <c r="H152" s="20"/>
      <c r="I152" s="20"/>
      <c r="J152" s="69">
        <f t="shared" si="2"/>
        <v>0</v>
      </c>
    </row>
    <row r="153" spans="1:10" ht="18" customHeight="1" hidden="1">
      <c r="A153" s="42" t="s">
        <v>617</v>
      </c>
      <c r="B153" s="55">
        <v>802</v>
      </c>
      <c r="C153" s="9" t="s">
        <v>555</v>
      </c>
      <c r="D153" s="9" t="s">
        <v>555</v>
      </c>
      <c r="E153" s="9" t="s">
        <v>568</v>
      </c>
      <c r="F153" s="9" t="s">
        <v>616</v>
      </c>
      <c r="G153" s="20"/>
      <c r="H153" s="20"/>
      <c r="I153" s="20"/>
      <c r="J153" s="69">
        <f t="shared" si="2"/>
        <v>0</v>
      </c>
    </row>
    <row r="154" spans="1:10" ht="18" customHeight="1">
      <c r="A154" s="44" t="s">
        <v>597</v>
      </c>
      <c r="B154" s="55">
        <v>803</v>
      </c>
      <c r="C154" s="9"/>
      <c r="D154" s="9"/>
      <c r="E154" s="9"/>
      <c r="F154" s="9"/>
      <c r="G154" s="12">
        <f>SUM(G167,G217,G162)</f>
        <v>539607.4</v>
      </c>
      <c r="H154" s="32"/>
      <c r="I154" s="32"/>
      <c r="J154" s="69">
        <f t="shared" si="2"/>
        <v>539607.4</v>
      </c>
    </row>
    <row r="155" spans="1:10" ht="18" customHeight="1" hidden="1">
      <c r="A155" s="42" t="s">
        <v>375</v>
      </c>
      <c r="B155" s="55">
        <v>803</v>
      </c>
      <c r="C155" s="9" t="s">
        <v>730</v>
      </c>
      <c r="D155" s="9"/>
      <c r="E155" s="9"/>
      <c r="F155" s="9"/>
      <c r="G155" s="12"/>
      <c r="H155" s="12"/>
      <c r="I155" s="12"/>
      <c r="J155" s="69">
        <f t="shared" si="2"/>
        <v>0</v>
      </c>
    </row>
    <row r="156" spans="1:10" ht="36.75" customHeight="1" hidden="1">
      <c r="A156" s="42" t="s">
        <v>447</v>
      </c>
      <c r="B156" s="55">
        <v>803</v>
      </c>
      <c r="C156" s="9" t="s">
        <v>730</v>
      </c>
      <c r="D156" s="9" t="s">
        <v>31</v>
      </c>
      <c r="E156" s="9"/>
      <c r="F156" s="9"/>
      <c r="G156" s="12"/>
      <c r="H156" s="12"/>
      <c r="I156" s="12"/>
      <c r="J156" s="69">
        <f t="shared" si="2"/>
        <v>0</v>
      </c>
    </row>
    <row r="157" spans="1:10" ht="18" customHeight="1" hidden="1">
      <c r="A157" s="42" t="s">
        <v>448</v>
      </c>
      <c r="B157" s="55">
        <v>803</v>
      </c>
      <c r="C157" s="9" t="s">
        <v>730</v>
      </c>
      <c r="D157" s="9" t="s">
        <v>31</v>
      </c>
      <c r="E157" s="9" t="s">
        <v>450</v>
      </c>
      <c r="F157" s="9"/>
      <c r="G157" s="12"/>
      <c r="H157" s="12"/>
      <c r="I157" s="12"/>
      <c r="J157" s="69">
        <f t="shared" si="2"/>
        <v>0</v>
      </c>
    </row>
    <row r="158" spans="1:10" ht="18" customHeight="1" hidden="1">
      <c r="A158" s="42" t="s">
        <v>530</v>
      </c>
      <c r="B158" s="55">
        <v>803</v>
      </c>
      <c r="C158" s="9" t="s">
        <v>730</v>
      </c>
      <c r="D158" s="9" t="s">
        <v>31</v>
      </c>
      <c r="E158" s="9" t="s">
        <v>529</v>
      </c>
      <c r="F158" s="9"/>
      <c r="G158" s="12"/>
      <c r="H158" s="12"/>
      <c r="I158" s="12"/>
      <c r="J158" s="69">
        <f t="shared" si="2"/>
        <v>0</v>
      </c>
    </row>
    <row r="159" spans="1:10" ht="18" customHeight="1" hidden="1">
      <c r="A159" s="41" t="s">
        <v>778</v>
      </c>
      <c r="B159" s="55">
        <v>803</v>
      </c>
      <c r="C159" s="9" t="s">
        <v>730</v>
      </c>
      <c r="D159" s="9" t="s">
        <v>31</v>
      </c>
      <c r="E159" s="9" t="s">
        <v>529</v>
      </c>
      <c r="F159" s="9" t="s">
        <v>640</v>
      </c>
      <c r="G159" s="12"/>
      <c r="H159" s="12"/>
      <c r="I159" s="12"/>
      <c r="J159" s="69">
        <f t="shared" si="2"/>
        <v>0</v>
      </c>
    </row>
    <row r="160" spans="1:10" ht="18" customHeight="1" hidden="1">
      <c r="A160" s="42" t="s">
        <v>451</v>
      </c>
      <c r="B160" s="55">
        <v>803</v>
      </c>
      <c r="C160" s="9" t="s">
        <v>730</v>
      </c>
      <c r="D160" s="9" t="s">
        <v>31</v>
      </c>
      <c r="E160" s="9" t="s">
        <v>449</v>
      </c>
      <c r="F160" s="9"/>
      <c r="G160" s="12"/>
      <c r="H160" s="12"/>
      <c r="I160" s="12"/>
      <c r="J160" s="69">
        <f t="shared" si="2"/>
        <v>0</v>
      </c>
    </row>
    <row r="161" spans="1:10" ht="18" customHeight="1" hidden="1">
      <c r="A161" s="41" t="s">
        <v>778</v>
      </c>
      <c r="B161" s="55">
        <v>803</v>
      </c>
      <c r="C161" s="9" t="s">
        <v>730</v>
      </c>
      <c r="D161" s="9" t="s">
        <v>31</v>
      </c>
      <c r="E161" s="9" t="s">
        <v>449</v>
      </c>
      <c r="F161" s="9" t="s">
        <v>640</v>
      </c>
      <c r="G161" s="20"/>
      <c r="H161" s="12"/>
      <c r="I161" s="12"/>
      <c r="J161" s="69">
        <f t="shared" si="2"/>
        <v>0</v>
      </c>
    </row>
    <row r="162" spans="1:10" ht="18" customHeight="1">
      <c r="A162" s="47" t="s">
        <v>780</v>
      </c>
      <c r="B162" s="55">
        <v>803</v>
      </c>
      <c r="C162" s="9" t="s">
        <v>728</v>
      </c>
      <c r="D162" s="9"/>
      <c r="E162" s="9"/>
      <c r="F162" s="9"/>
      <c r="G162" s="20">
        <f>G163</f>
        <v>70</v>
      </c>
      <c r="H162" s="12"/>
      <c r="I162" s="12"/>
      <c r="J162" s="69">
        <f t="shared" si="2"/>
        <v>70</v>
      </c>
    </row>
    <row r="163" spans="1:10" ht="18" customHeight="1">
      <c r="A163" s="42" t="s">
        <v>374</v>
      </c>
      <c r="B163" s="55">
        <v>803</v>
      </c>
      <c r="C163" s="9" t="s">
        <v>728</v>
      </c>
      <c r="D163" s="9" t="s">
        <v>639</v>
      </c>
      <c r="E163" s="9"/>
      <c r="F163" s="9"/>
      <c r="G163" s="20">
        <f>G164</f>
        <v>70</v>
      </c>
      <c r="H163" s="12"/>
      <c r="I163" s="12"/>
      <c r="J163" s="69">
        <f t="shared" si="2"/>
        <v>70</v>
      </c>
    </row>
    <row r="164" spans="1:10" ht="18" customHeight="1">
      <c r="A164" s="37" t="s">
        <v>785</v>
      </c>
      <c r="B164" s="55">
        <v>803</v>
      </c>
      <c r="C164" s="9" t="s">
        <v>728</v>
      </c>
      <c r="D164" s="9" t="s">
        <v>639</v>
      </c>
      <c r="E164" s="9" t="s">
        <v>411</v>
      </c>
      <c r="F164" s="9"/>
      <c r="G164" s="20">
        <f>G165</f>
        <v>70</v>
      </c>
      <c r="H164" s="12"/>
      <c r="I164" s="12"/>
      <c r="J164" s="69">
        <f t="shared" si="2"/>
        <v>70</v>
      </c>
    </row>
    <row r="165" spans="1:10" ht="18" customHeight="1">
      <c r="A165" s="41" t="s">
        <v>786</v>
      </c>
      <c r="B165" s="55">
        <v>803</v>
      </c>
      <c r="C165" s="9" t="s">
        <v>728</v>
      </c>
      <c r="D165" s="9" t="s">
        <v>639</v>
      </c>
      <c r="E165" s="9" t="s">
        <v>462</v>
      </c>
      <c r="F165" s="9"/>
      <c r="G165" s="20">
        <f>G166</f>
        <v>70</v>
      </c>
      <c r="H165" s="12"/>
      <c r="I165" s="12"/>
      <c r="J165" s="69">
        <f t="shared" si="2"/>
        <v>70</v>
      </c>
    </row>
    <row r="166" spans="1:10" ht="18" customHeight="1">
      <c r="A166" s="40" t="s">
        <v>417</v>
      </c>
      <c r="B166" s="55">
        <v>803</v>
      </c>
      <c r="C166" s="9" t="s">
        <v>728</v>
      </c>
      <c r="D166" s="9" t="s">
        <v>639</v>
      </c>
      <c r="E166" s="9" t="s">
        <v>462</v>
      </c>
      <c r="F166" s="9" t="s">
        <v>219</v>
      </c>
      <c r="G166" s="20">
        <v>70</v>
      </c>
      <c r="H166" s="12"/>
      <c r="I166" s="12"/>
      <c r="J166" s="69">
        <f t="shared" si="2"/>
        <v>70</v>
      </c>
    </row>
    <row r="167" spans="1:10" ht="18" customHeight="1">
      <c r="A167" s="42" t="s">
        <v>452</v>
      </c>
      <c r="B167" s="55">
        <v>803</v>
      </c>
      <c r="C167" s="9" t="s">
        <v>33</v>
      </c>
      <c r="D167" s="9"/>
      <c r="E167" s="9"/>
      <c r="F167" s="9"/>
      <c r="G167" s="20">
        <f>SUM(G168,G189,G205)</f>
        <v>539478.4</v>
      </c>
      <c r="H167" s="20"/>
      <c r="I167" s="20"/>
      <c r="J167" s="69">
        <f t="shared" si="2"/>
        <v>539478.4</v>
      </c>
    </row>
    <row r="168" spans="1:10" ht="18" customHeight="1">
      <c r="A168" s="42" t="s">
        <v>40</v>
      </c>
      <c r="B168" s="55">
        <v>803</v>
      </c>
      <c r="C168" s="9" t="s">
        <v>33</v>
      </c>
      <c r="D168" s="9" t="s">
        <v>728</v>
      </c>
      <c r="E168" s="9"/>
      <c r="F168" s="9"/>
      <c r="G168" s="20">
        <f>SUM(G169,G177,G181,)</f>
        <v>61072.8</v>
      </c>
      <c r="H168" s="20"/>
      <c r="I168" s="20"/>
      <c r="J168" s="69">
        <f t="shared" si="2"/>
        <v>61072.8</v>
      </c>
    </row>
    <row r="169" spans="1:10" s="82" customFormat="1" ht="36.75" customHeight="1">
      <c r="A169" s="42" t="s">
        <v>463</v>
      </c>
      <c r="B169" s="55">
        <v>803</v>
      </c>
      <c r="C169" s="9" t="s">
        <v>464</v>
      </c>
      <c r="D169" s="9" t="s">
        <v>728</v>
      </c>
      <c r="E169" s="9" t="s">
        <v>117</v>
      </c>
      <c r="F169" s="9"/>
      <c r="G169" s="20">
        <f>SUM(G170,G174)</f>
        <v>17986.4</v>
      </c>
      <c r="H169" s="12"/>
      <c r="I169" s="12"/>
      <c r="J169" s="69">
        <f t="shared" si="2"/>
        <v>17986.4</v>
      </c>
    </row>
    <row r="170" spans="1:10" s="86" customFormat="1" ht="54.75" customHeight="1" hidden="1">
      <c r="A170" s="42" t="s">
        <v>103</v>
      </c>
      <c r="B170" s="55">
        <v>803</v>
      </c>
      <c r="C170" s="9" t="s">
        <v>464</v>
      </c>
      <c r="D170" s="9" t="s">
        <v>728</v>
      </c>
      <c r="E170" s="9" t="s">
        <v>629</v>
      </c>
      <c r="F170" s="9"/>
      <c r="G170" s="20">
        <f>SUM(G171)</f>
        <v>0</v>
      </c>
      <c r="H170" s="28"/>
      <c r="I170" s="12"/>
      <c r="J170" s="69">
        <f t="shared" si="2"/>
        <v>0</v>
      </c>
    </row>
    <row r="171" spans="1:10" s="86" customFormat="1" ht="21" customHeight="1" hidden="1">
      <c r="A171" s="43" t="s">
        <v>633</v>
      </c>
      <c r="B171" s="55">
        <v>803</v>
      </c>
      <c r="C171" s="9" t="s">
        <v>464</v>
      </c>
      <c r="D171" s="9" t="s">
        <v>728</v>
      </c>
      <c r="E171" s="9" t="s">
        <v>629</v>
      </c>
      <c r="F171" s="9" t="s">
        <v>290</v>
      </c>
      <c r="G171" s="20"/>
      <c r="H171" s="17"/>
      <c r="I171" s="12"/>
      <c r="J171" s="69">
        <f t="shared" si="2"/>
        <v>0</v>
      </c>
    </row>
    <row r="172" spans="1:10" s="83" customFormat="1" ht="54" customHeight="1" hidden="1">
      <c r="A172" s="42" t="s">
        <v>647</v>
      </c>
      <c r="B172" s="55">
        <v>803</v>
      </c>
      <c r="C172" s="9" t="s">
        <v>33</v>
      </c>
      <c r="D172" s="9" t="s">
        <v>728</v>
      </c>
      <c r="E172" s="9" t="s">
        <v>118</v>
      </c>
      <c r="F172" s="9"/>
      <c r="G172" s="20"/>
      <c r="H172" s="14"/>
      <c r="I172" s="12"/>
      <c r="J172" s="69">
        <f t="shared" si="2"/>
        <v>0</v>
      </c>
    </row>
    <row r="173" spans="1:10" ht="24" customHeight="1" hidden="1">
      <c r="A173" s="43" t="s">
        <v>633</v>
      </c>
      <c r="B173" s="55">
        <v>803</v>
      </c>
      <c r="C173" s="9" t="s">
        <v>33</v>
      </c>
      <c r="D173" s="9" t="s">
        <v>728</v>
      </c>
      <c r="E173" s="9" t="s">
        <v>118</v>
      </c>
      <c r="F173" s="9" t="s">
        <v>290</v>
      </c>
      <c r="G173" s="20"/>
      <c r="H173" s="12"/>
      <c r="I173" s="12"/>
      <c r="J173" s="69">
        <f t="shared" si="2"/>
        <v>0</v>
      </c>
    </row>
    <row r="174" spans="1:10" ht="38.25" customHeight="1">
      <c r="A174" s="42" t="s">
        <v>305</v>
      </c>
      <c r="B174" s="55">
        <v>803</v>
      </c>
      <c r="C174" s="9" t="s">
        <v>744</v>
      </c>
      <c r="D174" s="9" t="s">
        <v>728</v>
      </c>
      <c r="E174" s="9" t="s">
        <v>306</v>
      </c>
      <c r="F174" s="9"/>
      <c r="G174" s="20">
        <f>SUM(G175)</f>
        <v>17986.4</v>
      </c>
      <c r="H174" s="12"/>
      <c r="I174" s="12"/>
      <c r="J174" s="69">
        <f t="shared" si="2"/>
        <v>17986.4</v>
      </c>
    </row>
    <row r="175" spans="1:10" ht="36.75" customHeight="1">
      <c r="A175" s="42" t="s">
        <v>243</v>
      </c>
      <c r="B175" s="55">
        <v>803</v>
      </c>
      <c r="C175" s="9" t="s">
        <v>464</v>
      </c>
      <c r="D175" s="9" t="s">
        <v>728</v>
      </c>
      <c r="E175" s="9" t="s">
        <v>119</v>
      </c>
      <c r="F175" s="9"/>
      <c r="G175" s="20">
        <f>SUM(G176)</f>
        <v>17986.4</v>
      </c>
      <c r="H175" s="12"/>
      <c r="I175" s="12"/>
      <c r="J175" s="69">
        <f t="shared" si="2"/>
        <v>17986.4</v>
      </c>
    </row>
    <row r="176" spans="1:10" s="82" customFormat="1" ht="20.25" customHeight="1">
      <c r="A176" s="43" t="s">
        <v>633</v>
      </c>
      <c r="B176" s="21">
        <v>803</v>
      </c>
      <c r="C176" s="9" t="s">
        <v>464</v>
      </c>
      <c r="D176" s="9" t="s">
        <v>728</v>
      </c>
      <c r="E176" s="9" t="s">
        <v>119</v>
      </c>
      <c r="F176" s="9" t="s">
        <v>290</v>
      </c>
      <c r="G176" s="20">
        <v>17986.4</v>
      </c>
      <c r="H176" s="12"/>
      <c r="I176" s="12"/>
      <c r="J176" s="69">
        <f t="shared" si="2"/>
        <v>17986.4</v>
      </c>
    </row>
    <row r="177" spans="1:10" s="83" customFormat="1" ht="36" customHeight="1" hidden="1">
      <c r="A177" s="41" t="s">
        <v>453</v>
      </c>
      <c r="B177" s="21">
        <v>803</v>
      </c>
      <c r="C177" s="9" t="s">
        <v>33</v>
      </c>
      <c r="D177" s="9" t="s">
        <v>728</v>
      </c>
      <c r="E177" s="9" t="s">
        <v>454</v>
      </c>
      <c r="F177" s="9"/>
      <c r="G177" s="20">
        <f>SUM(G178)</f>
        <v>0</v>
      </c>
      <c r="H177" s="20"/>
      <c r="I177" s="20"/>
      <c r="J177" s="69">
        <f t="shared" si="2"/>
        <v>0</v>
      </c>
    </row>
    <row r="178" spans="1:10" ht="49.5" customHeight="1" hidden="1">
      <c r="A178" s="43" t="s">
        <v>50</v>
      </c>
      <c r="B178" s="55">
        <v>803</v>
      </c>
      <c r="C178" s="9" t="s">
        <v>33</v>
      </c>
      <c r="D178" s="9" t="s">
        <v>728</v>
      </c>
      <c r="E178" s="9" t="s">
        <v>48</v>
      </c>
      <c r="F178" s="9"/>
      <c r="G178" s="20">
        <f>SUM(G179)</f>
        <v>0</v>
      </c>
      <c r="H178" s="20"/>
      <c r="I178" s="20"/>
      <c r="J178" s="69">
        <f t="shared" si="2"/>
        <v>0</v>
      </c>
    </row>
    <row r="179" spans="1:10" ht="36" customHeight="1" hidden="1">
      <c r="A179" s="41" t="s">
        <v>202</v>
      </c>
      <c r="B179" s="55">
        <v>803</v>
      </c>
      <c r="C179" s="9" t="s">
        <v>33</v>
      </c>
      <c r="D179" s="9" t="s">
        <v>728</v>
      </c>
      <c r="E179" s="9" t="s">
        <v>456</v>
      </c>
      <c r="F179" s="9"/>
      <c r="G179" s="20">
        <f>SUM(G180)</f>
        <v>0</v>
      </c>
      <c r="H179" s="20"/>
      <c r="I179" s="20"/>
      <c r="J179" s="69">
        <f t="shared" si="2"/>
        <v>0</v>
      </c>
    </row>
    <row r="180" spans="1:10" ht="51.75" customHeight="1" hidden="1">
      <c r="A180" s="37" t="s">
        <v>52</v>
      </c>
      <c r="B180" s="55">
        <v>803</v>
      </c>
      <c r="C180" s="9" t="s">
        <v>33</v>
      </c>
      <c r="D180" s="9" t="s">
        <v>728</v>
      </c>
      <c r="E180" s="9" t="s">
        <v>456</v>
      </c>
      <c r="F180" s="9" t="s">
        <v>775</v>
      </c>
      <c r="G180" s="20"/>
      <c r="H180" s="12"/>
      <c r="I180" s="12"/>
      <c r="J180" s="69">
        <f t="shared" si="2"/>
        <v>0</v>
      </c>
    </row>
    <row r="181" spans="1:10" ht="18" customHeight="1">
      <c r="A181" s="42" t="s">
        <v>234</v>
      </c>
      <c r="B181" s="55">
        <v>803</v>
      </c>
      <c r="C181" s="9" t="s">
        <v>33</v>
      </c>
      <c r="D181" s="9" t="s">
        <v>728</v>
      </c>
      <c r="E181" s="9" t="s">
        <v>458</v>
      </c>
      <c r="F181" s="9"/>
      <c r="G181" s="20">
        <f>SUM(G182,G185,G187)</f>
        <v>43086.4</v>
      </c>
      <c r="H181" s="20"/>
      <c r="I181" s="20"/>
      <c r="J181" s="69">
        <f t="shared" si="2"/>
        <v>43086.4</v>
      </c>
    </row>
    <row r="182" spans="1:10" ht="19.5" customHeight="1">
      <c r="A182" s="42" t="s">
        <v>104</v>
      </c>
      <c r="B182" s="55">
        <v>803</v>
      </c>
      <c r="C182" s="9" t="s">
        <v>33</v>
      </c>
      <c r="D182" s="9" t="s">
        <v>728</v>
      </c>
      <c r="E182" s="9" t="s">
        <v>457</v>
      </c>
      <c r="F182" s="9"/>
      <c r="G182" s="20">
        <f>G183+G184</f>
        <v>38100</v>
      </c>
      <c r="H182" s="20"/>
      <c r="I182" s="20"/>
      <c r="J182" s="69">
        <f t="shared" si="2"/>
        <v>38100</v>
      </c>
    </row>
    <row r="183" spans="1:10" ht="18" customHeight="1">
      <c r="A183" s="43" t="s">
        <v>633</v>
      </c>
      <c r="B183" s="55">
        <v>803</v>
      </c>
      <c r="C183" s="9" t="s">
        <v>33</v>
      </c>
      <c r="D183" s="9" t="s">
        <v>728</v>
      </c>
      <c r="E183" s="9" t="s">
        <v>457</v>
      </c>
      <c r="F183" s="9" t="s">
        <v>290</v>
      </c>
      <c r="G183" s="20">
        <f>13100+20000</f>
        <v>33100</v>
      </c>
      <c r="H183" s="12"/>
      <c r="I183" s="12"/>
      <c r="J183" s="69">
        <f t="shared" si="2"/>
        <v>33100</v>
      </c>
    </row>
    <row r="184" spans="1:10" ht="18" customHeight="1">
      <c r="A184" s="41" t="s">
        <v>417</v>
      </c>
      <c r="B184" s="55">
        <v>803</v>
      </c>
      <c r="C184" s="9" t="s">
        <v>33</v>
      </c>
      <c r="D184" s="9" t="s">
        <v>728</v>
      </c>
      <c r="E184" s="9" t="s">
        <v>457</v>
      </c>
      <c r="F184" s="9" t="s">
        <v>219</v>
      </c>
      <c r="G184" s="20">
        <v>5000</v>
      </c>
      <c r="H184" s="12"/>
      <c r="I184" s="12"/>
      <c r="J184" s="69">
        <f t="shared" si="2"/>
        <v>5000</v>
      </c>
    </row>
    <row r="185" spans="1:10" ht="35.25" customHeight="1">
      <c r="A185" s="37" t="s">
        <v>269</v>
      </c>
      <c r="B185" s="55">
        <v>803</v>
      </c>
      <c r="C185" s="9" t="s">
        <v>33</v>
      </c>
      <c r="D185" s="9" t="s">
        <v>728</v>
      </c>
      <c r="E185" s="9" t="s">
        <v>459</v>
      </c>
      <c r="F185" s="9"/>
      <c r="G185" s="20">
        <f>SUM(G186)</f>
        <v>4986.4</v>
      </c>
      <c r="H185" s="20"/>
      <c r="I185" s="20"/>
      <c r="J185" s="69">
        <f t="shared" si="2"/>
        <v>4986.4</v>
      </c>
    </row>
    <row r="186" spans="1:10" ht="20.25" customHeight="1">
      <c r="A186" s="43" t="s">
        <v>633</v>
      </c>
      <c r="B186" s="55">
        <v>803</v>
      </c>
      <c r="C186" s="9" t="s">
        <v>33</v>
      </c>
      <c r="D186" s="9" t="s">
        <v>728</v>
      </c>
      <c r="E186" s="9" t="s">
        <v>459</v>
      </c>
      <c r="F186" s="9" t="s">
        <v>290</v>
      </c>
      <c r="G186" s="20">
        <f>2686.4+2300</f>
        <v>4986.4</v>
      </c>
      <c r="H186" s="12"/>
      <c r="I186" s="12"/>
      <c r="J186" s="69">
        <f t="shared" si="2"/>
        <v>4986.4</v>
      </c>
    </row>
    <row r="187" spans="1:10" ht="18" customHeight="1" hidden="1">
      <c r="A187" s="42" t="s">
        <v>461</v>
      </c>
      <c r="B187" s="55">
        <v>803</v>
      </c>
      <c r="C187" s="9" t="s">
        <v>33</v>
      </c>
      <c r="D187" s="9" t="s">
        <v>728</v>
      </c>
      <c r="E187" s="9" t="s">
        <v>460</v>
      </c>
      <c r="F187" s="9"/>
      <c r="G187" s="20">
        <f>SUM(G188)</f>
        <v>0</v>
      </c>
      <c r="H187" s="20"/>
      <c r="I187" s="20"/>
      <c r="J187" s="69">
        <f t="shared" si="2"/>
        <v>0</v>
      </c>
    </row>
    <row r="188" spans="1:10" ht="17.25" customHeight="1" hidden="1">
      <c r="A188" s="43" t="s">
        <v>633</v>
      </c>
      <c r="B188" s="55">
        <v>803</v>
      </c>
      <c r="C188" s="9" t="s">
        <v>33</v>
      </c>
      <c r="D188" s="9" t="s">
        <v>728</v>
      </c>
      <c r="E188" s="9" t="s">
        <v>460</v>
      </c>
      <c r="F188" s="9" t="s">
        <v>290</v>
      </c>
      <c r="G188" s="20"/>
      <c r="H188" s="12"/>
      <c r="I188" s="12"/>
      <c r="J188" s="69">
        <f t="shared" si="2"/>
        <v>0</v>
      </c>
    </row>
    <row r="189" spans="1:10" ht="21" customHeight="1">
      <c r="A189" s="43" t="s">
        <v>106</v>
      </c>
      <c r="B189" s="55">
        <v>803</v>
      </c>
      <c r="C189" s="9" t="s">
        <v>33</v>
      </c>
      <c r="D189" s="9" t="s">
        <v>730</v>
      </c>
      <c r="E189" s="9"/>
      <c r="F189" s="9"/>
      <c r="G189" s="20">
        <f>SUM(G190,G193,)</f>
        <v>463798.2</v>
      </c>
      <c r="H189" s="20"/>
      <c r="I189" s="20"/>
      <c r="J189" s="69">
        <f t="shared" si="2"/>
        <v>463798.2</v>
      </c>
    </row>
    <row r="190" spans="1:10" ht="31.5" customHeight="1" hidden="1">
      <c r="A190" s="41" t="s">
        <v>453</v>
      </c>
      <c r="B190" s="55">
        <v>803</v>
      </c>
      <c r="C190" s="9" t="s">
        <v>33</v>
      </c>
      <c r="D190" s="9" t="s">
        <v>730</v>
      </c>
      <c r="E190" s="9" t="s">
        <v>454</v>
      </c>
      <c r="F190" s="9"/>
      <c r="G190" s="20">
        <f>SUM(G191)</f>
        <v>0</v>
      </c>
      <c r="H190" s="20"/>
      <c r="I190" s="20"/>
      <c r="J190" s="69">
        <f t="shared" si="2"/>
        <v>0</v>
      </c>
    </row>
    <row r="191" spans="1:10" ht="34.5" customHeight="1" hidden="1">
      <c r="A191" s="41" t="s">
        <v>455</v>
      </c>
      <c r="B191" s="55">
        <v>803</v>
      </c>
      <c r="C191" s="9" t="s">
        <v>33</v>
      </c>
      <c r="D191" s="9" t="s">
        <v>730</v>
      </c>
      <c r="E191" s="9" t="s">
        <v>456</v>
      </c>
      <c r="F191" s="9"/>
      <c r="G191" s="20">
        <f>SUM(G192)</f>
        <v>0</v>
      </c>
      <c r="H191" s="20"/>
      <c r="I191" s="20"/>
      <c r="J191" s="69">
        <f t="shared" si="2"/>
        <v>0</v>
      </c>
    </row>
    <row r="192" spans="1:10" ht="18" customHeight="1" hidden="1">
      <c r="A192" s="43" t="s">
        <v>465</v>
      </c>
      <c r="B192" s="55">
        <v>803</v>
      </c>
      <c r="C192" s="9" t="s">
        <v>33</v>
      </c>
      <c r="D192" s="9" t="s">
        <v>730</v>
      </c>
      <c r="E192" s="9" t="s">
        <v>456</v>
      </c>
      <c r="F192" s="9" t="s">
        <v>775</v>
      </c>
      <c r="G192" s="20"/>
      <c r="H192" s="12"/>
      <c r="I192" s="12"/>
      <c r="J192" s="69">
        <f t="shared" si="2"/>
        <v>0</v>
      </c>
    </row>
    <row r="193" spans="1:10" ht="18" customHeight="1">
      <c r="A193" s="37" t="s">
        <v>466</v>
      </c>
      <c r="B193" s="55">
        <v>803</v>
      </c>
      <c r="C193" s="9" t="s">
        <v>33</v>
      </c>
      <c r="D193" s="9" t="s">
        <v>730</v>
      </c>
      <c r="E193" s="9" t="s">
        <v>467</v>
      </c>
      <c r="F193" s="9"/>
      <c r="G193" s="20">
        <f>SUM(G194,G197,G199,G201,G203,)</f>
        <v>463798.2</v>
      </c>
      <c r="H193" s="20"/>
      <c r="I193" s="20"/>
      <c r="J193" s="69">
        <f t="shared" si="2"/>
        <v>463798.2</v>
      </c>
    </row>
    <row r="194" spans="1:10" ht="18" customHeight="1">
      <c r="A194" s="42" t="s">
        <v>519</v>
      </c>
      <c r="B194" s="55">
        <v>803</v>
      </c>
      <c r="C194" s="9" t="s">
        <v>33</v>
      </c>
      <c r="D194" s="9" t="s">
        <v>730</v>
      </c>
      <c r="E194" s="9" t="s">
        <v>468</v>
      </c>
      <c r="F194" s="9"/>
      <c r="G194" s="20">
        <f>G195+G196</f>
        <v>47589.7</v>
      </c>
      <c r="H194" s="20"/>
      <c r="I194" s="20"/>
      <c r="J194" s="69">
        <f t="shared" si="2"/>
        <v>47589.7</v>
      </c>
    </row>
    <row r="195" spans="1:10" ht="18" customHeight="1">
      <c r="A195" s="149" t="s">
        <v>633</v>
      </c>
      <c r="B195" s="117">
        <v>803</v>
      </c>
      <c r="C195" s="110" t="s">
        <v>33</v>
      </c>
      <c r="D195" s="110" t="s">
        <v>730</v>
      </c>
      <c r="E195" s="110" t="s">
        <v>468</v>
      </c>
      <c r="F195" s="110" t="s">
        <v>290</v>
      </c>
      <c r="G195" s="84">
        <v>23090.7</v>
      </c>
      <c r="H195" s="84"/>
      <c r="I195" s="84"/>
      <c r="J195" s="145">
        <f t="shared" si="2"/>
        <v>23090.7</v>
      </c>
    </row>
    <row r="196" spans="1:10" ht="18" customHeight="1">
      <c r="A196" s="151" t="s">
        <v>417</v>
      </c>
      <c r="B196" s="116">
        <v>803</v>
      </c>
      <c r="C196" s="6" t="s">
        <v>33</v>
      </c>
      <c r="D196" s="6" t="s">
        <v>730</v>
      </c>
      <c r="E196" s="6" t="s">
        <v>468</v>
      </c>
      <c r="F196" s="6" t="s">
        <v>219</v>
      </c>
      <c r="G196" s="85">
        <f>24499</f>
        <v>24499</v>
      </c>
      <c r="H196" s="14"/>
      <c r="I196" s="14"/>
      <c r="J196" s="130">
        <f t="shared" si="2"/>
        <v>24499</v>
      </c>
    </row>
    <row r="197" spans="1:10" ht="36" customHeight="1">
      <c r="A197" s="43" t="s">
        <v>469</v>
      </c>
      <c r="B197" s="55">
        <v>803</v>
      </c>
      <c r="C197" s="9" t="s">
        <v>33</v>
      </c>
      <c r="D197" s="9" t="s">
        <v>730</v>
      </c>
      <c r="E197" s="9" t="s">
        <v>470</v>
      </c>
      <c r="F197" s="9"/>
      <c r="G197" s="20">
        <f>SUM(G198)</f>
        <v>399541.1</v>
      </c>
      <c r="H197" s="20"/>
      <c r="I197" s="20"/>
      <c r="J197" s="69">
        <f t="shared" si="2"/>
        <v>399541.1</v>
      </c>
    </row>
    <row r="198" spans="1:10" ht="18" customHeight="1">
      <c r="A198" s="40" t="s">
        <v>417</v>
      </c>
      <c r="B198" s="55">
        <v>803</v>
      </c>
      <c r="C198" s="9" t="s">
        <v>33</v>
      </c>
      <c r="D198" s="9" t="s">
        <v>730</v>
      </c>
      <c r="E198" s="9" t="s">
        <v>470</v>
      </c>
      <c r="F198" s="9" t="s">
        <v>219</v>
      </c>
      <c r="G198" s="20">
        <f>394611.1+5000-70</f>
        <v>399541.1</v>
      </c>
      <c r="H198" s="12"/>
      <c r="I198" s="12"/>
      <c r="J198" s="69">
        <f t="shared" si="2"/>
        <v>399541.1</v>
      </c>
    </row>
    <row r="199" spans="1:10" ht="18" customHeight="1">
      <c r="A199" s="43" t="s">
        <v>471</v>
      </c>
      <c r="B199" s="55">
        <v>803</v>
      </c>
      <c r="C199" s="9" t="s">
        <v>33</v>
      </c>
      <c r="D199" s="9" t="s">
        <v>730</v>
      </c>
      <c r="E199" s="9" t="s">
        <v>472</v>
      </c>
      <c r="F199" s="9"/>
      <c r="G199" s="20">
        <f>SUM(G200)</f>
        <v>14243</v>
      </c>
      <c r="H199" s="20"/>
      <c r="I199" s="20"/>
      <c r="J199" s="69">
        <f t="shared" si="2"/>
        <v>14243</v>
      </c>
    </row>
    <row r="200" spans="1:10" ht="18" customHeight="1">
      <c r="A200" s="40" t="s">
        <v>417</v>
      </c>
      <c r="B200" s="55">
        <v>803</v>
      </c>
      <c r="C200" s="9" t="s">
        <v>33</v>
      </c>
      <c r="D200" s="9" t="s">
        <v>730</v>
      </c>
      <c r="E200" s="9" t="s">
        <v>472</v>
      </c>
      <c r="F200" s="9" t="s">
        <v>219</v>
      </c>
      <c r="G200" s="20">
        <v>14243</v>
      </c>
      <c r="H200" s="12"/>
      <c r="I200" s="12"/>
      <c r="J200" s="69">
        <f t="shared" si="2"/>
        <v>14243</v>
      </c>
    </row>
    <row r="201" spans="1:10" ht="18" customHeight="1">
      <c r="A201" s="43" t="s">
        <v>554</v>
      </c>
      <c r="B201" s="55">
        <v>803</v>
      </c>
      <c r="C201" s="9" t="s">
        <v>33</v>
      </c>
      <c r="D201" s="9" t="s">
        <v>730</v>
      </c>
      <c r="E201" s="9" t="s">
        <v>473</v>
      </c>
      <c r="F201" s="9"/>
      <c r="G201" s="20">
        <f>SUM(G202)</f>
        <v>2424.4</v>
      </c>
      <c r="H201" s="20"/>
      <c r="I201" s="20"/>
      <c r="J201" s="69">
        <f t="shared" si="2"/>
        <v>2424.4</v>
      </c>
    </row>
    <row r="202" spans="1:10" ht="21" customHeight="1">
      <c r="A202" s="40" t="s">
        <v>417</v>
      </c>
      <c r="B202" s="55">
        <v>803</v>
      </c>
      <c r="C202" s="9" t="s">
        <v>33</v>
      </c>
      <c r="D202" s="9" t="s">
        <v>730</v>
      </c>
      <c r="E202" s="9" t="s">
        <v>473</v>
      </c>
      <c r="F202" s="9" t="s">
        <v>219</v>
      </c>
      <c r="G202" s="20">
        <v>2424.4</v>
      </c>
      <c r="H202" s="12"/>
      <c r="I202" s="12"/>
      <c r="J202" s="69">
        <f t="shared" si="2"/>
        <v>2424.4</v>
      </c>
    </row>
    <row r="203" spans="1:10" ht="19.5" customHeight="1" hidden="1">
      <c r="A203" s="43" t="s">
        <v>518</v>
      </c>
      <c r="B203" s="55">
        <v>803</v>
      </c>
      <c r="C203" s="9" t="s">
        <v>33</v>
      </c>
      <c r="D203" s="9" t="s">
        <v>730</v>
      </c>
      <c r="E203" s="9" t="s">
        <v>474</v>
      </c>
      <c r="F203" s="9"/>
      <c r="G203" s="20">
        <f>SUM(G204)</f>
        <v>0</v>
      </c>
      <c r="H203" s="20"/>
      <c r="I203" s="20"/>
      <c r="J203" s="69">
        <f t="shared" si="2"/>
        <v>0</v>
      </c>
    </row>
    <row r="204" spans="1:10" ht="18" customHeight="1" hidden="1">
      <c r="A204" s="40" t="s">
        <v>417</v>
      </c>
      <c r="B204" s="55">
        <v>803</v>
      </c>
      <c r="C204" s="9" t="s">
        <v>33</v>
      </c>
      <c r="D204" s="9" t="s">
        <v>730</v>
      </c>
      <c r="E204" s="9" t="s">
        <v>474</v>
      </c>
      <c r="F204" s="9" t="s">
        <v>219</v>
      </c>
      <c r="G204" s="20"/>
      <c r="H204" s="12"/>
      <c r="I204" s="12"/>
      <c r="J204" s="69">
        <f t="shared" si="2"/>
        <v>0</v>
      </c>
    </row>
    <row r="205" spans="1:10" ht="18" customHeight="1">
      <c r="A205" s="42" t="s">
        <v>475</v>
      </c>
      <c r="B205" s="55">
        <v>803</v>
      </c>
      <c r="C205" s="9" t="s">
        <v>33</v>
      </c>
      <c r="D205" s="9" t="s">
        <v>33</v>
      </c>
      <c r="E205" s="9"/>
      <c r="F205" s="9"/>
      <c r="G205" s="20">
        <f>SUM(G206)</f>
        <v>14607.400000000001</v>
      </c>
      <c r="H205" s="20"/>
      <c r="I205" s="20"/>
      <c r="J205" s="69">
        <f t="shared" si="2"/>
        <v>14607.400000000001</v>
      </c>
    </row>
    <row r="206" spans="1:10" ht="36.75" customHeight="1">
      <c r="A206" s="41" t="s">
        <v>7</v>
      </c>
      <c r="B206" s="55">
        <v>803</v>
      </c>
      <c r="C206" s="9" t="s">
        <v>33</v>
      </c>
      <c r="D206" s="9" t="s">
        <v>33</v>
      </c>
      <c r="E206" s="9" t="s">
        <v>9</v>
      </c>
      <c r="F206" s="9"/>
      <c r="G206" s="20">
        <f>SUM(G207)</f>
        <v>14607.400000000001</v>
      </c>
      <c r="H206" s="20"/>
      <c r="I206" s="20"/>
      <c r="J206" s="69">
        <f t="shared" si="2"/>
        <v>14607.400000000001</v>
      </c>
    </row>
    <row r="207" spans="1:10" ht="19.5" customHeight="1">
      <c r="A207" s="41" t="s">
        <v>13</v>
      </c>
      <c r="B207" s="21">
        <v>803</v>
      </c>
      <c r="C207" s="9" t="s">
        <v>33</v>
      </c>
      <c r="D207" s="9" t="s">
        <v>33</v>
      </c>
      <c r="E207" s="9" t="s">
        <v>11</v>
      </c>
      <c r="F207" s="9"/>
      <c r="G207" s="20">
        <f>SUM(G208)</f>
        <v>14607.400000000001</v>
      </c>
      <c r="H207" s="20"/>
      <c r="I207" s="20"/>
      <c r="J207" s="69">
        <f t="shared" si="2"/>
        <v>14607.400000000001</v>
      </c>
    </row>
    <row r="208" spans="1:10" s="82" customFormat="1" ht="18" customHeight="1">
      <c r="A208" s="40" t="s">
        <v>417</v>
      </c>
      <c r="B208" s="21">
        <v>803</v>
      </c>
      <c r="C208" s="9" t="s">
        <v>33</v>
      </c>
      <c r="D208" s="9" t="s">
        <v>33</v>
      </c>
      <c r="E208" s="9" t="s">
        <v>11</v>
      </c>
      <c r="F208" s="9" t="s">
        <v>219</v>
      </c>
      <c r="G208" s="20">
        <f>14533.2+74.2</f>
        <v>14607.400000000001</v>
      </c>
      <c r="H208" s="12"/>
      <c r="I208" s="12"/>
      <c r="J208" s="69">
        <f t="shared" si="2"/>
        <v>14607.400000000001</v>
      </c>
    </row>
    <row r="209" spans="1:10" s="86" customFormat="1" ht="18" customHeight="1" hidden="1">
      <c r="A209" s="118" t="s">
        <v>94</v>
      </c>
      <c r="B209" s="117">
        <v>803</v>
      </c>
      <c r="C209" s="110" t="s">
        <v>33</v>
      </c>
      <c r="D209" s="110" t="s">
        <v>33</v>
      </c>
      <c r="E209" s="110" t="s">
        <v>493</v>
      </c>
      <c r="F209" s="110"/>
      <c r="G209" s="84"/>
      <c r="H209" s="28"/>
      <c r="I209" s="12"/>
      <c r="J209" s="69">
        <f t="shared" si="2"/>
        <v>0</v>
      </c>
    </row>
    <row r="210" spans="1:10" s="86" customFormat="1" ht="32.25" customHeight="1" hidden="1">
      <c r="A210" s="119" t="s">
        <v>156</v>
      </c>
      <c r="B210" s="120">
        <v>803</v>
      </c>
      <c r="C210" s="11" t="s">
        <v>33</v>
      </c>
      <c r="D210" s="11" t="s">
        <v>33</v>
      </c>
      <c r="E210" s="11" t="s">
        <v>157</v>
      </c>
      <c r="F210" s="11"/>
      <c r="G210" s="114"/>
      <c r="H210" s="17"/>
      <c r="I210" s="12"/>
      <c r="J210" s="69">
        <f t="shared" si="2"/>
        <v>0</v>
      </c>
    </row>
    <row r="211" spans="1:10" s="86" customFormat="1" ht="18" customHeight="1" hidden="1">
      <c r="A211" s="119" t="s">
        <v>417</v>
      </c>
      <c r="B211" s="120">
        <v>803</v>
      </c>
      <c r="C211" s="11" t="s">
        <v>33</v>
      </c>
      <c r="D211" s="11" t="s">
        <v>33</v>
      </c>
      <c r="E211" s="11" t="s">
        <v>157</v>
      </c>
      <c r="F211" s="11" t="s">
        <v>219</v>
      </c>
      <c r="G211" s="114"/>
      <c r="H211" s="17"/>
      <c r="I211" s="12"/>
      <c r="J211" s="69">
        <f t="shared" si="2"/>
        <v>0</v>
      </c>
    </row>
    <row r="212" spans="1:10" s="86" customFormat="1" ht="18" customHeight="1" hidden="1">
      <c r="A212" s="121" t="s">
        <v>419</v>
      </c>
      <c r="B212" s="120">
        <v>803</v>
      </c>
      <c r="C212" s="11" t="s">
        <v>555</v>
      </c>
      <c r="D212" s="11"/>
      <c r="E212" s="11"/>
      <c r="F212" s="11"/>
      <c r="G212" s="114"/>
      <c r="H212" s="17"/>
      <c r="I212" s="12"/>
      <c r="J212" s="69">
        <f t="shared" si="2"/>
        <v>0</v>
      </c>
    </row>
    <row r="213" spans="1:10" s="86" customFormat="1" ht="18" customHeight="1" hidden="1">
      <c r="A213" s="121" t="s">
        <v>257</v>
      </c>
      <c r="B213" s="120">
        <v>803</v>
      </c>
      <c r="C213" s="11" t="s">
        <v>555</v>
      </c>
      <c r="D213" s="11" t="s">
        <v>555</v>
      </c>
      <c r="E213" s="11"/>
      <c r="F213" s="11"/>
      <c r="G213" s="114"/>
      <c r="H213" s="17"/>
      <c r="I213" s="12"/>
      <c r="J213" s="69">
        <f t="shared" si="2"/>
        <v>0</v>
      </c>
    </row>
    <row r="214" spans="1:10" s="86" customFormat="1" ht="18" customHeight="1" hidden="1">
      <c r="A214" s="113" t="s">
        <v>231</v>
      </c>
      <c r="B214" s="120">
        <v>803</v>
      </c>
      <c r="C214" s="11" t="s">
        <v>555</v>
      </c>
      <c r="D214" s="11" t="s">
        <v>555</v>
      </c>
      <c r="E214" s="11" t="s">
        <v>528</v>
      </c>
      <c r="F214" s="11"/>
      <c r="G214" s="114"/>
      <c r="H214" s="17"/>
      <c r="I214" s="12"/>
      <c r="J214" s="69">
        <f t="shared" si="2"/>
        <v>0</v>
      </c>
    </row>
    <row r="215" spans="1:10" s="86" customFormat="1" ht="18" customHeight="1" hidden="1">
      <c r="A215" s="122" t="s">
        <v>369</v>
      </c>
      <c r="B215" s="120">
        <v>803</v>
      </c>
      <c r="C215" s="11" t="s">
        <v>555</v>
      </c>
      <c r="D215" s="11" t="s">
        <v>555</v>
      </c>
      <c r="E215" s="11" t="s">
        <v>568</v>
      </c>
      <c r="F215" s="11"/>
      <c r="G215" s="114"/>
      <c r="H215" s="17"/>
      <c r="I215" s="12"/>
      <c r="J215" s="69">
        <f aca="true" t="shared" si="3" ref="J215:J287">G215+H215+I215</f>
        <v>0</v>
      </c>
    </row>
    <row r="216" spans="1:10" s="86" customFormat="1" ht="18" customHeight="1" hidden="1">
      <c r="A216" s="45" t="s">
        <v>617</v>
      </c>
      <c r="B216" s="116">
        <v>803</v>
      </c>
      <c r="C216" s="6" t="s">
        <v>555</v>
      </c>
      <c r="D216" s="6" t="s">
        <v>555</v>
      </c>
      <c r="E216" s="6" t="s">
        <v>568</v>
      </c>
      <c r="F216" s="6" t="s">
        <v>616</v>
      </c>
      <c r="G216" s="85"/>
      <c r="H216" s="14"/>
      <c r="I216" s="12"/>
      <c r="J216" s="69">
        <f t="shared" si="3"/>
        <v>0</v>
      </c>
    </row>
    <row r="217" spans="1:10" s="83" customFormat="1" ht="18" customHeight="1">
      <c r="A217" s="42" t="s">
        <v>477</v>
      </c>
      <c r="B217" s="55">
        <v>803</v>
      </c>
      <c r="C217" s="9" t="s">
        <v>523</v>
      </c>
      <c r="D217" s="9"/>
      <c r="E217" s="9"/>
      <c r="F217" s="9"/>
      <c r="G217" s="20">
        <f>SUM(G218)</f>
        <v>59</v>
      </c>
      <c r="H217" s="20"/>
      <c r="I217" s="20"/>
      <c r="J217" s="69">
        <f t="shared" si="3"/>
        <v>59</v>
      </c>
    </row>
    <row r="218" spans="1:10" ht="18" customHeight="1">
      <c r="A218" s="42" t="s">
        <v>433</v>
      </c>
      <c r="B218" s="55">
        <v>803</v>
      </c>
      <c r="C218" s="9" t="s">
        <v>523</v>
      </c>
      <c r="D218" s="9" t="s">
        <v>730</v>
      </c>
      <c r="E218" s="9"/>
      <c r="F218" s="9"/>
      <c r="G218" s="20">
        <f>SUM(G219,G223)</f>
        <v>59</v>
      </c>
      <c r="H218" s="20"/>
      <c r="I218" s="20"/>
      <c r="J218" s="69">
        <f t="shared" si="3"/>
        <v>59</v>
      </c>
    </row>
    <row r="219" spans="1:10" ht="21" customHeight="1">
      <c r="A219" s="43" t="s">
        <v>478</v>
      </c>
      <c r="B219" s="55">
        <v>803</v>
      </c>
      <c r="C219" s="9" t="s">
        <v>523</v>
      </c>
      <c r="D219" s="9" t="s">
        <v>730</v>
      </c>
      <c r="E219" s="9" t="s">
        <v>480</v>
      </c>
      <c r="F219" s="9"/>
      <c r="G219" s="20">
        <f>SUM(G220)</f>
        <v>59</v>
      </c>
      <c r="H219" s="20"/>
      <c r="I219" s="20"/>
      <c r="J219" s="69">
        <f t="shared" si="3"/>
        <v>59</v>
      </c>
    </row>
    <row r="220" spans="1:10" ht="21" customHeight="1">
      <c r="A220" s="37" t="s">
        <v>187</v>
      </c>
      <c r="B220" s="55">
        <v>803</v>
      </c>
      <c r="C220" s="9" t="s">
        <v>523</v>
      </c>
      <c r="D220" s="9" t="s">
        <v>730</v>
      </c>
      <c r="E220" s="9" t="s">
        <v>481</v>
      </c>
      <c r="F220" s="9"/>
      <c r="G220" s="20">
        <f>SUM(G221)</f>
        <v>59</v>
      </c>
      <c r="H220" s="20"/>
      <c r="I220" s="20"/>
      <c r="J220" s="69">
        <f t="shared" si="3"/>
        <v>59</v>
      </c>
    </row>
    <row r="221" spans="1:10" ht="18" customHeight="1">
      <c r="A221" s="41" t="s">
        <v>53</v>
      </c>
      <c r="B221" s="55">
        <v>803</v>
      </c>
      <c r="C221" s="9" t="s">
        <v>523</v>
      </c>
      <c r="D221" s="9" t="s">
        <v>730</v>
      </c>
      <c r="E221" s="9" t="s">
        <v>733</v>
      </c>
      <c r="F221" s="9"/>
      <c r="G221" s="20">
        <f>SUM(G222)</f>
        <v>59</v>
      </c>
      <c r="H221" s="20"/>
      <c r="I221" s="20"/>
      <c r="J221" s="69">
        <f t="shared" si="3"/>
        <v>59</v>
      </c>
    </row>
    <row r="222" spans="1:10" ht="18" customHeight="1">
      <c r="A222" s="43" t="s">
        <v>479</v>
      </c>
      <c r="B222" s="55">
        <v>803</v>
      </c>
      <c r="C222" s="9" t="s">
        <v>523</v>
      </c>
      <c r="D222" s="9" t="s">
        <v>730</v>
      </c>
      <c r="E222" s="9" t="s">
        <v>733</v>
      </c>
      <c r="F222" s="9" t="s">
        <v>29</v>
      </c>
      <c r="G222" s="20">
        <v>59</v>
      </c>
      <c r="H222" s="12"/>
      <c r="I222" s="12"/>
      <c r="J222" s="69">
        <f t="shared" si="3"/>
        <v>59</v>
      </c>
    </row>
    <row r="223" spans="1:10" ht="18" customHeight="1" hidden="1">
      <c r="A223" s="40" t="s">
        <v>46</v>
      </c>
      <c r="B223" s="55">
        <v>803</v>
      </c>
      <c r="C223" s="9" t="s">
        <v>523</v>
      </c>
      <c r="D223" s="9" t="s">
        <v>730</v>
      </c>
      <c r="E223" s="9" t="s">
        <v>14</v>
      </c>
      <c r="F223" s="9"/>
      <c r="G223" s="20"/>
      <c r="H223" s="20"/>
      <c r="I223" s="20"/>
      <c r="J223" s="69">
        <f t="shared" si="3"/>
        <v>0</v>
      </c>
    </row>
    <row r="224" spans="1:10" ht="33.75" customHeight="1" hidden="1">
      <c r="A224" s="76" t="s">
        <v>387</v>
      </c>
      <c r="B224" s="55">
        <v>803</v>
      </c>
      <c r="C224" s="9" t="s">
        <v>523</v>
      </c>
      <c r="D224" s="9" t="s">
        <v>730</v>
      </c>
      <c r="E224" s="9" t="s">
        <v>325</v>
      </c>
      <c r="F224" s="9"/>
      <c r="G224" s="20">
        <f>SUM(G225)</f>
        <v>0</v>
      </c>
      <c r="H224" s="20"/>
      <c r="I224" s="20"/>
      <c r="J224" s="69">
        <f t="shared" si="3"/>
        <v>0</v>
      </c>
    </row>
    <row r="225" spans="1:10" ht="38.25" customHeight="1" hidden="1">
      <c r="A225" s="43" t="s">
        <v>388</v>
      </c>
      <c r="B225" s="55">
        <v>803</v>
      </c>
      <c r="C225" s="9" t="s">
        <v>523</v>
      </c>
      <c r="D225" s="9" t="s">
        <v>730</v>
      </c>
      <c r="E225" s="9" t="s">
        <v>407</v>
      </c>
      <c r="F225" s="9"/>
      <c r="G225" s="20">
        <f>SUM(G226)</f>
        <v>0</v>
      </c>
      <c r="H225" s="20"/>
      <c r="I225" s="20"/>
      <c r="J225" s="69">
        <f t="shared" si="3"/>
        <v>0</v>
      </c>
    </row>
    <row r="226" spans="1:10" ht="18" customHeight="1" hidden="1">
      <c r="A226" s="43" t="s">
        <v>479</v>
      </c>
      <c r="B226" s="55">
        <v>803</v>
      </c>
      <c r="C226" s="9" t="s">
        <v>523</v>
      </c>
      <c r="D226" s="9" t="s">
        <v>730</v>
      </c>
      <c r="E226" s="9" t="s">
        <v>407</v>
      </c>
      <c r="F226" s="9" t="s">
        <v>29</v>
      </c>
      <c r="G226" s="20"/>
      <c r="H226" s="12"/>
      <c r="I226" s="12"/>
      <c r="J226" s="69">
        <f t="shared" si="3"/>
        <v>0</v>
      </c>
    </row>
    <row r="227" spans="1:10" ht="20.25" customHeight="1">
      <c r="A227" s="44" t="s">
        <v>222</v>
      </c>
      <c r="B227" s="55">
        <v>804</v>
      </c>
      <c r="C227" s="9"/>
      <c r="D227" s="9"/>
      <c r="E227" s="9"/>
      <c r="F227" s="9"/>
      <c r="G227" s="12">
        <f>SUM(G228)</f>
        <v>23571.7</v>
      </c>
      <c r="H227" s="32"/>
      <c r="I227" s="12">
        <f>SUM(I228)</f>
        <v>123</v>
      </c>
      <c r="J227" s="69">
        <f t="shared" si="3"/>
        <v>23694.7</v>
      </c>
    </row>
    <row r="228" spans="1:10" ht="20.25" customHeight="1">
      <c r="A228" s="44" t="s">
        <v>482</v>
      </c>
      <c r="B228" s="55">
        <v>804</v>
      </c>
      <c r="C228" s="9" t="s">
        <v>731</v>
      </c>
      <c r="D228" s="9"/>
      <c r="E228" s="9"/>
      <c r="F228" s="9"/>
      <c r="G228" s="12">
        <f>SUM(G233)</f>
        <v>23571.7</v>
      </c>
      <c r="H228" s="12"/>
      <c r="I228" s="12">
        <f>SUM(I233,I229)</f>
        <v>123</v>
      </c>
      <c r="J228" s="69">
        <f t="shared" si="3"/>
        <v>23694.7</v>
      </c>
    </row>
    <row r="229" spans="1:10" ht="20.25" customHeight="1">
      <c r="A229" s="40" t="s">
        <v>681</v>
      </c>
      <c r="B229" s="55">
        <v>804</v>
      </c>
      <c r="C229" s="9" t="s">
        <v>731</v>
      </c>
      <c r="D229" s="9" t="s">
        <v>728</v>
      </c>
      <c r="E229" s="9"/>
      <c r="F229" s="9"/>
      <c r="G229" s="12"/>
      <c r="H229" s="12"/>
      <c r="I229" s="12">
        <f>I230</f>
        <v>123</v>
      </c>
      <c r="J229" s="69">
        <f t="shared" si="3"/>
        <v>123</v>
      </c>
    </row>
    <row r="230" spans="1:10" ht="20.25" customHeight="1">
      <c r="A230" s="40" t="s">
        <v>683</v>
      </c>
      <c r="B230" s="55">
        <v>804</v>
      </c>
      <c r="C230" s="9" t="s">
        <v>731</v>
      </c>
      <c r="D230" s="9" t="s">
        <v>728</v>
      </c>
      <c r="E230" s="9" t="s">
        <v>682</v>
      </c>
      <c r="F230" s="9"/>
      <c r="G230" s="12"/>
      <c r="H230" s="12"/>
      <c r="I230" s="12">
        <f>I231</f>
        <v>123</v>
      </c>
      <c r="J230" s="69">
        <f t="shared" si="3"/>
        <v>123</v>
      </c>
    </row>
    <row r="231" spans="1:10" ht="20.25" customHeight="1">
      <c r="A231" s="40" t="s">
        <v>685</v>
      </c>
      <c r="B231" s="55">
        <v>804</v>
      </c>
      <c r="C231" s="9" t="s">
        <v>731</v>
      </c>
      <c r="D231" s="9" t="s">
        <v>728</v>
      </c>
      <c r="E231" s="9" t="s">
        <v>684</v>
      </c>
      <c r="F231" s="9"/>
      <c r="G231" s="12"/>
      <c r="H231" s="12"/>
      <c r="I231" s="12">
        <f>I232</f>
        <v>123</v>
      </c>
      <c r="J231" s="69">
        <f t="shared" si="3"/>
        <v>123</v>
      </c>
    </row>
    <row r="232" spans="1:10" ht="20.25" customHeight="1">
      <c r="A232" s="41" t="s">
        <v>778</v>
      </c>
      <c r="B232" s="55">
        <v>804</v>
      </c>
      <c r="C232" s="9" t="s">
        <v>731</v>
      </c>
      <c r="D232" s="9" t="s">
        <v>728</v>
      </c>
      <c r="E232" s="9" t="s">
        <v>684</v>
      </c>
      <c r="F232" s="9" t="s">
        <v>640</v>
      </c>
      <c r="G232" s="12"/>
      <c r="H232" s="12"/>
      <c r="I232" s="12">
        <v>123</v>
      </c>
      <c r="J232" s="69">
        <f t="shared" si="3"/>
        <v>123</v>
      </c>
    </row>
    <row r="233" spans="1:10" ht="20.25" customHeight="1">
      <c r="A233" s="42" t="s">
        <v>483</v>
      </c>
      <c r="B233" s="55">
        <v>804</v>
      </c>
      <c r="C233" s="9" t="s">
        <v>731</v>
      </c>
      <c r="D233" s="9" t="s">
        <v>557</v>
      </c>
      <c r="E233" s="9"/>
      <c r="F233" s="9"/>
      <c r="G233" s="12">
        <f>SUM(G234,G237)</f>
        <v>23571.7</v>
      </c>
      <c r="H233" s="12"/>
      <c r="I233" s="12"/>
      <c r="J233" s="69">
        <f t="shared" si="3"/>
        <v>23571.7</v>
      </c>
    </row>
    <row r="234" spans="1:10" ht="35.25" customHeight="1">
      <c r="A234" s="41" t="s">
        <v>7</v>
      </c>
      <c r="B234" s="55">
        <v>804</v>
      </c>
      <c r="C234" s="9" t="s">
        <v>731</v>
      </c>
      <c r="D234" s="9" t="s">
        <v>557</v>
      </c>
      <c r="E234" s="9" t="s">
        <v>9</v>
      </c>
      <c r="F234" s="9"/>
      <c r="G234" s="12">
        <f>SUM(G235)</f>
        <v>23571.7</v>
      </c>
      <c r="H234" s="12"/>
      <c r="I234" s="12"/>
      <c r="J234" s="69">
        <f t="shared" si="3"/>
        <v>23571.7</v>
      </c>
    </row>
    <row r="235" spans="1:10" ht="20.25" customHeight="1">
      <c r="A235" s="41" t="s">
        <v>13</v>
      </c>
      <c r="B235" s="55">
        <v>804</v>
      </c>
      <c r="C235" s="9" t="s">
        <v>731</v>
      </c>
      <c r="D235" s="9" t="s">
        <v>557</v>
      </c>
      <c r="E235" s="9" t="s">
        <v>11</v>
      </c>
      <c r="F235" s="9"/>
      <c r="G235" s="12">
        <f>SUM(G236)</f>
        <v>23571.7</v>
      </c>
      <c r="H235" s="12"/>
      <c r="I235" s="12"/>
      <c r="J235" s="69">
        <f t="shared" si="3"/>
        <v>23571.7</v>
      </c>
    </row>
    <row r="236" spans="1:10" ht="18" customHeight="1">
      <c r="A236" s="40" t="s">
        <v>417</v>
      </c>
      <c r="B236" s="55">
        <v>804</v>
      </c>
      <c r="C236" s="9" t="s">
        <v>731</v>
      </c>
      <c r="D236" s="9" t="s">
        <v>557</v>
      </c>
      <c r="E236" s="9" t="s">
        <v>11</v>
      </c>
      <c r="F236" s="9" t="s">
        <v>219</v>
      </c>
      <c r="G236" s="20">
        <f>23271.7+300</f>
        <v>23571.7</v>
      </c>
      <c r="H236" s="12"/>
      <c r="I236" s="12"/>
      <c r="J236" s="69">
        <f t="shared" si="3"/>
        <v>23571.7</v>
      </c>
    </row>
    <row r="237" spans="1:10" ht="18.75" customHeight="1" hidden="1">
      <c r="A237" s="41" t="s">
        <v>485</v>
      </c>
      <c r="B237" s="55">
        <v>804</v>
      </c>
      <c r="C237" s="9" t="s">
        <v>731</v>
      </c>
      <c r="D237" s="9" t="s">
        <v>557</v>
      </c>
      <c r="E237" s="9" t="s">
        <v>484</v>
      </c>
      <c r="F237" s="9"/>
      <c r="G237" s="20">
        <f>SUM(G238)</f>
        <v>0</v>
      </c>
      <c r="H237" s="20"/>
      <c r="I237" s="20"/>
      <c r="J237" s="69">
        <f t="shared" si="3"/>
        <v>0</v>
      </c>
    </row>
    <row r="238" spans="1:10" ht="20.25" customHeight="1" hidden="1">
      <c r="A238" s="38" t="s">
        <v>486</v>
      </c>
      <c r="B238" s="55">
        <v>804</v>
      </c>
      <c r="C238" s="9" t="s">
        <v>731</v>
      </c>
      <c r="D238" s="9" t="s">
        <v>557</v>
      </c>
      <c r="E238" s="9" t="s">
        <v>487</v>
      </c>
      <c r="F238" s="9"/>
      <c r="G238" s="20">
        <f>SUM(G239)</f>
        <v>0</v>
      </c>
      <c r="H238" s="20"/>
      <c r="I238" s="20"/>
      <c r="J238" s="69">
        <f t="shared" si="3"/>
        <v>0</v>
      </c>
    </row>
    <row r="239" spans="1:10" ht="18.75" customHeight="1" hidden="1">
      <c r="A239" s="40" t="s">
        <v>417</v>
      </c>
      <c r="B239" s="55">
        <v>804</v>
      </c>
      <c r="C239" s="9" t="s">
        <v>731</v>
      </c>
      <c r="D239" s="9" t="s">
        <v>557</v>
      </c>
      <c r="E239" s="9" t="s">
        <v>487</v>
      </c>
      <c r="F239" s="9" t="s">
        <v>219</v>
      </c>
      <c r="G239" s="20"/>
      <c r="H239" s="12"/>
      <c r="I239" s="12"/>
      <c r="J239" s="69">
        <f t="shared" si="3"/>
        <v>0</v>
      </c>
    </row>
    <row r="240" spans="1:10" ht="18.75" customHeight="1" hidden="1">
      <c r="A240" s="42" t="s">
        <v>419</v>
      </c>
      <c r="B240" s="55">
        <v>804</v>
      </c>
      <c r="C240" s="9" t="s">
        <v>555</v>
      </c>
      <c r="D240" s="9"/>
      <c r="E240" s="9"/>
      <c r="F240" s="9"/>
      <c r="G240" s="20"/>
      <c r="H240" s="12"/>
      <c r="I240" s="12"/>
      <c r="J240" s="69">
        <f t="shared" si="3"/>
        <v>0</v>
      </c>
    </row>
    <row r="241" spans="1:10" ht="18.75" customHeight="1" hidden="1">
      <c r="A241" s="42" t="s">
        <v>257</v>
      </c>
      <c r="B241" s="55">
        <v>804</v>
      </c>
      <c r="C241" s="9" t="s">
        <v>555</v>
      </c>
      <c r="D241" s="9" t="s">
        <v>555</v>
      </c>
      <c r="E241" s="9"/>
      <c r="F241" s="9"/>
      <c r="G241" s="20"/>
      <c r="H241" s="12"/>
      <c r="I241" s="12"/>
      <c r="J241" s="69">
        <f t="shared" si="3"/>
        <v>0</v>
      </c>
    </row>
    <row r="242" spans="1:10" ht="18.75" customHeight="1" hidden="1">
      <c r="A242" s="41" t="s">
        <v>231</v>
      </c>
      <c r="B242" s="55">
        <v>804</v>
      </c>
      <c r="C242" s="9" t="s">
        <v>555</v>
      </c>
      <c r="D242" s="9" t="s">
        <v>555</v>
      </c>
      <c r="E242" s="9" t="s">
        <v>528</v>
      </c>
      <c r="F242" s="9"/>
      <c r="G242" s="20"/>
      <c r="H242" s="12"/>
      <c r="I242" s="12"/>
      <c r="J242" s="69">
        <f t="shared" si="3"/>
        <v>0</v>
      </c>
    </row>
    <row r="243" spans="1:10" ht="18.75" customHeight="1" hidden="1">
      <c r="A243" s="37" t="s">
        <v>369</v>
      </c>
      <c r="B243" s="55">
        <v>804</v>
      </c>
      <c r="C243" s="9" t="s">
        <v>555</v>
      </c>
      <c r="D243" s="9" t="s">
        <v>555</v>
      </c>
      <c r="E243" s="9" t="s">
        <v>568</v>
      </c>
      <c r="F243" s="9"/>
      <c r="G243" s="20"/>
      <c r="H243" s="12"/>
      <c r="I243" s="12"/>
      <c r="J243" s="69">
        <f t="shared" si="3"/>
        <v>0</v>
      </c>
    </row>
    <row r="244" spans="1:10" ht="18.75" customHeight="1" hidden="1">
      <c r="A244" s="42" t="s">
        <v>617</v>
      </c>
      <c r="B244" s="55">
        <v>804</v>
      </c>
      <c r="C244" s="9" t="s">
        <v>555</v>
      </c>
      <c r="D244" s="9" t="s">
        <v>555</v>
      </c>
      <c r="E244" s="9" t="s">
        <v>568</v>
      </c>
      <c r="F244" s="9" t="s">
        <v>616</v>
      </c>
      <c r="G244" s="20"/>
      <c r="H244" s="12"/>
      <c r="I244" s="12"/>
      <c r="J244" s="69">
        <f t="shared" si="3"/>
        <v>0</v>
      </c>
    </row>
    <row r="245" spans="1:13" ht="19.5" customHeight="1">
      <c r="A245" s="44" t="s">
        <v>598</v>
      </c>
      <c r="B245" s="55">
        <v>805</v>
      </c>
      <c r="C245" s="9"/>
      <c r="D245" s="9"/>
      <c r="E245" s="9"/>
      <c r="F245" s="9"/>
      <c r="G245" s="12">
        <f>SUM(G251,G363,G358)</f>
        <v>1849067.7000000002</v>
      </c>
      <c r="H245" s="12">
        <f>SUM(H251,H363,H358)</f>
        <v>63935</v>
      </c>
      <c r="I245" s="12">
        <f>SUM(I251,I363,I358,I246)</f>
        <v>4713.1</v>
      </c>
      <c r="J245" s="69">
        <f t="shared" si="3"/>
        <v>1917715.8000000003</v>
      </c>
      <c r="K245" s="123"/>
      <c r="L245" s="32"/>
      <c r="M245" s="22"/>
    </row>
    <row r="246" spans="1:13" ht="19.5" customHeight="1">
      <c r="A246" s="44" t="s">
        <v>482</v>
      </c>
      <c r="B246" s="55">
        <v>805</v>
      </c>
      <c r="C246" s="9" t="s">
        <v>731</v>
      </c>
      <c r="D246" s="9"/>
      <c r="E246" s="9"/>
      <c r="F246" s="9"/>
      <c r="G246" s="12">
        <f>SUM(G251)</f>
        <v>1766641.9000000001</v>
      </c>
      <c r="H246" s="12"/>
      <c r="I246" s="12">
        <f>I247</f>
        <v>4713.1</v>
      </c>
      <c r="J246" s="69">
        <f t="shared" si="3"/>
        <v>1771355.0000000002</v>
      </c>
      <c r="K246" s="36"/>
      <c r="L246" s="36"/>
      <c r="M246" s="22"/>
    </row>
    <row r="247" spans="1:13" ht="19.5" customHeight="1">
      <c r="A247" s="40" t="s">
        <v>681</v>
      </c>
      <c r="B247" s="55">
        <v>805</v>
      </c>
      <c r="C247" s="9" t="s">
        <v>731</v>
      </c>
      <c r="D247" s="9" t="s">
        <v>728</v>
      </c>
      <c r="E247" s="9"/>
      <c r="F247" s="9"/>
      <c r="G247" s="12"/>
      <c r="H247" s="12"/>
      <c r="I247" s="12">
        <f>I248</f>
        <v>4713.1</v>
      </c>
      <c r="J247" s="69">
        <f t="shared" si="3"/>
        <v>4713.1</v>
      </c>
      <c r="K247" s="36"/>
      <c r="L247" s="36"/>
      <c r="M247" s="22"/>
    </row>
    <row r="248" spans="1:13" ht="19.5" customHeight="1">
      <c r="A248" s="40" t="s">
        <v>683</v>
      </c>
      <c r="B248" s="55">
        <v>805</v>
      </c>
      <c r="C248" s="9" t="s">
        <v>731</v>
      </c>
      <c r="D248" s="9" t="s">
        <v>728</v>
      </c>
      <c r="E248" s="9" t="s">
        <v>682</v>
      </c>
      <c r="F248" s="9"/>
      <c r="G248" s="12"/>
      <c r="H248" s="12"/>
      <c r="I248" s="12">
        <f>I249</f>
        <v>4713.1</v>
      </c>
      <c r="J248" s="69">
        <f t="shared" si="3"/>
        <v>4713.1</v>
      </c>
      <c r="K248" s="36"/>
      <c r="L248" s="36"/>
      <c r="M248" s="22"/>
    </row>
    <row r="249" spans="1:13" ht="19.5" customHeight="1">
      <c r="A249" s="40" t="s">
        <v>685</v>
      </c>
      <c r="B249" s="55">
        <v>805</v>
      </c>
      <c r="C249" s="9" t="s">
        <v>731</v>
      </c>
      <c r="D249" s="9" t="s">
        <v>728</v>
      </c>
      <c r="E249" s="9" t="s">
        <v>684</v>
      </c>
      <c r="F249" s="9"/>
      <c r="G249" s="12"/>
      <c r="H249" s="12"/>
      <c r="I249" s="12">
        <f>I250</f>
        <v>4713.1</v>
      </c>
      <c r="J249" s="69">
        <f t="shared" si="3"/>
        <v>4713.1</v>
      </c>
      <c r="K249" s="36"/>
      <c r="L249" s="36"/>
      <c r="M249" s="22"/>
    </row>
    <row r="250" spans="1:13" ht="19.5" customHeight="1">
      <c r="A250" s="41" t="s">
        <v>778</v>
      </c>
      <c r="B250" s="55">
        <v>805</v>
      </c>
      <c r="C250" s="9" t="s">
        <v>731</v>
      </c>
      <c r="D250" s="9" t="s">
        <v>728</v>
      </c>
      <c r="E250" s="9" t="s">
        <v>684</v>
      </c>
      <c r="F250" s="9" t="s">
        <v>640</v>
      </c>
      <c r="G250" s="12"/>
      <c r="H250" s="12"/>
      <c r="I250" s="12">
        <v>4713.1</v>
      </c>
      <c r="J250" s="69">
        <f t="shared" si="3"/>
        <v>4713.1</v>
      </c>
      <c r="K250" s="36"/>
      <c r="L250" s="36"/>
      <c r="M250" s="22"/>
    </row>
    <row r="251" spans="1:13" ht="19.5" customHeight="1">
      <c r="A251" s="42" t="s">
        <v>476</v>
      </c>
      <c r="B251" s="55">
        <v>805</v>
      </c>
      <c r="C251" s="9" t="s">
        <v>555</v>
      </c>
      <c r="D251" s="9"/>
      <c r="E251" s="9"/>
      <c r="F251" s="9"/>
      <c r="G251" s="12">
        <f>SUM(G252,G262,G301,G312,G322)</f>
        <v>1766641.9000000001</v>
      </c>
      <c r="H251" s="12">
        <f>SUM(H252,H262,H301,H312,H322)</f>
        <v>63935</v>
      </c>
      <c r="I251" s="12"/>
      <c r="J251" s="69">
        <f t="shared" si="3"/>
        <v>1830576.9000000001</v>
      </c>
      <c r="K251" s="36"/>
      <c r="L251" s="36"/>
      <c r="M251" s="22"/>
    </row>
    <row r="252" spans="1:13" ht="16.5">
      <c r="A252" s="42" t="s">
        <v>488</v>
      </c>
      <c r="B252" s="55">
        <v>805</v>
      </c>
      <c r="C252" s="9" t="s">
        <v>555</v>
      </c>
      <c r="D252" s="9" t="s">
        <v>728</v>
      </c>
      <c r="E252" s="9"/>
      <c r="F252" s="9"/>
      <c r="G252" s="12">
        <f>SUM(G253,G258)</f>
        <v>757595.1000000001</v>
      </c>
      <c r="H252" s="12">
        <f>SUM(H253,H258)</f>
        <v>59636.3</v>
      </c>
      <c r="I252" s="12"/>
      <c r="J252" s="69">
        <f t="shared" si="3"/>
        <v>817231.4000000001</v>
      </c>
      <c r="K252" s="36"/>
      <c r="L252" s="36"/>
      <c r="M252" s="22"/>
    </row>
    <row r="253" spans="1:13" ht="17.25" customHeight="1">
      <c r="A253" s="42" t="s">
        <v>47</v>
      </c>
      <c r="B253" s="55">
        <v>805</v>
      </c>
      <c r="C253" s="9" t="s">
        <v>555</v>
      </c>
      <c r="D253" s="9" t="s">
        <v>728</v>
      </c>
      <c r="E253" s="9" t="s">
        <v>489</v>
      </c>
      <c r="F253" s="9"/>
      <c r="G253" s="12">
        <f>SUM(G254,G256)</f>
        <v>754235.3</v>
      </c>
      <c r="H253" s="12">
        <f>SUM(H254,H256)</f>
        <v>59636.3</v>
      </c>
      <c r="I253" s="12"/>
      <c r="J253" s="69">
        <f t="shared" si="3"/>
        <v>813871.6000000001</v>
      </c>
      <c r="K253" s="36"/>
      <c r="L253" s="36"/>
      <c r="M253" s="22"/>
    </row>
    <row r="254" spans="1:13" ht="18" customHeight="1">
      <c r="A254" s="42" t="s">
        <v>530</v>
      </c>
      <c r="B254" s="55">
        <v>805</v>
      </c>
      <c r="C254" s="9" t="s">
        <v>555</v>
      </c>
      <c r="D254" s="9" t="s">
        <v>728</v>
      </c>
      <c r="E254" s="9" t="s">
        <v>531</v>
      </c>
      <c r="F254" s="9"/>
      <c r="G254" s="12">
        <f>SUM(G255)</f>
        <v>33491.8</v>
      </c>
      <c r="H254" s="12"/>
      <c r="I254" s="12"/>
      <c r="J254" s="69">
        <f t="shared" si="3"/>
        <v>33491.8</v>
      </c>
      <c r="K254" s="36"/>
      <c r="L254" s="36"/>
      <c r="M254" s="22"/>
    </row>
    <row r="255" spans="1:13" ht="16.5">
      <c r="A255" s="41" t="s">
        <v>778</v>
      </c>
      <c r="B255" s="55">
        <v>805</v>
      </c>
      <c r="C255" s="9" t="s">
        <v>555</v>
      </c>
      <c r="D255" s="9" t="s">
        <v>728</v>
      </c>
      <c r="E255" s="9" t="s">
        <v>531</v>
      </c>
      <c r="F255" s="9" t="s">
        <v>640</v>
      </c>
      <c r="G255" s="12">
        <v>33491.8</v>
      </c>
      <c r="H255" s="12"/>
      <c r="I255" s="12"/>
      <c r="J255" s="69">
        <f t="shared" si="3"/>
        <v>33491.8</v>
      </c>
      <c r="K255" s="36"/>
      <c r="L255" s="36"/>
      <c r="M255" s="22"/>
    </row>
    <row r="256" spans="1:13" ht="18" customHeight="1">
      <c r="A256" s="42" t="s">
        <v>451</v>
      </c>
      <c r="B256" s="55">
        <v>805</v>
      </c>
      <c r="C256" s="9" t="s">
        <v>555</v>
      </c>
      <c r="D256" s="9" t="s">
        <v>728</v>
      </c>
      <c r="E256" s="9" t="s">
        <v>490</v>
      </c>
      <c r="F256" s="9"/>
      <c r="G256" s="12">
        <f>SUM(G257)</f>
        <v>720743.5</v>
      </c>
      <c r="H256" s="12">
        <f>SUM(H257)</f>
        <v>59636.3</v>
      </c>
      <c r="I256" s="12"/>
      <c r="J256" s="69">
        <f t="shared" si="3"/>
        <v>780379.8</v>
      </c>
      <c r="K256" s="36"/>
      <c r="L256" s="36"/>
      <c r="M256" s="22"/>
    </row>
    <row r="257" spans="1:10" ht="19.5" customHeight="1">
      <c r="A257" s="41" t="s">
        <v>778</v>
      </c>
      <c r="B257" s="55">
        <v>805</v>
      </c>
      <c r="C257" s="9" t="s">
        <v>555</v>
      </c>
      <c r="D257" s="9" t="s">
        <v>728</v>
      </c>
      <c r="E257" s="9" t="s">
        <v>490</v>
      </c>
      <c r="F257" s="9" t="s">
        <v>640</v>
      </c>
      <c r="G257" s="20">
        <v>720743.5</v>
      </c>
      <c r="H257" s="12">
        <v>59636.3</v>
      </c>
      <c r="I257" s="12"/>
      <c r="J257" s="69">
        <f t="shared" si="3"/>
        <v>780379.8</v>
      </c>
    </row>
    <row r="258" spans="1:10" ht="19.5" customHeight="1">
      <c r="A258" s="40" t="s">
        <v>46</v>
      </c>
      <c r="B258" s="55">
        <v>805</v>
      </c>
      <c r="C258" s="9" t="s">
        <v>555</v>
      </c>
      <c r="D258" s="9" t="s">
        <v>728</v>
      </c>
      <c r="E258" s="9" t="s">
        <v>14</v>
      </c>
      <c r="F258" s="9"/>
      <c r="G258" s="20">
        <f>SUM(G259)</f>
        <v>3359.8</v>
      </c>
      <c r="H258" s="20"/>
      <c r="I258" s="20"/>
      <c r="J258" s="69">
        <f t="shared" si="3"/>
        <v>3359.8</v>
      </c>
    </row>
    <row r="259" spans="1:10" s="82" customFormat="1" ht="54.75" customHeight="1">
      <c r="A259" s="40" t="s">
        <v>379</v>
      </c>
      <c r="B259" s="21">
        <v>805</v>
      </c>
      <c r="C259" s="9" t="s">
        <v>555</v>
      </c>
      <c r="D259" s="9" t="s">
        <v>728</v>
      </c>
      <c r="E259" s="9" t="s">
        <v>16</v>
      </c>
      <c r="F259" s="9"/>
      <c r="G259" s="20">
        <f>SUM(G260)</f>
        <v>3359.8</v>
      </c>
      <c r="H259" s="20"/>
      <c r="I259" s="20"/>
      <c r="J259" s="69">
        <f t="shared" si="3"/>
        <v>3359.8</v>
      </c>
    </row>
    <row r="260" spans="1:10" s="86" customFormat="1" ht="51.75" customHeight="1">
      <c r="A260" s="43" t="s">
        <v>787</v>
      </c>
      <c r="B260" s="21">
        <v>805</v>
      </c>
      <c r="C260" s="9" t="s">
        <v>555</v>
      </c>
      <c r="D260" s="9" t="s">
        <v>728</v>
      </c>
      <c r="E260" s="9" t="s">
        <v>322</v>
      </c>
      <c r="F260" s="9"/>
      <c r="G260" s="20">
        <f>SUM(G261)</f>
        <v>3359.8</v>
      </c>
      <c r="H260" s="20"/>
      <c r="I260" s="20"/>
      <c r="J260" s="69">
        <f t="shared" si="3"/>
        <v>3359.8</v>
      </c>
    </row>
    <row r="261" spans="1:10" s="83" customFormat="1" ht="18" customHeight="1">
      <c r="A261" s="41" t="s">
        <v>778</v>
      </c>
      <c r="B261" s="55">
        <v>805</v>
      </c>
      <c r="C261" s="9" t="s">
        <v>555</v>
      </c>
      <c r="D261" s="9" t="s">
        <v>728</v>
      </c>
      <c r="E261" s="9" t="s">
        <v>322</v>
      </c>
      <c r="F261" s="9" t="s">
        <v>640</v>
      </c>
      <c r="G261" s="20">
        <v>3359.8</v>
      </c>
      <c r="H261" s="12"/>
      <c r="I261" s="12"/>
      <c r="J261" s="69">
        <f t="shared" si="3"/>
        <v>3359.8</v>
      </c>
    </row>
    <row r="262" spans="1:10" ht="19.5" customHeight="1">
      <c r="A262" s="42" t="s">
        <v>97</v>
      </c>
      <c r="B262" s="55">
        <v>805</v>
      </c>
      <c r="C262" s="9" t="s">
        <v>555</v>
      </c>
      <c r="D262" s="9" t="s">
        <v>729</v>
      </c>
      <c r="E262" s="9"/>
      <c r="F262" s="9"/>
      <c r="G262" s="20">
        <f>SUM(G263,G268,G273,G276,G279,G285,G288)</f>
        <v>872131.6000000001</v>
      </c>
      <c r="H262" s="20">
        <f>SUM(H263,H268,H273,H276,H279,H285,H288)</f>
        <v>4298.7</v>
      </c>
      <c r="I262" s="20"/>
      <c r="J262" s="69">
        <f t="shared" si="3"/>
        <v>876430.3</v>
      </c>
    </row>
    <row r="263" spans="1:10" ht="18" customHeight="1">
      <c r="A263" s="42" t="s">
        <v>341</v>
      </c>
      <c r="B263" s="55">
        <v>805</v>
      </c>
      <c r="C263" s="9" t="s">
        <v>555</v>
      </c>
      <c r="D263" s="9" t="s">
        <v>729</v>
      </c>
      <c r="E263" s="9" t="s">
        <v>491</v>
      </c>
      <c r="F263" s="9"/>
      <c r="G263" s="20">
        <f>SUM(G264,G266)</f>
        <v>135621.80000000002</v>
      </c>
      <c r="H263" s="20"/>
      <c r="I263" s="20"/>
      <c r="J263" s="69">
        <f t="shared" si="3"/>
        <v>135621.80000000002</v>
      </c>
    </row>
    <row r="264" spans="1:10" ht="18.75" customHeight="1">
      <c r="A264" s="42" t="s">
        <v>530</v>
      </c>
      <c r="B264" s="55">
        <v>805</v>
      </c>
      <c r="C264" s="9" t="s">
        <v>555</v>
      </c>
      <c r="D264" s="9" t="s">
        <v>729</v>
      </c>
      <c r="E264" s="9" t="s">
        <v>532</v>
      </c>
      <c r="F264" s="9"/>
      <c r="G264" s="20">
        <f>SUM(G265)</f>
        <v>32845.9</v>
      </c>
      <c r="H264" s="20"/>
      <c r="I264" s="20"/>
      <c r="J264" s="69">
        <f t="shared" si="3"/>
        <v>32845.9</v>
      </c>
    </row>
    <row r="265" spans="1:10" ht="16.5">
      <c r="A265" s="41" t="s">
        <v>778</v>
      </c>
      <c r="B265" s="55">
        <v>805</v>
      </c>
      <c r="C265" s="9" t="s">
        <v>555</v>
      </c>
      <c r="D265" s="9" t="s">
        <v>729</v>
      </c>
      <c r="E265" s="9" t="s">
        <v>532</v>
      </c>
      <c r="F265" s="9" t="s">
        <v>640</v>
      </c>
      <c r="G265" s="20">
        <v>32845.9</v>
      </c>
      <c r="H265" s="20"/>
      <c r="I265" s="20"/>
      <c r="J265" s="69">
        <f t="shared" si="3"/>
        <v>32845.9</v>
      </c>
    </row>
    <row r="266" spans="1:10" ht="18.75" customHeight="1">
      <c r="A266" s="42" t="s">
        <v>451</v>
      </c>
      <c r="B266" s="55">
        <v>805</v>
      </c>
      <c r="C266" s="9" t="s">
        <v>555</v>
      </c>
      <c r="D266" s="9" t="s">
        <v>729</v>
      </c>
      <c r="E266" s="9" t="s">
        <v>492</v>
      </c>
      <c r="F266" s="9"/>
      <c r="G266" s="20">
        <f>SUM(G267)</f>
        <v>102775.90000000001</v>
      </c>
      <c r="H266" s="20"/>
      <c r="I266" s="20"/>
      <c r="J266" s="69">
        <f t="shared" si="3"/>
        <v>102775.90000000001</v>
      </c>
    </row>
    <row r="267" spans="1:10" ht="16.5">
      <c r="A267" s="41" t="s">
        <v>778</v>
      </c>
      <c r="B267" s="55">
        <v>805</v>
      </c>
      <c r="C267" s="9" t="s">
        <v>555</v>
      </c>
      <c r="D267" s="9" t="s">
        <v>729</v>
      </c>
      <c r="E267" s="9" t="s">
        <v>492</v>
      </c>
      <c r="F267" s="9" t="s">
        <v>640</v>
      </c>
      <c r="G267" s="20">
        <f>103100.3-324.4</f>
        <v>102775.90000000001</v>
      </c>
      <c r="H267" s="12"/>
      <c r="I267" s="12"/>
      <c r="J267" s="69">
        <f t="shared" si="3"/>
        <v>102775.90000000001</v>
      </c>
    </row>
    <row r="268" spans="1:10" ht="18" customHeight="1">
      <c r="A268" s="42" t="s">
        <v>510</v>
      </c>
      <c r="B268" s="55">
        <v>805</v>
      </c>
      <c r="C268" s="9" t="s">
        <v>555</v>
      </c>
      <c r="D268" s="9" t="s">
        <v>729</v>
      </c>
      <c r="E268" s="9" t="s">
        <v>494</v>
      </c>
      <c r="F268" s="9"/>
      <c r="G268" s="20">
        <f>SUM(G269,G271)</f>
        <v>47083.8</v>
      </c>
      <c r="H268" s="20">
        <f>SUM(H269,H271)</f>
        <v>4298.7</v>
      </c>
      <c r="I268" s="20"/>
      <c r="J268" s="69">
        <f t="shared" si="3"/>
        <v>51382.5</v>
      </c>
    </row>
    <row r="269" spans="1:10" ht="18" customHeight="1">
      <c r="A269" s="42" t="s">
        <v>530</v>
      </c>
      <c r="B269" s="55">
        <v>805</v>
      </c>
      <c r="C269" s="9" t="s">
        <v>555</v>
      </c>
      <c r="D269" s="9" t="s">
        <v>729</v>
      </c>
      <c r="E269" s="9" t="s">
        <v>533</v>
      </c>
      <c r="F269" s="9"/>
      <c r="G269" s="20">
        <f>SUM(G270)</f>
        <v>1484.4</v>
      </c>
      <c r="H269" s="20"/>
      <c r="I269" s="20"/>
      <c r="J269" s="69">
        <f t="shared" si="3"/>
        <v>1484.4</v>
      </c>
    </row>
    <row r="270" spans="1:10" ht="16.5">
      <c r="A270" s="41" t="s">
        <v>778</v>
      </c>
      <c r="B270" s="55">
        <v>805</v>
      </c>
      <c r="C270" s="9" t="s">
        <v>555</v>
      </c>
      <c r="D270" s="9" t="s">
        <v>729</v>
      </c>
      <c r="E270" s="9" t="s">
        <v>533</v>
      </c>
      <c r="F270" s="9" t="s">
        <v>640</v>
      </c>
      <c r="G270" s="20">
        <v>1484.4</v>
      </c>
      <c r="H270" s="12"/>
      <c r="I270" s="12"/>
      <c r="J270" s="69">
        <f t="shared" si="3"/>
        <v>1484.4</v>
      </c>
    </row>
    <row r="271" spans="1:10" ht="21" customHeight="1">
      <c r="A271" s="42" t="s">
        <v>451</v>
      </c>
      <c r="B271" s="55">
        <v>805</v>
      </c>
      <c r="C271" s="9" t="s">
        <v>555</v>
      </c>
      <c r="D271" s="9" t="s">
        <v>729</v>
      </c>
      <c r="E271" s="9" t="s">
        <v>495</v>
      </c>
      <c r="F271" s="9"/>
      <c r="G271" s="20">
        <f>SUM(G272)</f>
        <v>45599.4</v>
      </c>
      <c r="H271" s="20">
        <f>SUM(H272)</f>
        <v>4298.7</v>
      </c>
      <c r="I271" s="20"/>
      <c r="J271" s="69">
        <f t="shared" si="3"/>
        <v>49898.1</v>
      </c>
    </row>
    <row r="272" spans="1:10" ht="20.25" customHeight="1">
      <c r="A272" s="41" t="s">
        <v>778</v>
      </c>
      <c r="B272" s="55">
        <v>805</v>
      </c>
      <c r="C272" s="9" t="s">
        <v>555</v>
      </c>
      <c r="D272" s="9" t="s">
        <v>729</v>
      </c>
      <c r="E272" s="9" t="s">
        <v>495</v>
      </c>
      <c r="F272" s="9" t="s">
        <v>640</v>
      </c>
      <c r="G272" s="20">
        <f>45599.4</f>
        <v>45599.4</v>
      </c>
      <c r="H272" s="12">
        <v>4298.7</v>
      </c>
      <c r="I272" s="12"/>
      <c r="J272" s="69">
        <f t="shared" si="3"/>
        <v>49898.1</v>
      </c>
    </row>
    <row r="273" spans="1:10" ht="16.5">
      <c r="A273" s="42" t="s">
        <v>513</v>
      </c>
      <c r="B273" s="55">
        <v>805</v>
      </c>
      <c r="C273" s="9" t="s">
        <v>555</v>
      </c>
      <c r="D273" s="9" t="s">
        <v>729</v>
      </c>
      <c r="E273" s="9" t="s">
        <v>496</v>
      </c>
      <c r="F273" s="9"/>
      <c r="G273" s="20">
        <f>SUM(G274)</f>
        <v>31.6</v>
      </c>
      <c r="H273" s="20"/>
      <c r="I273" s="20"/>
      <c r="J273" s="69">
        <f t="shared" si="3"/>
        <v>31.6</v>
      </c>
    </row>
    <row r="274" spans="1:10" ht="17.25" customHeight="1">
      <c r="A274" s="42" t="s">
        <v>451</v>
      </c>
      <c r="B274" s="55">
        <v>805</v>
      </c>
      <c r="C274" s="9" t="s">
        <v>555</v>
      </c>
      <c r="D274" s="9" t="s">
        <v>729</v>
      </c>
      <c r="E274" s="9" t="s">
        <v>497</v>
      </c>
      <c r="F274" s="9"/>
      <c r="G274" s="20">
        <f>SUM(G275)</f>
        <v>31.6</v>
      </c>
      <c r="H274" s="20"/>
      <c r="I274" s="20"/>
      <c r="J274" s="69">
        <f t="shared" si="3"/>
        <v>31.6</v>
      </c>
    </row>
    <row r="275" spans="1:10" ht="16.5">
      <c r="A275" s="41" t="s">
        <v>778</v>
      </c>
      <c r="B275" s="55">
        <v>805</v>
      </c>
      <c r="C275" s="9" t="s">
        <v>555</v>
      </c>
      <c r="D275" s="9" t="s">
        <v>729</v>
      </c>
      <c r="E275" s="9" t="s">
        <v>497</v>
      </c>
      <c r="F275" s="9" t="s">
        <v>640</v>
      </c>
      <c r="G275" s="20">
        <v>31.6</v>
      </c>
      <c r="H275" s="20"/>
      <c r="I275" s="20"/>
      <c r="J275" s="69">
        <f t="shared" si="3"/>
        <v>31.6</v>
      </c>
    </row>
    <row r="276" spans="1:10" ht="19.5" customHeight="1">
      <c r="A276" s="42" t="s">
        <v>389</v>
      </c>
      <c r="B276" s="55">
        <v>805</v>
      </c>
      <c r="C276" s="9" t="s">
        <v>555</v>
      </c>
      <c r="D276" s="9" t="s">
        <v>729</v>
      </c>
      <c r="E276" s="9" t="s">
        <v>498</v>
      </c>
      <c r="F276" s="9"/>
      <c r="G276" s="20">
        <f>SUM(G277)</f>
        <v>31.6</v>
      </c>
      <c r="H276" s="20"/>
      <c r="I276" s="20"/>
      <c r="J276" s="69">
        <f t="shared" si="3"/>
        <v>31.6</v>
      </c>
    </row>
    <row r="277" spans="1:10" ht="19.5" customHeight="1">
      <c r="A277" s="42" t="s">
        <v>451</v>
      </c>
      <c r="B277" s="55">
        <v>805</v>
      </c>
      <c r="C277" s="9" t="s">
        <v>555</v>
      </c>
      <c r="D277" s="9" t="s">
        <v>729</v>
      </c>
      <c r="E277" s="9" t="s">
        <v>499</v>
      </c>
      <c r="F277" s="9"/>
      <c r="G277" s="20">
        <f>SUM(G278)</f>
        <v>31.6</v>
      </c>
      <c r="H277" s="20"/>
      <c r="I277" s="20"/>
      <c r="J277" s="69">
        <f t="shared" si="3"/>
        <v>31.6</v>
      </c>
    </row>
    <row r="278" spans="1:10" ht="16.5">
      <c r="A278" s="41" t="s">
        <v>778</v>
      </c>
      <c r="B278" s="55">
        <v>805</v>
      </c>
      <c r="C278" s="9" t="s">
        <v>555</v>
      </c>
      <c r="D278" s="9" t="s">
        <v>729</v>
      </c>
      <c r="E278" s="9" t="s">
        <v>499</v>
      </c>
      <c r="F278" s="9" t="s">
        <v>640</v>
      </c>
      <c r="G278" s="20">
        <v>31.6</v>
      </c>
      <c r="H278" s="20"/>
      <c r="I278" s="20"/>
      <c r="J278" s="69">
        <f t="shared" si="3"/>
        <v>31.6</v>
      </c>
    </row>
    <row r="279" spans="1:10" ht="16.5" hidden="1">
      <c r="A279" s="41" t="s">
        <v>505</v>
      </c>
      <c r="B279" s="55"/>
      <c r="C279" s="9"/>
      <c r="D279" s="9"/>
      <c r="E279" s="9" t="s">
        <v>500</v>
      </c>
      <c r="F279" s="9"/>
      <c r="G279" s="20"/>
      <c r="H279" s="12"/>
      <c r="I279" s="12"/>
      <c r="J279" s="69">
        <f t="shared" si="3"/>
        <v>0</v>
      </c>
    </row>
    <row r="280" spans="1:10" ht="21.75" customHeight="1" hidden="1">
      <c r="A280" s="43" t="s">
        <v>506</v>
      </c>
      <c r="B280" s="55">
        <v>805</v>
      </c>
      <c r="C280" s="9" t="s">
        <v>555</v>
      </c>
      <c r="D280" s="9" t="s">
        <v>729</v>
      </c>
      <c r="E280" s="9" t="s">
        <v>501</v>
      </c>
      <c r="F280" s="9"/>
      <c r="G280" s="20"/>
      <c r="H280" s="12"/>
      <c r="I280" s="12"/>
      <c r="J280" s="69">
        <f t="shared" si="3"/>
        <v>0</v>
      </c>
    </row>
    <row r="281" spans="1:10" ht="16.5" customHeight="1" hidden="1">
      <c r="A281" s="42" t="s">
        <v>253</v>
      </c>
      <c r="B281" s="55">
        <v>805</v>
      </c>
      <c r="C281" s="9" t="s">
        <v>555</v>
      </c>
      <c r="D281" s="9" t="s">
        <v>729</v>
      </c>
      <c r="E281" s="9" t="s">
        <v>502</v>
      </c>
      <c r="F281" s="9"/>
      <c r="G281" s="20"/>
      <c r="H281" s="12"/>
      <c r="I281" s="12"/>
      <c r="J281" s="69">
        <f t="shared" si="3"/>
        <v>0</v>
      </c>
    </row>
    <row r="282" spans="1:10" ht="16.5" hidden="1">
      <c r="A282" s="41" t="s">
        <v>778</v>
      </c>
      <c r="B282" s="55">
        <v>805</v>
      </c>
      <c r="C282" s="9" t="s">
        <v>555</v>
      </c>
      <c r="D282" s="9" t="s">
        <v>729</v>
      </c>
      <c r="E282" s="9" t="s">
        <v>502</v>
      </c>
      <c r="F282" s="9" t="s">
        <v>504</v>
      </c>
      <c r="G282" s="20"/>
      <c r="H282" s="12"/>
      <c r="I282" s="12"/>
      <c r="J282" s="69">
        <f t="shared" si="3"/>
        <v>0</v>
      </c>
    </row>
    <row r="283" spans="1:10" ht="35.25" customHeight="1" hidden="1">
      <c r="A283" s="42" t="s">
        <v>254</v>
      </c>
      <c r="B283" s="55">
        <v>805</v>
      </c>
      <c r="C283" s="9" t="s">
        <v>555</v>
      </c>
      <c r="D283" s="9" t="s">
        <v>729</v>
      </c>
      <c r="E283" s="9" t="s">
        <v>503</v>
      </c>
      <c r="F283" s="9"/>
      <c r="G283" s="20"/>
      <c r="H283" s="12"/>
      <c r="I283" s="12"/>
      <c r="J283" s="69">
        <f t="shared" si="3"/>
        <v>0</v>
      </c>
    </row>
    <row r="284" spans="1:10" ht="16.5" customHeight="1" hidden="1">
      <c r="A284" s="41" t="s">
        <v>778</v>
      </c>
      <c r="B284" s="55">
        <v>805</v>
      </c>
      <c r="C284" s="9" t="s">
        <v>555</v>
      </c>
      <c r="D284" s="9" t="s">
        <v>729</v>
      </c>
      <c r="E284" s="9" t="s">
        <v>503</v>
      </c>
      <c r="F284" s="9" t="s">
        <v>640</v>
      </c>
      <c r="G284" s="20"/>
      <c r="H284" s="12"/>
      <c r="I284" s="12"/>
      <c r="J284" s="69">
        <f t="shared" si="3"/>
        <v>0</v>
      </c>
    </row>
    <row r="285" spans="1:10" ht="16.5" hidden="1">
      <c r="A285" s="43" t="s">
        <v>94</v>
      </c>
      <c r="B285" s="55">
        <v>805</v>
      </c>
      <c r="C285" s="9" t="s">
        <v>555</v>
      </c>
      <c r="D285" s="9" t="s">
        <v>729</v>
      </c>
      <c r="E285" s="9" t="s">
        <v>493</v>
      </c>
      <c r="F285" s="9"/>
      <c r="G285" s="20">
        <f>G286</f>
        <v>0</v>
      </c>
      <c r="H285" s="20"/>
      <c r="I285" s="20"/>
      <c r="J285" s="69">
        <f t="shared" si="3"/>
        <v>0</v>
      </c>
    </row>
    <row r="286" spans="1:10" ht="36.75" customHeight="1" hidden="1">
      <c r="A286" s="43" t="s">
        <v>323</v>
      </c>
      <c r="B286" s="55">
        <v>805</v>
      </c>
      <c r="C286" s="9" t="s">
        <v>606</v>
      </c>
      <c r="D286" s="9" t="s">
        <v>729</v>
      </c>
      <c r="E286" s="9" t="s">
        <v>507</v>
      </c>
      <c r="F286" s="9"/>
      <c r="G286" s="20">
        <f>SUM(G287)</f>
        <v>0</v>
      </c>
      <c r="H286" s="20"/>
      <c r="I286" s="20"/>
      <c r="J286" s="69">
        <f t="shared" si="3"/>
        <v>0</v>
      </c>
    </row>
    <row r="287" spans="1:10" ht="16.5" customHeight="1" hidden="1">
      <c r="A287" s="41" t="s">
        <v>778</v>
      </c>
      <c r="B287" s="55">
        <v>805</v>
      </c>
      <c r="C287" s="9" t="s">
        <v>606</v>
      </c>
      <c r="D287" s="9" t="s">
        <v>729</v>
      </c>
      <c r="E287" s="9" t="s">
        <v>507</v>
      </c>
      <c r="F287" s="9" t="s">
        <v>640</v>
      </c>
      <c r="G287" s="20"/>
      <c r="H287" s="12"/>
      <c r="I287" s="12"/>
      <c r="J287" s="69">
        <f t="shared" si="3"/>
        <v>0</v>
      </c>
    </row>
    <row r="288" spans="1:10" ht="21" customHeight="1">
      <c r="A288" s="40" t="s">
        <v>46</v>
      </c>
      <c r="B288" s="55">
        <v>805</v>
      </c>
      <c r="C288" s="9" t="s">
        <v>555</v>
      </c>
      <c r="D288" s="9" t="s">
        <v>729</v>
      </c>
      <c r="E288" s="9" t="s">
        <v>14</v>
      </c>
      <c r="F288" s="9"/>
      <c r="G288" s="20">
        <f>SUM(G292,G289)</f>
        <v>689362.8</v>
      </c>
      <c r="H288" s="20"/>
      <c r="I288" s="20"/>
      <c r="J288" s="69">
        <f aca="true" t="shared" si="4" ref="J288:J351">G288+H288+I288</f>
        <v>689362.8</v>
      </c>
    </row>
    <row r="289" spans="1:10" ht="39.75" customHeight="1" hidden="1">
      <c r="A289" s="76" t="s">
        <v>387</v>
      </c>
      <c r="B289" s="55">
        <v>805</v>
      </c>
      <c r="C289" s="9" t="s">
        <v>555</v>
      </c>
      <c r="D289" s="9" t="s">
        <v>729</v>
      </c>
      <c r="E289" s="9" t="s">
        <v>325</v>
      </c>
      <c r="F289" s="9"/>
      <c r="G289" s="20">
        <f>SUM(G290)</f>
        <v>0</v>
      </c>
      <c r="H289" s="20"/>
      <c r="I289" s="20"/>
      <c r="J289" s="69">
        <f t="shared" si="4"/>
        <v>0</v>
      </c>
    </row>
    <row r="290" spans="1:10" ht="36.75" customHeight="1" hidden="1">
      <c r="A290" s="76" t="s">
        <v>400</v>
      </c>
      <c r="B290" s="55">
        <v>805</v>
      </c>
      <c r="C290" s="9" t="s">
        <v>555</v>
      </c>
      <c r="D290" s="9" t="s">
        <v>729</v>
      </c>
      <c r="E290" s="9" t="s">
        <v>326</v>
      </c>
      <c r="F290" s="9"/>
      <c r="G290" s="20">
        <f>SUM(G291)</f>
        <v>0</v>
      </c>
      <c r="H290" s="20"/>
      <c r="I290" s="20"/>
      <c r="J290" s="69">
        <f t="shared" si="4"/>
        <v>0</v>
      </c>
    </row>
    <row r="291" spans="1:10" ht="19.5" customHeight="1" hidden="1">
      <c r="A291" s="41" t="s">
        <v>778</v>
      </c>
      <c r="B291" s="55">
        <v>805</v>
      </c>
      <c r="C291" s="9" t="s">
        <v>555</v>
      </c>
      <c r="D291" s="9" t="s">
        <v>729</v>
      </c>
      <c r="E291" s="9" t="s">
        <v>326</v>
      </c>
      <c r="F291" s="9" t="s">
        <v>640</v>
      </c>
      <c r="G291" s="20"/>
      <c r="H291" s="12"/>
      <c r="I291" s="12"/>
      <c r="J291" s="69">
        <f t="shared" si="4"/>
        <v>0</v>
      </c>
    </row>
    <row r="292" spans="1:10" ht="51.75" customHeight="1">
      <c r="A292" s="40" t="s">
        <v>379</v>
      </c>
      <c r="B292" s="55">
        <v>805</v>
      </c>
      <c r="C292" s="9" t="s">
        <v>555</v>
      </c>
      <c r="D292" s="9" t="s">
        <v>729</v>
      </c>
      <c r="E292" s="9" t="s">
        <v>16</v>
      </c>
      <c r="F292" s="9"/>
      <c r="G292" s="20">
        <f>G293+G297+G295+G299</f>
        <v>689362.8</v>
      </c>
      <c r="H292" s="20"/>
      <c r="I292" s="20"/>
      <c r="J292" s="69">
        <f t="shared" si="4"/>
        <v>689362.8</v>
      </c>
    </row>
    <row r="293" spans="1:10" ht="87.75" customHeight="1">
      <c r="A293" s="43" t="s">
        <v>308</v>
      </c>
      <c r="B293" s="55">
        <v>805</v>
      </c>
      <c r="C293" s="9" t="s">
        <v>555</v>
      </c>
      <c r="D293" s="9" t="s">
        <v>729</v>
      </c>
      <c r="E293" s="9" t="s">
        <v>327</v>
      </c>
      <c r="F293" s="9"/>
      <c r="G293" s="20">
        <f>SUM(G294)</f>
        <v>127141.6</v>
      </c>
      <c r="H293" s="20"/>
      <c r="I293" s="20"/>
      <c r="J293" s="69">
        <f t="shared" si="4"/>
        <v>127141.6</v>
      </c>
    </row>
    <row r="294" spans="1:10" ht="19.5" customHeight="1">
      <c r="A294" s="41" t="s">
        <v>778</v>
      </c>
      <c r="B294" s="55">
        <v>805</v>
      </c>
      <c r="C294" s="9" t="s">
        <v>555</v>
      </c>
      <c r="D294" s="9" t="s">
        <v>729</v>
      </c>
      <c r="E294" s="9" t="s">
        <v>327</v>
      </c>
      <c r="F294" s="9" t="s">
        <v>640</v>
      </c>
      <c r="G294" s="20">
        <v>127141.6</v>
      </c>
      <c r="H294" s="12"/>
      <c r="I294" s="12"/>
      <c r="J294" s="69">
        <f t="shared" si="4"/>
        <v>127141.6</v>
      </c>
    </row>
    <row r="295" spans="1:10" ht="18" customHeight="1">
      <c r="A295" s="43" t="s">
        <v>328</v>
      </c>
      <c r="B295" s="55">
        <v>805</v>
      </c>
      <c r="C295" s="9" t="s">
        <v>555</v>
      </c>
      <c r="D295" s="9" t="s">
        <v>729</v>
      </c>
      <c r="E295" s="9" t="s">
        <v>329</v>
      </c>
      <c r="F295" s="9"/>
      <c r="G295" s="20">
        <f>SUM(G296)</f>
        <v>496761.7</v>
      </c>
      <c r="H295" s="20"/>
      <c r="I295" s="20"/>
      <c r="J295" s="69">
        <f t="shared" si="4"/>
        <v>496761.7</v>
      </c>
    </row>
    <row r="296" spans="1:10" ht="18" customHeight="1">
      <c r="A296" s="41" t="s">
        <v>778</v>
      </c>
      <c r="B296" s="55">
        <v>805</v>
      </c>
      <c r="C296" s="9" t="s">
        <v>606</v>
      </c>
      <c r="D296" s="9" t="s">
        <v>729</v>
      </c>
      <c r="E296" s="9" t="s">
        <v>329</v>
      </c>
      <c r="F296" s="9" t="s">
        <v>640</v>
      </c>
      <c r="G296" s="20">
        <v>496761.7</v>
      </c>
      <c r="H296" s="12"/>
      <c r="I296" s="12"/>
      <c r="J296" s="69">
        <f t="shared" si="4"/>
        <v>496761.7</v>
      </c>
    </row>
    <row r="297" spans="1:10" ht="69" customHeight="1">
      <c r="A297" s="43" t="s">
        <v>789</v>
      </c>
      <c r="B297" s="55">
        <v>805</v>
      </c>
      <c r="C297" s="9" t="s">
        <v>555</v>
      </c>
      <c r="D297" s="9" t="s">
        <v>729</v>
      </c>
      <c r="E297" s="9" t="s">
        <v>330</v>
      </c>
      <c r="F297" s="9"/>
      <c r="G297" s="20">
        <f>SUM(G298)</f>
        <v>65099.8</v>
      </c>
      <c r="H297" s="20"/>
      <c r="I297" s="20"/>
      <c r="J297" s="69">
        <f t="shared" si="4"/>
        <v>65099.8</v>
      </c>
    </row>
    <row r="298" spans="1:10" ht="18.75" customHeight="1">
      <c r="A298" s="112" t="s">
        <v>778</v>
      </c>
      <c r="B298" s="117">
        <v>805</v>
      </c>
      <c r="C298" s="110" t="s">
        <v>606</v>
      </c>
      <c r="D298" s="110" t="s">
        <v>729</v>
      </c>
      <c r="E298" s="110" t="s">
        <v>330</v>
      </c>
      <c r="F298" s="110" t="s">
        <v>640</v>
      </c>
      <c r="G298" s="84">
        <v>65099.8</v>
      </c>
      <c r="H298" s="28"/>
      <c r="I298" s="28"/>
      <c r="J298" s="145">
        <f t="shared" si="4"/>
        <v>65099.8</v>
      </c>
    </row>
    <row r="299" spans="1:10" ht="34.5" customHeight="1">
      <c r="A299" s="106" t="s">
        <v>408</v>
      </c>
      <c r="B299" s="116">
        <v>805</v>
      </c>
      <c r="C299" s="6" t="s">
        <v>555</v>
      </c>
      <c r="D299" s="6" t="s">
        <v>729</v>
      </c>
      <c r="E299" s="6" t="s">
        <v>331</v>
      </c>
      <c r="F299" s="6"/>
      <c r="G299" s="85">
        <f>SUM(G300)</f>
        <v>359.7</v>
      </c>
      <c r="H299" s="85"/>
      <c r="I299" s="85"/>
      <c r="J299" s="130">
        <f t="shared" si="4"/>
        <v>359.7</v>
      </c>
    </row>
    <row r="300" spans="1:10" ht="18.75" customHeight="1">
      <c r="A300" s="41" t="s">
        <v>778</v>
      </c>
      <c r="B300" s="55">
        <v>805</v>
      </c>
      <c r="C300" s="9" t="s">
        <v>606</v>
      </c>
      <c r="D300" s="9" t="s">
        <v>748</v>
      </c>
      <c r="E300" s="9" t="s">
        <v>331</v>
      </c>
      <c r="F300" s="9" t="s">
        <v>640</v>
      </c>
      <c r="G300" s="20">
        <v>359.7</v>
      </c>
      <c r="H300" s="12"/>
      <c r="I300" s="12"/>
      <c r="J300" s="69">
        <f t="shared" si="4"/>
        <v>359.7</v>
      </c>
    </row>
    <row r="301" spans="1:10" ht="36" customHeight="1" hidden="1">
      <c r="A301" s="42" t="s">
        <v>641</v>
      </c>
      <c r="B301" s="8" t="s">
        <v>779</v>
      </c>
      <c r="C301" s="9" t="s">
        <v>555</v>
      </c>
      <c r="D301" s="9" t="s">
        <v>33</v>
      </c>
      <c r="E301" s="9"/>
      <c r="F301" s="9"/>
      <c r="G301" s="20">
        <f>SUM(G302,G307)</f>
        <v>0</v>
      </c>
      <c r="H301" s="20"/>
      <c r="I301" s="20"/>
      <c r="J301" s="69">
        <f t="shared" si="4"/>
        <v>0</v>
      </c>
    </row>
    <row r="302" spans="1:10" ht="18.75" customHeight="1" hidden="1">
      <c r="A302" s="37" t="s">
        <v>602</v>
      </c>
      <c r="B302" s="55">
        <v>805</v>
      </c>
      <c r="C302" s="9" t="s">
        <v>555</v>
      </c>
      <c r="D302" s="9" t="s">
        <v>33</v>
      </c>
      <c r="E302" s="9" t="s">
        <v>601</v>
      </c>
      <c r="F302" s="9"/>
      <c r="G302" s="20">
        <f>SUM(G303,G305)</f>
        <v>0</v>
      </c>
      <c r="H302" s="20"/>
      <c r="I302" s="20"/>
      <c r="J302" s="69">
        <f t="shared" si="4"/>
        <v>0</v>
      </c>
    </row>
    <row r="303" spans="1:10" ht="20.25" customHeight="1" hidden="1">
      <c r="A303" s="42" t="s">
        <v>530</v>
      </c>
      <c r="B303" s="55">
        <v>805</v>
      </c>
      <c r="C303" s="9" t="s">
        <v>555</v>
      </c>
      <c r="D303" s="9" t="s">
        <v>33</v>
      </c>
      <c r="E303" s="9" t="s">
        <v>604</v>
      </c>
      <c r="F303" s="9"/>
      <c r="G303" s="20">
        <f>SUM(G304)</f>
        <v>0</v>
      </c>
      <c r="H303" s="20"/>
      <c r="I303" s="20"/>
      <c r="J303" s="69">
        <f t="shared" si="4"/>
        <v>0</v>
      </c>
    </row>
    <row r="304" spans="1:10" ht="18" customHeight="1" hidden="1">
      <c r="A304" s="41" t="s">
        <v>778</v>
      </c>
      <c r="B304" s="55">
        <v>805</v>
      </c>
      <c r="C304" s="9" t="s">
        <v>555</v>
      </c>
      <c r="D304" s="9" t="s">
        <v>33</v>
      </c>
      <c r="E304" s="9" t="s">
        <v>604</v>
      </c>
      <c r="F304" s="9" t="s">
        <v>640</v>
      </c>
      <c r="G304" s="20"/>
      <c r="H304" s="12"/>
      <c r="I304" s="12"/>
      <c r="J304" s="69">
        <f t="shared" si="4"/>
        <v>0</v>
      </c>
    </row>
    <row r="305" spans="1:10" ht="19.5" customHeight="1" hidden="1">
      <c r="A305" s="42" t="s">
        <v>451</v>
      </c>
      <c r="B305" s="55">
        <v>805</v>
      </c>
      <c r="C305" s="9" t="s">
        <v>555</v>
      </c>
      <c r="D305" s="9" t="s">
        <v>33</v>
      </c>
      <c r="E305" s="9" t="s">
        <v>603</v>
      </c>
      <c r="F305" s="9"/>
      <c r="G305" s="20">
        <f>SUM(G306)</f>
        <v>0</v>
      </c>
      <c r="H305" s="20"/>
      <c r="I305" s="20"/>
      <c r="J305" s="69">
        <f t="shared" si="4"/>
        <v>0</v>
      </c>
    </row>
    <row r="306" spans="1:10" ht="18" customHeight="1" hidden="1">
      <c r="A306" s="41" t="s">
        <v>778</v>
      </c>
      <c r="B306" s="55">
        <v>805</v>
      </c>
      <c r="C306" s="9" t="s">
        <v>555</v>
      </c>
      <c r="D306" s="9" t="s">
        <v>33</v>
      </c>
      <c r="E306" s="9" t="s">
        <v>603</v>
      </c>
      <c r="F306" s="9" t="s">
        <v>640</v>
      </c>
      <c r="G306" s="20"/>
      <c r="H306" s="12"/>
      <c r="I306" s="12"/>
      <c r="J306" s="69">
        <f t="shared" si="4"/>
        <v>0</v>
      </c>
    </row>
    <row r="307" spans="1:10" ht="19.5" customHeight="1" hidden="1">
      <c r="A307" s="40" t="s">
        <v>46</v>
      </c>
      <c r="B307" s="55">
        <v>805</v>
      </c>
      <c r="C307" s="9" t="s">
        <v>555</v>
      </c>
      <c r="D307" s="9" t="s">
        <v>33</v>
      </c>
      <c r="E307" s="9" t="s">
        <v>14</v>
      </c>
      <c r="F307" s="9"/>
      <c r="G307" s="20">
        <f>SUM(G308)</f>
        <v>0</v>
      </c>
      <c r="H307" s="20"/>
      <c r="I307" s="20"/>
      <c r="J307" s="69">
        <f t="shared" si="4"/>
        <v>0</v>
      </c>
    </row>
    <row r="308" spans="1:10" ht="50.25" customHeight="1" hidden="1">
      <c r="A308" s="40" t="s">
        <v>263</v>
      </c>
      <c r="B308" s="55">
        <v>805</v>
      </c>
      <c r="C308" s="9" t="s">
        <v>555</v>
      </c>
      <c r="D308" s="9" t="s">
        <v>33</v>
      </c>
      <c r="E308" s="9" t="s">
        <v>16</v>
      </c>
      <c r="F308" s="9"/>
      <c r="G308" s="20">
        <f>SUM(G309)</f>
        <v>0</v>
      </c>
      <c r="H308" s="20"/>
      <c r="I308" s="20"/>
      <c r="J308" s="69">
        <f t="shared" si="4"/>
        <v>0</v>
      </c>
    </row>
    <row r="309" spans="1:10" ht="55.5" customHeight="1" hidden="1">
      <c r="A309" s="43" t="s">
        <v>391</v>
      </c>
      <c r="B309" s="55">
        <v>805</v>
      </c>
      <c r="C309" s="9" t="s">
        <v>555</v>
      </c>
      <c r="D309" s="9" t="s">
        <v>33</v>
      </c>
      <c r="E309" s="9" t="s">
        <v>332</v>
      </c>
      <c r="F309" s="9"/>
      <c r="G309" s="53">
        <f>SUM(G310)</f>
        <v>0</v>
      </c>
      <c r="H309" s="53"/>
      <c r="I309" s="53"/>
      <c r="J309" s="69">
        <f t="shared" si="4"/>
        <v>0</v>
      </c>
    </row>
    <row r="310" spans="1:10" ht="20.25" customHeight="1" hidden="1">
      <c r="A310" s="41" t="s">
        <v>778</v>
      </c>
      <c r="B310" s="55">
        <v>805</v>
      </c>
      <c r="C310" s="9" t="s">
        <v>555</v>
      </c>
      <c r="D310" s="9" t="s">
        <v>33</v>
      </c>
      <c r="E310" s="9" t="s">
        <v>332</v>
      </c>
      <c r="F310" s="9" t="s">
        <v>640</v>
      </c>
      <c r="G310" s="20"/>
      <c r="H310" s="12"/>
      <c r="I310" s="12"/>
      <c r="J310" s="69">
        <f t="shared" si="4"/>
        <v>0</v>
      </c>
    </row>
    <row r="311" spans="1:10" ht="18" customHeight="1" hidden="1">
      <c r="A311" s="41"/>
      <c r="B311" s="55"/>
      <c r="C311" s="9"/>
      <c r="D311" s="9"/>
      <c r="E311" s="9"/>
      <c r="F311" s="9"/>
      <c r="G311" s="20"/>
      <c r="H311" s="12"/>
      <c r="I311" s="12"/>
      <c r="J311" s="69">
        <f t="shared" si="4"/>
        <v>0</v>
      </c>
    </row>
    <row r="312" spans="1:10" ht="18" customHeight="1">
      <c r="A312" s="42" t="s">
        <v>257</v>
      </c>
      <c r="B312" s="55">
        <v>805</v>
      </c>
      <c r="C312" s="9" t="s">
        <v>555</v>
      </c>
      <c r="D312" s="9" t="s">
        <v>555</v>
      </c>
      <c r="E312" s="9"/>
      <c r="F312" s="9"/>
      <c r="G312" s="20">
        <f>G314+G318</f>
        <v>6409</v>
      </c>
      <c r="H312" s="20"/>
      <c r="I312" s="20"/>
      <c r="J312" s="69">
        <f t="shared" si="4"/>
        <v>6409</v>
      </c>
    </row>
    <row r="313" spans="1:10" ht="18" customHeight="1" hidden="1">
      <c r="A313" s="41" t="s">
        <v>231</v>
      </c>
      <c r="B313" s="55">
        <v>805</v>
      </c>
      <c r="C313" s="9" t="s">
        <v>555</v>
      </c>
      <c r="D313" s="9" t="s">
        <v>555</v>
      </c>
      <c r="E313" s="9" t="s">
        <v>528</v>
      </c>
      <c r="F313" s="9"/>
      <c r="G313" s="20"/>
      <c r="H313" s="20"/>
      <c r="I313" s="20"/>
      <c r="J313" s="69">
        <f t="shared" si="4"/>
        <v>0</v>
      </c>
    </row>
    <row r="314" spans="1:10" ht="22.5" customHeight="1" hidden="1">
      <c r="A314" s="37" t="s">
        <v>369</v>
      </c>
      <c r="B314" s="55">
        <v>805</v>
      </c>
      <c r="C314" s="9" t="s">
        <v>555</v>
      </c>
      <c r="D314" s="9" t="s">
        <v>555</v>
      </c>
      <c r="E314" s="9" t="s">
        <v>568</v>
      </c>
      <c r="F314" s="9"/>
      <c r="G314" s="20"/>
      <c r="H314" s="12"/>
      <c r="I314" s="12"/>
      <c r="J314" s="69">
        <f t="shared" si="4"/>
        <v>0</v>
      </c>
    </row>
    <row r="315" spans="1:10" ht="22.5" customHeight="1" hidden="1">
      <c r="A315" s="42" t="s">
        <v>617</v>
      </c>
      <c r="B315" s="55">
        <v>805</v>
      </c>
      <c r="C315" s="9" t="s">
        <v>555</v>
      </c>
      <c r="D315" s="9" t="s">
        <v>555</v>
      </c>
      <c r="E315" s="9" t="s">
        <v>568</v>
      </c>
      <c r="F315" s="9" t="s">
        <v>616</v>
      </c>
      <c r="G315" s="20"/>
      <c r="H315" s="20"/>
      <c r="I315" s="20"/>
      <c r="J315" s="69">
        <f t="shared" si="4"/>
        <v>0</v>
      </c>
    </row>
    <row r="316" spans="1:10" ht="53.25" customHeight="1" hidden="1">
      <c r="A316" s="37" t="s">
        <v>654</v>
      </c>
      <c r="B316" s="55">
        <v>805</v>
      </c>
      <c r="C316" s="9" t="s">
        <v>555</v>
      </c>
      <c r="D316" s="9" t="s">
        <v>555</v>
      </c>
      <c r="E316" s="9" t="s">
        <v>758</v>
      </c>
      <c r="F316" s="9" t="s">
        <v>616</v>
      </c>
      <c r="G316" s="20"/>
      <c r="H316" s="12"/>
      <c r="I316" s="12"/>
      <c r="J316" s="69">
        <f t="shared" si="4"/>
        <v>0</v>
      </c>
    </row>
    <row r="317" spans="1:10" ht="32.25" customHeight="1" hidden="1">
      <c r="A317" s="40" t="s">
        <v>291</v>
      </c>
      <c r="B317" s="55">
        <v>805</v>
      </c>
      <c r="C317" s="9" t="s">
        <v>555</v>
      </c>
      <c r="D317" s="9" t="s">
        <v>555</v>
      </c>
      <c r="E317" s="9" t="s">
        <v>573</v>
      </c>
      <c r="F317" s="9" t="s">
        <v>616</v>
      </c>
      <c r="G317" s="20"/>
      <c r="H317" s="12"/>
      <c r="I317" s="12"/>
      <c r="J317" s="69">
        <f t="shared" si="4"/>
        <v>0</v>
      </c>
    </row>
    <row r="318" spans="1:10" s="82" customFormat="1" ht="17.25" customHeight="1">
      <c r="A318" s="40" t="s">
        <v>46</v>
      </c>
      <c r="B318" s="21">
        <v>805</v>
      </c>
      <c r="C318" s="9" t="s">
        <v>555</v>
      </c>
      <c r="D318" s="9" t="s">
        <v>555</v>
      </c>
      <c r="E318" s="9" t="s">
        <v>14</v>
      </c>
      <c r="F318" s="9"/>
      <c r="G318" s="20">
        <f>SUM(G319)</f>
        <v>6409</v>
      </c>
      <c r="H318" s="20"/>
      <c r="I318" s="20"/>
      <c r="J318" s="69">
        <f t="shared" si="4"/>
        <v>6409</v>
      </c>
    </row>
    <row r="319" spans="1:10" s="86" customFormat="1" ht="51.75" customHeight="1">
      <c r="A319" s="40" t="s">
        <v>17</v>
      </c>
      <c r="B319" s="55">
        <v>805</v>
      </c>
      <c r="C319" s="9" t="s">
        <v>555</v>
      </c>
      <c r="D319" s="9" t="s">
        <v>555</v>
      </c>
      <c r="E319" s="9" t="s">
        <v>16</v>
      </c>
      <c r="F319" s="9"/>
      <c r="G319" s="20">
        <f>SUM(G320)</f>
        <v>6409</v>
      </c>
      <c r="H319" s="20"/>
      <c r="I319" s="20"/>
      <c r="J319" s="69">
        <f t="shared" si="4"/>
        <v>6409</v>
      </c>
    </row>
    <row r="320" spans="1:10" s="83" customFormat="1" ht="87" customHeight="1">
      <c r="A320" s="43" t="s">
        <v>308</v>
      </c>
      <c r="B320" s="55">
        <v>805</v>
      </c>
      <c r="C320" s="9" t="s">
        <v>555</v>
      </c>
      <c r="D320" s="9" t="s">
        <v>555</v>
      </c>
      <c r="E320" s="9" t="s">
        <v>327</v>
      </c>
      <c r="F320" s="9"/>
      <c r="G320" s="20">
        <f>SUM(G321)</f>
        <v>6409</v>
      </c>
      <c r="H320" s="20"/>
      <c r="I320" s="20"/>
      <c r="J320" s="69">
        <f t="shared" si="4"/>
        <v>6409</v>
      </c>
    </row>
    <row r="321" spans="1:10" ht="19.5" customHeight="1">
      <c r="A321" s="39" t="s">
        <v>135</v>
      </c>
      <c r="B321" s="55">
        <v>805</v>
      </c>
      <c r="C321" s="9" t="s">
        <v>555</v>
      </c>
      <c r="D321" s="9" t="s">
        <v>555</v>
      </c>
      <c r="E321" s="9" t="s">
        <v>327</v>
      </c>
      <c r="F321" s="9" t="s">
        <v>216</v>
      </c>
      <c r="G321" s="20">
        <v>6409</v>
      </c>
      <c r="H321" s="20"/>
      <c r="I321" s="20"/>
      <c r="J321" s="69">
        <f t="shared" si="4"/>
        <v>6409</v>
      </c>
    </row>
    <row r="322" spans="1:10" ht="18" customHeight="1">
      <c r="A322" s="42" t="s">
        <v>99</v>
      </c>
      <c r="B322" s="55">
        <v>805</v>
      </c>
      <c r="C322" s="9" t="s">
        <v>555</v>
      </c>
      <c r="D322" s="9" t="s">
        <v>31</v>
      </c>
      <c r="E322" s="9"/>
      <c r="F322" s="9"/>
      <c r="G322" s="20">
        <f>SUM(G323,G326,G331,G335,G345)</f>
        <v>130506.2</v>
      </c>
      <c r="H322" s="20"/>
      <c r="I322" s="20"/>
      <c r="J322" s="69">
        <f t="shared" si="4"/>
        <v>130506.2</v>
      </c>
    </row>
    <row r="323" spans="1:10" ht="19.5" customHeight="1">
      <c r="A323" s="42" t="s">
        <v>44</v>
      </c>
      <c r="B323" s="55">
        <v>805</v>
      </c>
      <c r="C323" s="9" t="s">
        <v>555</v>
      </c>
      <c r="D323" s="9" t="s">
        <v>31</v>
      </c>
      <c r="E323" s="9" t="s">
        <v>9</v>
      </c>
      <c r="F323" s="9"/>
      <c r="G323" s="20">
        <f>SUM(G324)</f>
        <v>11668.6</v>
      </c>
      <c r="H323" s="20"/>
      <c r="I323" s="20"/>
      <c r="J323" s="69">
        <f t="shared" si="4"/>
        <v>11668.6</v>
      </c>
    </row>
    <row r="324" spans="1:10" ht="18.75" customHeight="1">
      <c r="A324" s="41" t="s">
        <v>13</v>
      </c>
      <c r="B324" s="55">
        <v>805</v>
      </c>
      <c r="C324" s="9" t="s">
        <v>555</v>
      </c>
      <c r="D324" s="9" t="s">
        <v>607</v>
      </c>
      <c r="E324" s="9" t="s">
        <v>11</v>
      </c>
      <c r="F324" s="9"/>
      <c r="G324" s="20">
        <f>SUM(G325)</f>
        <v>11668.6</v>
      </c>
      <c r="H324" s="20"/>
      <c r="I324" s="20"/>
      <c r="J324" s="69">
        <f t="shared" si="4"/>
        <v>11668.6</v>
      </c>
    </row>
    <row r="325" spans="1:10" ht="18.75" customHeight="1">
      <c r="A325" s="40" t="s">
        <v>417</v>
      </c>
      <c r="B325" s="55">
        <v>805</v>
      </c>
      <c r="C325" s="9" t="s">
        <v>555</v>
      </c>
      <c r="D325" s="9" t="s">
        <v>31</v>
      </c>
      <c r="E325" s="9" t="s">
        <v>11</v>
      </c>
      <c r="F325" s="9" t="s">
        <v>219</v>
      </c>
      <c r="G325" s="20">
        <v>11668.6</v>
      </c>
      <c r="H325" s="12"/>
      <c r="I325" s="12"/>
      <c r="J325" s="69">
        <f t="shared" si="4"/>
        <v>11668.6</v>
      </c>
    </row>
    <row r="326" spans="1:10" ht="36.75" customHeight="1">
      <c r="A326" s="41" t="s">
        <v>759</v>
      </c>
      <c r="B326" s="55">
        <v>805</v>
      </c>
      <c r="C326" s="9" t="s">
        <v>555</v>
      </c>
      <c r="D326" s="9" t="s">
        <v>31</v>
      </c>
      <c r="E326" s="9" t="s">
        <v>608</v>
      </c>
      <c r="F326" s="9"/>
      <c r="G326" s="20">
        <f>SUM(G327,G329)</f>
        <v>48962.7</v>
      </c>
      <c r="H326" s="20"/>
      <c r="I326" s="20"/>
      <c r="J326" s="69">
        <f t="shared" si="4"/>
        <v>48962.7</v>
      </c>
    </row>
    <row r="327" spans="1:10" ht="18.75" customHeight="1">
      <c r="A327" s="42" t="s">
        <v>530</v>
      </c>
      <c r="B327" s="55">
        <v>805</v>
      </c>
      <c r="C327" s="9" t="s">
        <v>555</v>
      </c>
      <c r="D327" s="9" t="s">
        <v>31</v>
      </c>
      <c r="E327" s="9" t="s">
        <v>534</v>
      </c>
      <c r="F327" s="9"/>
      <c r="G327" s="20">
        <f>SUM(G328)</f>
        <v>713.2</v>
      </c>
      <c r="H327" s="20"/>
      <c r="I327" s="20"/>
      <c r="J327" s="69">
        <f t="shared" si="4"/>
        <v>713.2</v>
      </c>
    </row>
    <row r="328" spans="1:10" ht="16.5">
      <c r="A328" s="41" t="s">
        <v>778</v>
      </c>
      <c r="B328" s="55">
        <v>805</v>
      </c>
      <c r="C328" s="9" t="s">
        <v>555</v>
      </c>
      <c r="D328" s="9" t="s">
        <v>31</v>
      </c>
      <c r="E328" s="9" t="s">
        <v>534</v>
      </c>
      <c r="F328" s="9" t="s">
        <v>640</v>
      </c>
      <c r="G328" s="20">
        <v>713.2</v>
      </c>
      <c r="H328" s="20"/>
      <c r="I328" s="20"/>
      <c r="J328" s="69">
        <f t="shared" si="4"/>
        <v>713.2</v>
      </c>
    </row>
    <row r="329" spans="1:10" ht="19.5" customHeight="1">
      <c r="A329" s="42" t="s">
        <v>451</v>
      </c>
      <c r="B329" s="55">
        <v>805</v>
      </c>
      <c r="C329" s="9" t="s">
        <v>555</v>
      </c>
      <c r="D329" s="9" t="s">
        <v>31</v>
      </c>
      <c r="E329" s="9" t="s">
        <v>609</v>
      </c>
      <c r="F329" s="9"/>
      <c r="G329" s="20">
        <f>SUM(G330)</f>
        <v>48249.5</v>
      </c>
      <c r="H329" s="20"/>
      <c r="I329" s="20"/>
      <c r="J329" s="69">
        <f t="shared" si="4"/>
        <v>48249.5</v>
      </c>
    </row>
    <row r="330" spans="1:10" ht="19.5" customHeight="1">
      <c r="A330" s="41" t="s">
        <v>778</v>
      </c>
      <c r="B330" s="55">
        <v>805</v>
      </c>
      <c r="C330" s="9" t="s">
        <v>555</v>
      </c>
      <c r="D330" s="9" t="s">
        <v>31</v>
      </c>
      <c r="E330" s="9" t="s">
        <v>609</v>
      </c>
      <c r="F330" s="9" t="s">
        <v>640</v>
      </c>
      <c r="G330" s="20">
        <f>48578.2-328.7</f>
        <v>48249.5</v>
      </c>
      <c r="H330" s="12"/>
      <c r="I330" s="12"/>
      <c r="J330" s="69">
        <f t="shared" si="4"/>
        <v>48249.5</v>
      </c>
    </row>
    <row r="331" spans="1:10" ht="20.25" customHeight="1">
      <c r="A331" s="40" t="s">
        <v>46</v>
      </c>
      <c r="B331" s="55">
        <v>805</v>
      </c>
      <c r="C331" s="9" t="s">
        <v>555</v>
      </c>
      <c r="D331" s="9" t="s">
        <v>31</v>
      </c>
      <c r="E331" s="9" t="s">
        <v>14</v>
      </c>
      <c r="F331" s="9"/>
      <c r="G331" s="20">
        <f>SUM(G332)</f>
        <v>4809.3</v>
      </c>
      <c r="H331" s="20"/>
      <c r="I331" s="20"/>
      <c r="J331" s="69">
        <f t="shared" si="4"/>
        <v>4809.3</v>
      </c>
    </row>
    <row r="332" spans="1:10" s="82" customFormat="1" ht="54.75" customHeight="1">
      <c r="A332" s="40" t="s">
        <v>321</v>
      </c>
      <c r="B332" s="55">
        <v>805</v>
      </c>
      <c r="C332" s="9" t="s">
        <v>555</v>
      </c>
      <c r="D332" s="9" t="s">
        <v>31</v>
      </c>
      <c r="E332" s="9" t="s">
        <v>16</v>
      </c>
      <c r="F332" s="9"/>
      <c r="G332" s="20">
        <f>G333</f>
        <v>4809.3</v>
      </c>
      <c r="H332" s="20"/>
      <c r="I332" s="20"/>
      <c r="J332" s="69">
        <f t="shared" si="4"/>
        <v>4809.3</v>
      </c>
    </row>
    <row r="333" spans="1:10" s="83" customFormat="1" ht="37.5" customHeight="1">
      <c r="A333" s="43" t="s">
        <v>783</v>
      </c>
      <c r="B333" s="55">
        <v>805</v>
      </c>
      <c r="C333" s="9" t="s">
        <v>555</v>
      </c>
      <c r="D333" s="9" t="s">
        <v>31</v>
      </c>
      <c r="E333" s="9" t="s">
        <v>383</v>
      </c>
      <c r="F333" s="9"/>
      <c r="G333" s="20">
        <f>G334</f>
        <v>4809.3</v>
      </c>
      <c r="H333" s="20"/>
      <c r="I333" s="20"/>
      <c r="J333" s="69">
        <f t="shared" si="4"/>
        <v>4809.3</v>
      </c>
    </row>
    <row r="334" spans="1:10" ht="18.75" customHeight="1">
      <c r="A334" s="39" t="s">
        <v>135</v>
      </c>
      <c r="B334" s="55">
        <v>805</v>
      </c>
      <c r="C334" s="9" t="s">
        <v>555</v>
      </c>
      <c r="D334" s="9" t="s">
        <v>31</v>
      </c>
      <c r="E334" s="9" t="s">
        <v>383</v>
      </c>
      <c r="F334" s="9" t="s">
        <v>216</v>
      </c>
      <c r="G334" s="20">
        <v>4809.3</v>
      </c>
      <c r="H334" s="12"/>
      <c r="I334" s="12"/>
      <c r="J334" s="69">
        <f t="shared" si="4"/>
        <v>4809.3</v>
      </c>
    </row>
    <row r="335" spans="1:10" ht="19.5" customHeight="1">
      <c r="A335" s="40" t="s">
        <v>333</v>
      </c>
      <c r="B335" s="55">
        <v>805</v>
      </c>
      <c r="C335" s="9" t="s">
        <v>555</v>
      </c>
      <c r="D335" s="9" t="s">
        <v>31</v>
      </c>
      <c r="E335" s="9" t="s">
        <v>441</v>
      </c>
      <c r="F335" s="9"/>
      <c r="G335" s="20">
        <f>G336+G341+G343</f>
        <v>62858.899999999994</v>
      </c>
      <c r="H335" s="20"/>
      <c r="I335" s="20"/>
      <c r="J335" s="69">
        <f t="shared" si="4"/>
        <v>62858.899999999994</v>
      </c>
    </row>
    <row r="336" spans="1:10" ht="34.5" customHeight="1">
      <c r="A336" s="43" t="s">
        <v>311</v>
      </c>
      <c r="B336" s="55">
        <v>805</v>
      </c>
      <c r="C336" s="9" t="s">
        <v>555</v>
      </c>
      <c r="D336" s="9" t="s">
        <v>31</v>
      </c>
      <c r="E336" s="9" t="s">
        <v>307</v>
      </c>
      <c r="F336" s="9"/>
      <c r="G336" s="20">
        <f>SUM(G337,G339)</f>
        <v>62858.899999999994</v>
      </c>
      <c r="H336" s="20"/>
      <c r="I336" s="20"/>
      <c r="J336" s="69">
        <f t="shared" si="4"/>
        <v>62858.899999999994</v>
      </c>
    </row>
    <row r="337" spans="1:10" ht="39" customHeight="1">
      <c r="A337" s="43" t="s">
        <v>312</v>
      </c>
      <c r="B337" s="55">
        <v>805</v>
      </c>
      <c r="C337" s="9" t="s">
        <v>555</v>
      </c>
      <c r="D337" s="9" t="s">
        <v>31</v>
      </c>
      <c r="E337" s="9" t="s">
        <v>334</v>
      </c>
      <c r="F337" s="9"/>
      <c r="G337" s="20">
        <f>SUM(G338)</f>
        <v>43331.6</v>
      </c>
      <c r="H337" s="20"/>
      <c r="I337" s="20"/>
      <c r="J337" s="69">
        <f t="shared" si="4"/>
        <v>43331.6</v>
      </c>
    </row>
    <row r="338" spans="1:10" ht="18" customHeight="1">
      <c r="A338" s="40" t="s">
        <v>547</v>
      </c>
      <c r="B338" s="55">
        <v>805</v>
      </c>
      <c r="C338" s="9" t="s">
        <v>555</v>
      </c>
      <c r="D338" s="9" t="s">
        <v>31</v>
      </c>
      <c r="E338" s="9" t="s">
        <v>334</v>
      </c>
      <c r="F338" s="9" t="s">
        <v>95</v>
      </c>
      <c r="G338" s="20">
        <v>43331.6</v>
      </c>
      <c r="H338" s="12"/>
      <c r="I338" s="12"/>
      <c r="J338" s="69">
        <f t="shared" si="4"/>
        <v>43331.6</v>
      </c>
    </row>
    <row r="339" spans="1:10" ht="35.25" customHeight="1">
      <c r="A339" s="43" t="s">
        <v>542</v>
      </c>
      <c r="B339" s="55">
        <v>805</v>
      </c>
      <c r="C339" s="9" t="s">
        <v>555</v>
      </c>
      <c r="D339" s="9" t="s">
        <v>31</v>
      </c>
      <c r="E339" s="9" t="s">
        <v>335</v>
      </c>
      <c r="F339" s="9"/>
      <c r="G339" s="20">
        <f>SUM(G340)</f>
        <v>19527.3</v>
      </c>
      <c r="H339" s="20"/>
      <c r="I339" s="20"/>
      <c r="J339" s="69">
        <f t="shared" si="4"/>
        <v>19527.3</v>
      </c>
    </row>
    <row r="340" spans="1:10" ht="18.75" customHeight="1">
      <c r="A340" s="40" t="s">
        <v>546</v>
      </c>
      <c r="B340" s="55">
        <v>805</v>
      </c>
      <c r="C340" s="9" t="s">
        <v>555</v>
      </c>
      <c r="D340" s="9" t="s">
        <v>31</v>
      </c>
      <c r="E340" s="9" t="s">
        <v>335</v>
      </c>
      <c r="F340" s="9" t="s">
        <v>95</v>
      </c>
      <c r="G340" s="20">
        <v>19527.3</v>
      </c>
      <c r="H340" s="12"/>
      <c r="I340" s="12"/>
      <c r="J340" s="69">
        <f t="shared" si="4"/>
        <v>19527.3</v>
      </c>
    </row>
    <row r="341" spans="1:10" ht="33.75" customHeight="1" hidden="1">
      <c r="A341" s="43" t="s">
        <v>392</v>
      </c>
      <c r="B341" s="55">
        <v>805</v>
      </c>
      <c r="C341" s="9" t="s">
        <v>555</v>
      </c>
      <c r="D341" s="9" t="s">
        <v>31</v>
      </c>
      <c r="E341" s="9" t="s">
        <v>336</v>
      </c>
      <c r="F341" s="9"/>
      <c r="G341" s="20">
        <f>SUM(G342)</f>
        <v>0</v>
      </c>
      <c r="H341" s="20"/>
      <c r="I341" s="20"/>
      <c r="J341" s="69">
        <f t="shared" si="4"/>
        <v>0</v>
      </c>
    </row>
    <row r="342" spans="1:10" ht="16.5" hidden="1">
      <c r="A342" s="40" t="s">
        <v>546</v>
      </c>
      <c r="B342" s="55">
        <v>805</v>
      </c>
      <c r="C342" s="9" t="s">
        <v>555</v>
      </c>
      <c r="D342" s="9" t="s">
        <v>31</v>
      </c>
      <c r="E342" s="9" t="s">
        <v>336</v>
      </c>
      <c r="F342" s="9" t="s">
        <v>95</v>
      </c>
      <c r="G342" s="20"/>
      <c r="H342" s="12"/>
      <c r="I342" s="12"/>
      <c r="J342" s="69">
        <f t="shared" si="4"/>
        <v>0</v>
      </c>
    </row>
    <row r="343" spans="1:10" ht="34.5" customHeight="1" hidden="1">
      <c r="A343" s="43" t="s">
        <v>699</v>
      </c>
      <c r="B343" s="55">
        <v>805</v>
      </c>
      <c r="C343" s="9" t="s">
        <v>555</v>
      </c>
      <c r="D343" s="9" t="s">
        <v>31</v>
      </c>
      <c r="E343" s="9" t="s">
        <v>337</v>
      </c>
      <c r="F343" s="9"/>
      <c r="G343" s="20">
        <f>SUM(G344)</f>
        <v>0</v>
      </c>
      <c r="H343" s="20"/>
      <c r="I343" s="20"/>
      <c r="J343" s="69">
        <f t="shared" si="4"/>
        <v>0</v>
      </c>
    </row>
    <row r="344" spans="1:10" ht="19.5" customHeight="1" hidden="1">
      <c r="A344" s="40" t="s">
        <v>546</v>
      </c>
      <c r="B344" s="55">
        <v>805</v>
      </c>
      <c r="C344" s="9" t="s">
        <v>555</v>
      </c>
      <c r="D344" s="9" t="s">
        <v>31</v>
      </c>
      <c r="E344" s="9" t="s">
        <v>337</v>
      </c>
      <c r="F344" s="9" t="s">
        <v>95</v>
      </c>
      <c r="G344" s="20"/>
      <c r="H344" s="12"/>
      <c r="I344" s="12"/>
      <c r="J344" s="69">
        <f t="shared" si="4"/>
        <v>0</v>
      </c>
    </row>
    <row r="345" spans="1:10" ht="19.5" customHeight="1">
      <c r="A345" s="37" t="s">
        <v>443</v>
      </c>
      <c r="B345" s="55">
        <v>805</v>
      </c>
      <c r="C345" s="9" t="s">
        <v>555</v>
      </c>
      <c r="D345" s="9" t="s">
        <v>31</v>
      </c>
      <c r="E345" s="9" t="s">
        <v>412</v>
      </c>
      <c r="F345" s="9"/>
      <c r="G345" s="20">
        <f>SUM(G346,G348,G350)</f>
        <v>2206.7</v>
      </c>
      <c r="H345" s="20"/>
      <c r="I345" s="20"/>
      <c r="J345" s="69">
        <f t="shared" si="4"/>
        <v>2206.7</v>
      </c>
    </row>
    <row r="346" spans="1:10" ht="18" customHeight="1">
      <c r="A346" s="42" t="s">
        <v>700</v>
      </c>
      <c r="B346" s="55">
        <v>805</v>
      </c>
      <c r="C346" s="9" t="s">
        <v>606</v>
      </c>
      <c r="D346" s="9" t="s">
        <v>31</v>
      </c>
      <c r="E346" s="9" t="s">
        <v>413</v>
      </c>
      <c r="F346" s="9"/>
      <c r="G346" s="20">
        <f>SUM(G347)</f>
        <v>937.7</v>
      </c>
      <c r="H346" s="20"/>
      <c r="I346" s="20"/>
      <c r="J346" s="69">
        <f t="shared" si="4"/>
        <v>937.7</v>
      </c>
    </row>
    <row r="347" spans="1:10" ht="18.75" customHeight="1">
      <c r="A347" s="40" t="s">
        <v>546</v>
      </c>
      <c r="B347" s="55">
        <v>805</v>
      </c>
      <c r="C347" s="9" t="s">
        <v>606</v>
      </c>
      <c r="D347" s="9" t="s">
        <v>31</v>
      </c>
      <c r="E347" s="9" t="s">
        <v>413</v>
      </c>
      <c r="F347" s="9" t="s">
        <v>95</v>
      </c>
      <c r="G347" s="20">
        <v>937.7</v>
      </c>
      <c r="H347" s="12"/>
      <c r="I347" s="12"/>
      <c r="J347" s="69">
        <f t="shared" si="4"/>
        <v>937.7</v>
      </c>
    </row>
    <row r="348" spans="1:10" ht="19.5" customHeight="1">
      <c r="A348" s="42" t="s">
        <v>710</v>
      </c>
      <c r="B348" s="55">
        <v>805</v>
      </c>
      <c r="C348" s="9" t="s">
        <v>606</v>
      </c>
      <c r="D348" s="9" t="s">
        <v>31</v>
      </c>
      <c r="E348" s="9" t="s">
        <v>200</v>
      </c>
      <c r="F348" s="9"/>
      <c r="G348" s="20">
        <f>SUM(G349)</f>
        <v>919</v>
      </c>
      <c r="H348" s="20"/>
      <c r="I348" s="20"/>
      <c r="J348" s="69">
        <f t="shared" si="4"/>
        <v>919</v>
      </c>
    </row>
    <row r="349" spans="1:10" ht="18.75" customHeight="1">
      <c r="A349" s="40" t="s">
        <v>546</v>
      </c>
      <c r="B349" s="55">
        <v>805</v>
      </c>
      <c r="C349" s="9" t="s">
        <v>606</v>
      </c>
      <c r="D349" s="9" t="s">
        <v>31</v>
      </c>
      <c r="E349" s="9" t="s">
        <v>200</v>
      </c>
      <c r="F349" s="9" t="s">
        <v>95</v>
      </c>
      <c r="G349" s="20">
        <v>919</v>
      </c>
      <c r="H349" s="12"/>
      <c r="I349" s="12"/>
      <c r="J349" s="69">
        <f t="shared" si="4"/>
        <v>919</v>
      </c>
    </row>
    <row r="350" spans="1:10" ht="19.5" customHeight="1">
      <c r="A350" s="42" t="s">
        <v>153</v>
      </c>
      <c r="B350" s="55">
        <v>805</v>
      </c>
      <c r="C350" s="9" t="s">
        <v>555</v>
      </c>
      <c r="D350" s="9" t="s">
        <v>31</v>
      </c>
      <c r="E350" s="9" t="s">
        <v>173</v>
      </c>
      <c r="F350" s="9"/>
      <c r="G350" s="20">
        <f>SUM(G351)</f>
        <v>350</v>
      </c>
      <c r="H350" s="20"/>
      <c r="I350" s="20"/>
      <c r="J350" s="69">
        <f t="shared" si="4"/>
        <v>350</v>
      </c>
    </row>
    <row r="351" spans="1:10" ht="16.5">
      <c r="A351" s="40" t="s">
        <v>546</v>
      </c>
      <c r="B351" s="55">
        <v>805</v>
      </c>
      <c r="C351" s="9" t="s">
        <v>555</v>
      </c>
      <c r="D351" s="9" t="s">
        <v>31</v>
      </c>
      <c r="E351" s="9" t="s">
        <v>173</v>
      </c>
      <c r="F351" s="9" t="s">
        <v>95</v>
      </c>
      <c r="G351" s="20">
        <v>350</v>
      </c>
      <c r="H351" s="12"/>
      <c r="I351" s="12"/>
      <c r="J351" s="69">
        <f t="shared" si="4"/>
        <v>350</v>
      </c>
    </row>
    <row r="352" spans="1:10" ht="16.5" hidden="1">
      <c r="A352" s="42" t="s">
        <v>709</v>
      </c>
      <c r="B352" s="57">
        <v>805</v>
      </c>
      <c r="C352" s="29" t="s">
        <v>555</v>
      </c>
      <c r="D352" s="29" t="s">
        <v>31</v>
      </c>
      <c r="E352" s="9" t="s">
        <v>173</v>
      </c>
      <c r="F352" s="9"/>
      <c r="G352" s="20"/>
      <c r="H352" s="12"/>
      <c r="I352" s="12"/>
      <c r="J352" s="69">
        <f aca="true" t="shared" si="5" ref="J352:J420">G352+H352+I352</f>
        <v>0</v>
      </c>
    </row>
    <row r="353" spans="1:10" ht="16.5" hidden="1">
      <c r="A353" s="40" t="s">
        <v>546</v>
      </c>
      <c r="B353" s="57">
        <v>805</v>
      </c>
      <c r="C353" s="29" t="s">
        <v>555</v>
      </c>
      <c r="D353" s="29" t="s">
        <v>31</v>
      </c>
      <c r="E353" s="9" t="s">
        <v>173</v>
      </c>
      <c r="F353" s="9" t="s">
        <v>95</v>
      </c>
      <c r="G353" s="20"/>
      <c r="H353" s="12"/>
      <c r="I353" s="12"/>
      <c r="J353" s="69">
        <f t="shared" si="5"/>
        <v>0</v>
      </c>
    </row>
    <row r="354" spans="1:10" ht="19.5" customHeight="1" hidden="1">
      <c r="A354" s="37" t="s">
        <v>354</v>
      </c>
      <c r="B354" s="55">
        <v>805</v>
      </c>
      <c r="C354" s="9" t="s">
        <v>555</v>
      </c>
      <c r="D354" s="9" t="s">
        <v>31</v>
      </c>
      <c r="E354" s="9" t="s">
        <v>353</v>
      </c>
      <c r="F354" s="9"/>
      <c r="G354" s="20"/>
      <c r="H354" s="12"/>
      <c r="I354" s="12"/>
      <c r="J354" s="69">
        <f t="shared" si="5"/>
        <v>0</v>
      </c>
    </row>
    <row r="355" spans="1:10" ht="16.5" hidden="1">
      <c r="A355" s="40" t="s">
        <v>546</v>
      </c>
      <c r="B355" s="55">
        <v>805</v>
      </c>
      <c r="C355" s="9" t="s">
        <v>555</v>
      </c>
      <c r="D355" s="9" t="s">
        <v>31</v>
      </c>
      <c r="E355" s="9" t="s">
        <v>353</v>
      </c>
      <c r="F355" s="9" t="s">
        <v>95</v>
      </c>
      <c r="G355" s="20"/>
      <c r="H355" s="12"/>
      <c r="I355" s="12"/>
      <c r="J355" s="69">
        <f t="shared" si="5"/>
        <v>0</v>
      </c>
    </row>
    <row r="356" spans="1:10" ht="20.25" customHeight="1" hidden="1">
      <c r="A356" s="42" t="s">
        <v>6</v>
      </c>
      <c r="B356" s="55">
        <v>805</v>
      </c>
      <c r="C356" s="9" t="s">
        <v>555</v>
      </c>
      <c r="D356" s="9" t="s">
        <v>31</v>
      </c>
      <c r="E356" s="9" t="s">
        <v>5</v>
      </c>
      <c r="F356" s="9"/>
      <c r="G356" s="20"/>
      <c r="H356" s="12"/>
      <c r="I356" s="12"/>
      <c r="J356" s="69">
        <f t="shared" si="5"/>
        <v>0</v>
      </c>
    </row>
    <row r="357" spans="1:10" ht="19.5" customHeight="1" hidden="1">
      <c r="A357" s="40" t="s">
        <v>546</v>
      </c>
      <c r="B357" s="55">
        <v>805</v>
      </c>
      <c r="C357" s="9" t="s">
        <v>555</v>
      </c>
      <c r="D357" s="9" t="s">
        <v>31</v>
      </c>
      <c r="E357" s="9" t="s">
        <v>5</v>
      </c>
      <c r="F357" s="9" t="s">
        <v>95</v>
      </c>
      <c r="G357" s="20"/>
      <c r="H357" s="12"/>
      <c r="I357" s="12"/>
      <c r="J357" s="69">
        <f t="shared" si="5"/>
        <v>0</v>
      </c>
    </row>
    <row r="358" spans="1:10" ht="19.5" customHeight="1">
      <c r="A358" s="42" t="s">
        <v>394</v>
      </c>
      <c r="B358" s="55">
        <v>805</v>
      </c>
      <c r="C358" s="9" t="s">
        <v>35</v>
      </c>
      <c r="D358" s="9"/>
      <c r="E358" s="9"/>
      <c r="F358" s="9"/>
      <c r="G358" s="20">
        <f>G359</f>
        <v>164.5</v>
      </c>
      <c r="H358" s="12"/>
      <c r="I358" s="12"/>
      <c r="J358" s="69">
        <f t="shared" si="5"/>
        <v>164.5</v>
      </c>
    </row>
    <row r="359" spans="1:10" ht="19.5" customHeight="1">
      <c r="A359" s="42" t="s">
        <v>258</v>
      </c>
      <c r="B359" s="55">
        <v>805</v>
      </c>
      <c r="C359" s="9" t="s">
        <v>35</v>
      </c>
      <c r="D359" s="9" t="s">
        <v>728</v>
      </c>
      <c r="E359" s="9"/>
      <c r="F359" s="9"/>
      <c r="G359" s="20">
        <f>G360</f>
        <v>164.5</v>
      </c>
      <c r="H359" s="12"/>
      <c r="I359" s="12"/>
      <c r="J359" s="69">
        <f t="shared" si="5"/>
        <v>164.5</v>
      </c>
    </row>
    <row r="360" spans="1:10" ht="19.5" customHeight="1">
      <c r="A360" s="41" t="s">
        <v>703</v>
      </c>
      <c r="B360" s="55">
        <v>805</v>
      </c>
      <c r="C360" s="9" t="s">
        <v>35</v>
      </c>
      <c r="D360" s="9" t="s">
        <v>728</v>
      </c>
      <c r="E360" s="9" t="s">
        <v>177</v>
      </c>
      <c r="F360" s="9"/>
      <c r="G360" s="20">
        <f>G361</f>
        <v>164.5</v>
      </c>
      <c r="H360" s="12"/>
      <c r="I360" s="12"/>
      <c r="J360" s="69">
        <f t="shared" si="5"/>
        <v>164.5</v>
      </c>
    </row>
    <row r="361" spans="1:10" ht="19.5" customHeight="1">
      <c r="A361" s="43" t="s">
        <v>178</v>
      </c>
      <c r="B361" s="55">
        <v>805</v>
      </c>
      <c r="C361" s="9" t="s">
        <v>35</v>
      </c>
      <c r="D361" s="9" t="s">
        <v>728</v>
      </c>
      <c r="E361" s="9" t="s">
        <v>179</v>
      </c>
      <c r="F361" s="9"/>
      <c r="G361" s="20">
        <f>G362</f>
        <v>164.5</v>
      </c>
      <c r="H361" s="12"/>
      <c r="I361" s="12"/>
      <c r="J361" s="69">
        <f t="shared" si="5"/>
        <v>164.5</v>
      </c>
    </row>
    <row r="362" spans="1:10" ht="19.5" customHeight="1">
      <c r="A362" s="43" t="s">
        <v>615</v>
      </c>
      <c r="B362" s="55">
        <v>805</v>
      </c>
      <c r="C362" s="9" t="s">
        <v>35</v>
      </c>
      <c r="D362" s="9" t="s">
        <v>728</v>
      </c>
      <c r="E362" s="9" t="s">
        <v>179</v>
      </c>
      <c r="F362" s="9" t="s">
        <v>342</v>
      </c>
      <c r="G362" s="20">
        <v>164.5</v>
      </c>
      <c r="H362" s="12"/>
      <c r="I362" s="12"/>
      <c r="J362" s="69">
        <f t="shared" si="5"/>
        <v>164.5</v>
      </c>
    </row>
    <row r="363" spans="1:10" ht="16.5">
      <c r="A363" s="37" t="s">
        <v>477</v>
      </c>
      <c r="B363" s="55">
        <v>805</v>
      </c>
      <c r="C363" s="9" t="s">
        <v>523</v>
      </c>
      <c r="D363" s="9"/>
      <c r="E363" s="9"/>
      <c r="F363" s="9"/>
      <c r="G363" s="20">
        <f>G364+G371</f>
        <v>82261.3</v>
      </c>
      <c r="H363" s="20"/>
      <c r="I363" s="20"/>
      <c r="J363" s="69">
        <f t="shared" si="5"/>
        <v>82261.3</v>
      </c>
    </row>
    <row r="364" spans="1:10" ht="16.5">
      <c r="A364" s="40" t="s">
        <v>433</v>
      </c>
      <c r="B364" s="55">
        <v>805</v>
      </c>
      <c r="C364" s="9" t="s">
        <v>523</v>
      </c>
      <c r="D364" s="9" t="s">
        <v>730</v>
      </c>
      <c r="E364" s="9"/>
      <c r="F364" s="9"/>
      <c r="G364" s="20">
        <f>SUM(G365)</f>
        <v>5612.299999999999</v>
      </c>
      <c r="H364" s="20"/>
      <c r="I364" s="20"/>
      <c r="J364" s="69">
        <f t="shared" si="5"/>
        <v>5612.299999999999</v>
      </c>
    </row>
    <row r="365" spans="1:10" ht="16.5">
      <c r="A365" s="40" t="s">
        <v>215</v>
      </c>
      <c r="B365" s="55">
        <v>805</v>
      </c>
      <c r="C365" s="9" t="s">
        <v>523</v>
      </c>
      <c r="D365" s="9" t="s">
        <v>730</v>
      </c>
      <c r="E365" s="9" t="s">
        <v>14</v>
      </c>
      <c r="F365" s="9"/>
      <c r="G365" s="20">
        <f>SUM(G366)</f>
        <v>5612.299999999999</v>
      </c>
      <c r="H365" s="20"/>
      <c r="I365" s="20"/>
      <c r="J365" s="69">
        <f t="shared" si="5"/>
        <v>5612.299999999999</v>
      </c>
    </row>
    <row r="366" spans="1:10" ht="55.5" customHeight="1">
      <c r="A366" s="40" t="s">
        <v>379</v>
      </c>
      <c r="B366" s="55">
        <v>805</v>
      </c>
      <c r="C366" s="9" t="s">
        <v>523</v>
      </c>
      <c r="D366" s="9" t="s">
        <v>730</v>
      </c>
      <c r="E366" s="9" t="s">
        <v>16</v>
      </c>
      <c r="F366" s="9"/>
      <c r="G366" s="20">
        <f>SUM(G367+G369)</f>
        <v>5612.299999999999</v>
      </c>
      <c r="H366" s="20"/>
      <c r="I366" s="20"/>
      <c r="J366" s="69">
        <f t="shared" si="5"/>
        <v>5612.299999999999</v>
      </c>
    </row>
    <row r="367" spans="1:10" ht="87.75" customHeight="1">
      <c r="A367" s="43" t="s">
        <v>308</v>
      </c>
      <c r="B367" s="55">
        <v>805</v>
      </c>
      <c r="C367" s="9" t="s">
        <v>523</v>
      </c>
      <c r="D367" s="9" t="s">
        <v>730</v>
      </c>
      <c r="E367" s="9" t="s">
        <v>327</v>
      </c>
      <c r="F367" s="9"/>
      <c r="G367" s="20">
        <f>SUM(G368)</f>
        <v>2398.1</v>
      </c>
      <c r="H367" s="20"/>
      <c r="I367" s="20"/>
      <c r="J367" s="69">
        <f t="shared" si="5"/>
        <v>2398.1</v>
      </c>
    </row>
    <row r="368" spans="1:10" ht="16.5">
      <c r="A368" s="42" t="s">
        <v>631</v>
      </c>
      <c r="B368" s="55">
        <v>805</v>
      </c>
      <c r="C368" s="9" t="s">
        <v>523</v>
      </c>
      <c r="D368" s="9" t="s">
        <v>730</v>
      </c>
      <c r="E368" s="9" t="s">
        <v>327</v>
      </c>
      <c r="F368" s="9" t="s">
        <v>45</v>
      </c>
      <c r="G368" s="20">
        <v>2398.1</v>
      </c>
      <c r="H368" s="12"/>
      <c r="I368" s="12"/>
      <c r="J368" s="69">
        <f t="shared" si="5"/>
        <v>2398.1</v>
      </c>
    </row>
    <row r="369" spans="1:10" ht="84" customHeight="1">
      <c r="A369" s="43" t="s">
        <v>401</v>
      </c>
      <c r="B369" s="55">
        <v>805</v>
      </c>
      <c r="C369" s="9" t="s">
        <v>523</v>
      </c>
      <c r="D369" s="9" t="s">
        <v>730</v>
      </c>
      <c r="E369" s="9" t="s">
        <v>338</v>
      </c>
      <c r="F369" s="9"/>
      <c r="G369" s="20">
        <f>SUM(G370)</f>
        <v>3214.2</v>
      </c>
      <c r="H369" s="20"/>
      <c r="I369" s="20"/>
      <c r="J369" s="69">
        <f t="shared" si="5"/>
        <v>3214.2</v>
      </c>
    </row>
    <row r="370" spans="1:10" ht="18" customHeight="1">
      <c r="A370" s="42" t="s">
        <v>631</v>
      </c>
      <c r="B370" s="55">
        <v>805</v>
      </c>
      <c r="C370" s="9" t="s">
        <v>523</v>
      </c>
      <c r="D370" s="9" t="s">
        <v>730</v>
      </c>
      <c r="E370" s="9" t="s">
        <v>338</v>
      </c>
      <c r="F370" s="9" t="s">
        <v>45</v>
      </c>
      <c r="G370" s="20">
        <v>3214.2</v>
      </c>
      <c r="H370" s="12"/>
      <c r="I370" s="12"/>
      <c r="J370" s="69">
        <f t="shared" si="5"/>
        <v>3214.2</v>
      </c>
    </row>
    <row r="371" spans="1:10" ht="18.75" customHeight="1">
      <c r="A371" s="42" t="s">
        <v>339</v>
      </c>
      <c r="B371" s="55">
        <v>805</v>
      </c>
      <c r="C371" s="9" t="s">
        <v>523</v>
      </c>
      <c r="D371" s="9" t="s">
        <v>731</v>
      </c>
      <c r="E371" s="9"/>
      <c r="F371" s="9"/>
      <c r="G371" s="20">
        <f>G372+G377</f>
        <v>76649</v>
      </c>
      <c r="H371" s="20"/>
      <c r="I371" s="20"/>
      <c r="J371" s="69">
        <f t="shared" si="5"/>
        <v>76649</v>
      </c>
    </row>
    <row r="372" spans="1:10" s="82" customFormat="1" ht="19.5" customHeight="1">
      <c r="A372" s="43" t="s">
        <v>94</v>
      </c>
      <c r="B372" s="55">
        <v>805</v>
      </c>
      <c r="C372" s="9" t="s">
        <v>523</v>
      </c>
      <c r="D372" s="9" t="s">
        <v>731</v>
      </c>
      <c r="E372" s="9" t="s">
        <v>493</v>
      </c>
      <c r="F372" s="9"/>
      <c r="G372" s="20">
        <f>G373+G375</f>
        <v>76649</v>
      </c>
      <c r="H372" s="20"/>
      <c r="I372" s="20"/>
      <c r="J372" s="69">
        <f t="shared" si="5"/>
        <v>76649</v>
      </c>
    </row>
    <row r="373" spans="1:10" s="83" customFormat="1" ht="84.75" customHeight="1">
      <c r="A373" s="43" t="s">
        <v>788</v>
      </c>
      <c r="B373" s="55">
        <v>805</v>
      </c>
      <c r="C373" s="9" t="s">
        <v>523</v>
      </c>
      <c r="D373" s="9" t="s">
        <v>731</v>
      </c>
      <c r="E373" s="9" t="s">
        <v>340</v>
      </c>
      <c r="F373" s="9"/>
      <c r="G373" s="20">
        <f>SUM(G374)</f>
        <v>40044.5</v>
      </c>
      <c r="H373" s="20"/>
      <c r="I373" s="20"/>
      <c r="J373" s="69">
        <f t="shared" si="5"/>
        <v>40044.5</v>
      </c>
    </row>
    <row r="374" spans="1:10" s="82" customFormat="1" ht="18" customHeight="1">
      <c r="A374" s="42" t="s">
        <v>631</v>
      </c>
      <c r="B374" s="21">
        <v>805</v>
      </c>
      <c r="C374" s="9" t="s">
        <v>523</v>
      </c>
      <c r="D374" s="9" t="s">
        <v>731</v>
      </c>
      <c r="E374" s="9" t="s">
        <v>340</v>
      </c>
      <c r="F374" s="9" t="s">
        <v>45</v>
      </c>
      <c r="G374" s="20">
        <v>40044.5</v>
      </c>
      <c r="H374" s="20"/>
      <c r="I374" s="20"/>
      <c r="J374" s="69">
        <f t="shared" si="5"/>
        <v>40044.5</v>
      </c>
    </row>
    <row r="375" spans="1:10" s="62" customFormat="1" ht="118.5" customHeight="1">
      <c r="A375" s="42" t="s">
        <v>314</v>
      </c>
      <c r="B375" s="55">
        <v>805</v>
      </c>
      <c r="C375" s="9" t="s">
        <v>523</v>
      </c>
      <c r="D375" s="9" t="s">
        <v>731</v>
      </c>
      <c r="E375" s="9" t="s">
        <v>163</v>
      </c>
      <c r="F375" s="9"/>
      <c r="G375" s="20">
        <f>G376</f>
        <v>36604.5</v>
      </c>
      <c r="H375" s="20"/>
      <c r="I375" s="20"/>
      <c r="J375" s="69">
        <f t="shared" si="5"/>
        <v>36604.5</v>
      </c>
    </row>
    <row r="376" spans="1:10" s="62" customFormat="1" ht="18" customHeight="1">
      <c r="A376" s="42" t="s">
        <v>631</v>
      </c>
      <c r="B376" s="55">
        <v>805</v>
      </c>
      <c r="C376" s="9" t="s">
        <v>523</v>
      </c>
      <c r="D376" s="9" t="s">
        <v>731</v>
      </c>
      <c r="E376" s="9" t="s">
        <v>163</v>
      </c>
      <c r="F376" s="9" t="s">
        <v>45</v>
      </c>
      <c r="G376" s="20">
        <v>36604.5</v>
      </c>
      <c r="H376" s="20"/>
      <c r="I376" s="20"/>
      <c r="J376" s="69">
        <f t="shared" si="5"/>
        <v>36604.5</v>
      </c>
    </row>
    <row r="377" spans="1:10" s="83" customFormat="1" ht="19.5" customHeight="1" hidden="1">
      <c r="A377" s="40" t="s">
        <v>46</v>
      </c>
      <c r="B377" s="55">
        <v>805</v>
      </c>
      <c r="C377" s="9" t="s">
        <v>523</v>
      </c>
      <c r="D377" s="9" t="s">
        <v>731</v>
      </c>
      <c r="E377" s="9" t="s">
        <v>14</v>
      </c>
      <c r="F377" s="9"/>
      <c r="G377" s="20">
        <f>SUM(G378)</f>
        <v>0</v>
      </c>
      <c r="H377" s="85"/>
      <c r="I377" s="20"/>
      <c r="J377" s="69">
        <f t="shared" si="5"/>
        <v>0</v>
      </c>
    </row>
    <row r="378" spans="1:10" ht="53.25" customHeight="1" hidden="1">
      <c r="A378" s="40" t="s">
        <v>17</v>
      </c>
      <c r="B378" s="55">
        <v>805</v>
      </c>
      <c r="C378" s="9" t="s">
        <v>523</v>
      </c>
      <c r="D378" s="9" t="s">
        <v>731</v>
      </c>
      <c r="E378" s="9" t="s">
        <v>16</v>
      </c>
      <c r="F378" s="9"/>
      <c r="G378" s="20">
        <f>SUM(G379)</f>
        <v>0</v>
      </c>
      <c r="H378" s="20"/>
      <c r="I378" s="20"/>
      <c r="J378" s="69">
        <f t="shared" si="5"/>
        <v>0</v>
      </c>
    </row>
    <row r="379" spans="1:10" ht="52.5" customHeight="1" hidden="1">
      <c r="A379" s="76" t="s">
        <v>770</v>
      </c>
      <c r="B379" s="55">
        <v>805</v>
      </c>
      <c r="C379" s="9" t="s">
        <v>523</v>
      </c>
      <c r="D379" s="9" t="s">
        <v>731</v>
      </c>
      <c r="E379" s="9" t="s">
        <v>771</v>
      </c>
      <c r="F379" s="9"/>
      <c r="G379" s="20">
        <f>SUM(G380)</f>
        <v>0</v>
      </c>
      <c r="H379" s="20"/>
      <c r="I379" s="20"/>
      <c r="J379" s="69">
        <f t="shared" si="5"/>
        <v>0</v>
      </c>
    </row>
    <row r="380" spans="1:10" ht="16.5" hidden="1">
      <c r="A380" s="42" t="s">
        <v>631</v>
      </c>
      <c r="B380" s="55">
        <v>805</v>
      </c>
      <c r="C380" s="9" t="s">
        <v>523</v>
      </c>
      <c r="D380" s="9" t="s">
        <v>731</v>
      </c>
      <c r="E380" s="9" t="s">
        <v>772</v>
      </c>
      <c r="F380" s="9" t="s">
        <v>45</v>
      </c>
      <c r="G380" s="20"/>
      <c r="H380" s="12"/>
      <c r="I380" s="12"/>
      <c r="J380" s="69">
        <f t="shared" si="5"/>
        <v>0</v>
      </c>
    </row>
    <row r="381" spans="1:12" ht="18" customHeight="1">
      <c r="A381" s="44" t="s">
        <v>600</v>
      </c>
      <c r="B381" s="55">
        <v>806</v>
      </c>
      <c r="C381" s="9"/>
      <c r="D381" s="9"/>
      <c r="E381" s="9"/>
      <c r="F381" s="9"/>
      <c r="G381" s="12">
        <f>SUM(G392,)</f>
        <v>277325.2</v>
      </c>
      <c r="H381" s="32"/>
      <c r="I381" s="12">
        <f>SUM(I392,I387)</f>
        <v>1270.5</v>
      </c>
      <c r="J381" s="69">
        <f t="shared" si="5"/>
        <v>278595.7</v>
      </c>
      <c r="L381" s="32"/>
    </row>
    <row r="382" spans="1:12" ht="18" customHeight="1" hidden="1">
      <c r="A382" s="42" t="s">
        <v>419</v>
      </c>
      <c r="B382" s="55">
        <v>806</v>
      </c>
      <c r="C382" s="9" t="s">
        <v>555</v>
      </c>
      <c r="D382" s="9"/>
      <c r="E382" s="9"/>
      <c r="F382" s="9"/>
      <c r="G382" s="12"/>
      <c r="H382" s="32"/>
      <c r="I382" s="32"/>
      <c r="J382" s="69">
        <f t="shared" si="5"/>
        <v>0</v>
      </c>
      <c r="L382" s="36"/>
    </row>
    <row r="383" spans="1:12" ht="18" customHeight="1" hidden="1">
      <c r="A383" s="42" t="s">
        <v>257</v>
      </c>
      <c r="B383" s="55">
        <v>806</v>
      </c>
      <c r="C383" s="9" t="s">
        <v>555</v>
      </c>
      <c r="D383" s="9" t="s">
        <v>555</v>
      </c>
      <c r="E383" s="9"/>
      <c r="F383" s="9"/>
      <c r="G383" s="12"/>
      <c r="H383" s="32"/>
      <c r="I383" s="32"/>
      <c r="J383" s="69">
        <f t="shared" si="5"/>
        <v>0</v>
      </c>
      <c r="L383" s="36"/>
    </row>
    <row r="384" spans="1:12" ht="18" customHeight="1" hidden="1">
      <c r="A384" s="41" t="s">
        <v>231</v>
      </c>
      <c r="B384" s="55">
        <v>806</v>
      </c>
      <c r="C384" s="9" t="s">
        <v>555</v>
      </c>
      <c r="D384" s="9" t="s">
        <v>555</v>
      </c>
      <c r="E384" s="9" t="s">
        <v>528</v>
      </c>
      <c r="F384" s="9"/>
      <c r="G384" s="12"/>
      <c r="H384" s="32"/>
      <c r="I384" s="32"/>
      <c r="J384" s="69">
        <f t="shared" si="5"/>
        <v>0</v>
      </c>
      <c r="L384" s="36"/>
    </row>
    <row r="385" spans="1:12" ht="18" customHeight="1" hidden="1">
      <c r="A385" s="37" t="s">
        <v>369</v>
      </c>
      <c r="B385" s="55">
        <v>806</v>
      </c>
      <c r="C385" s="9" t="s">
        <v>555</v>
      </c>
      <c r="D385" s="9" t="s">
        <v>555</v>
      </c>
      <c r="E385" s="9" t="s">
        <v>568</v>
      </c>
      <c r="F385" s="9"/>
      <c r="G385" s="12"/>
      <c r="H385" s="32"/>
      <c r="I385" s="32"/>
      <c r="J385" s="69">
        <f t="shared" si="5"/>
        <v>0</v>
      </c>
      <c r="L385" s="36"/>
    </row>
    <row r="386" spans="1:12" ht="18" customHeight="1" hidden="1">
      <c r="A386" s="42" t="s">
        <v>617</v>
      </c>
      <c r="B386" s="55">
        <v>806</v>
      </c>
      <c r="C386" s="9" t="s">
        <v>555</v>
      </c>
      <c r="D386" s="9" t="s">
        <v>555</v>
      </c>
      <c r="E386" s="9" t="s">
        <v>568</v>
      </c>
      <c r="F386" s="9" t="s">
        <v>616</v>
      </c>
      <c r="G386" s="12"/>
      <c r="H386" s="32"/>
      <c r="I386" s="32"/>
      <c r="J386" s="69">
        <f t="shared" si="5"/>
        <v>0</v>
      </c>
      <c r="L386" s="36"/>
    </row>
    <row r="387" spans="1:12" ht="18" customHeight="1">
      <c r="A387" s="148" t="s">
        <v>482</v>
      </c>
      <c r="B387" s="117">
        <v>806</v>
      </c>
      <c r="C387" s="110" t="s">
        <v>731</v>
      </c>
      <c r="D387" s="110"/>
      <c r="E387" s="110"/>
      <c r="F387" s="110"/>
      <c r="G387" s="28"/>
      <c r="H387" s="102"/>
      <c r="I387" s="28">
        <f>I388</f>
        <v>1270.5</v>
      </c>
      <c r="J387" s="145">
        <f t="shared" si="5"/>
        <v>1270.5</v>
      </c>
      <c r="L387" s="36"/>
    </row>
    <row r="388" spans="1:12" ht="18" customHeight="1">
      <c r="A388" s="151" t="s">
        <v>681</v>
      </c>
      <c r="B388" s="116">
        <v>806</v>
      </c>
      <c r="C388" s="6" t="s">
        <v>731</v>
      </c>
      <c r="D388" s="6" t="s">
        <v>728</v>
      </c>
      <c r="E388" s="6"/>
      <c r="F388" s="6"/>
      <c r="G388" s="14"/>
      <c r="H388" s="153"/>
      <c r="I388" s="14">
        <f>I389</f>
        <v>1270.5</v>
      </c>
      <c r="J388" s="130">
        <f t="shared" si="5"/>
        <v>1270.5</v>
      </c>
      <c r="L388" s="36"/>
    </row>
    <row r="389" spans="1:12" ht="18" customHeight="1">
      <c r="A389" s="40" t="s">
        <v>683</v>
      </c>
      <c r="B389" s="55">
        <v>806</v>
      </c>
      <c r="C389" s="9" t="s">
        <v>731</v>
      </c>
      <c r="D389" s="9" t="s">
        <v>728</v>
      </c>
      <c r="E389" s="9" t="s">
        <v>682</v>
      </c>
      <c r="F389" s="9"/>
      <c r="G389" s="12"/>
      <c r="H389" s="32"/>
      <c r="I389" s="12">
        <f>I390</f>
        <v>1270.5</v>
      </c>
      <c r="J389" s="69">
        <f t="shared" si="5"/>
        <v>1270.5</v>
      </c>
      <c r="L389" s="36"/>
    </row>
    <row r="390" spans="1:12" ht="18" customHeight="1">
      <c r="A390" s="40" t="s">
        <v>685</v>
      </c>
      <c r="B390" s="55">
        <v>806</v>
      </c>
      <c r="C390" s="9" t="s">
        <v>731</v>
      </c>
      <c r="D390" s="9" t="s">
        <v>728</v>
      </c>
      <c r="E390" s="9" t="s">
        <v>684</v>
      </c>
      <c r="F390" s="9"/>
      <c r="G390" s="12"/>
      <c r="H390" s="32"/>
      <c r="I390" s="12">
        <f>I391</f>
        <v>1270.5</v>
      </c>
      <c r="J390" s="69">
        <f t="shared" si="5"/>
        <v>1270.5</v>
      </c>
      <c r="L390" s="36"/>
    </row>
    <row r="391" spans="1:12" ht="18" customHeight="1">
      <c r="A391" s="41" t="s">
        <v>778</v>
      </c>
      <c r="B391" s="55">
        <v>806</v>
      </c>
      <c r="C391" s="9" t="s">
        <v>731</v>
      </c>
      <c r="D391" s="9" t="s">
        <v>728</v>
      </c>
      <c r="E391" s="9" t="s">
        <v>684</v>
      </c>
      <c r="F391" s="9" t="s">
        <v>640</v>
      </c>
      <c r="G391" s="12"/>
      <c r="H391" s="32"/>
      <c r="I391" s="12">
        <v>1270.5</v>
      </c>
      <c r="J391" s="69">
        <f t="shared" si="5"/>
        <v>1270.5</v>
      </c>
      <c r="L391" s="36"/>
    </row>
    <row r="392" spans="1:12" ht="18.75" customHeight="1">
      <c r="A392" s="42" t="s">
        <v>116</v>
      </c>
      <c r="B392" s="55">
        <v>806</v>
      </c>
      <c r="C392" s="9" t="s">
        <v>31</v>
      </c>
      <c r="D392" s="9"/>
      <c r="E392" s="9"/>
      <c r="F392" s="9"/>
      <c r="G392" s="12">
        <f>SUM(G393,G409,G426,G440,G452,G461)</f>
        <v>277325.2</v>
      </c>
      <c r="H392" s="12"/>
      <c r="I392" s="12"/>
      <c r="J392" s="69">
        <f t="shared" si="5"/>
        <v>277325.2</v>
      </c>
      <c r="L392" s="36"/>
    </row>
    <row r="393" spans="1:12" ht="18.75" customHeight="1">
      <c r="A393" s="42" t="s">
        <v>634</v>
      </c>
      <c r="B393" s="55">
        <v>806</v>
      </c>
      <c r="C393" s="9" t="s">
        <v>31</v>
      </c>
      <c r="D393" s="9" t="s">
        <v>728</v>
      </c>
      <c r="E393" s="9"/>
      <c r="F393" s="9"/>
      <c r="G393" s="12">
        <f>SUM(G394,G401)</f>
        <v>79220.6</v>
      </c>
      <c r="H393" s="12"/>
      <c r="I393" s="12"/>
      <c r="J393" s="69">
        <f t="shared" si="5"/>
        <v>79220.6</v>
      </c>
      <c r="L393" s="36"/>
    </row>
    <row r="394" spans="1:12" ht="18" customHeight="1">
      <c r="A394" s="43" t="s">
        <v>355</v>
      </c>
      <c r="B394" s="55">
        <v>806</v>
      </c>
      <c r="C394" s="9" t="s">
        <v>31</v>
      </c>
      <c r="D394" s="9" t="s">
        <v>728</v>
      </c>
      <c r="E394" s="9" t="s">
        <v>120</v>
      </c>
      <c r="F394" s="9"/>
      <c r="G394" s="12">
        <f>SUM(G395,G397,G399)</f>
        <v>70175.5</v>
      </c>
      <c r="H394" s="12"/>
      <c r="I394" s="12"/>
      <c r="J394" s="69">
        <f t="shared" si="5"/>
        <v>70175.5</v>
      </c>
      <c r="L394" s="36"/>
    </row>
    <row r="395" spans="1:12" ht="16.5" hidden="1">
      <c r="A395" s="41" t="s">
        <v>123</v>
      </c>
      <c r="B395" s="55">
        <v>806</v>
      </c>
      <c r="C395" s="9" t="s">
        <v>31</v>
      </c>
      <c r="D395" s="9" t="s">
        <v>728</v>
      </c>
      <c r="E395" s="9" t="s">
        <v>122</v>
      </c>
      <c r="F395" s="9"/>
      <c r="G395" s="12">
        <f>SUM(G396)</f>
        <v>0</v>
      </c>
      <c r="H395" s="12"/>
      <c r="I395" s="12"/>
      <c r="J395" s="69">
        <f t="shared" si="5"/>
        <v>0</v>
      </c>
      <c r="L395" s="36"/>
    </row>
    <row r="396" spans="1:12" ht="16.5" hidden="1">
      <c r="A396" s="41" t="s">
        <v>778</v>
      </c>
      <c r="B396" s="55">
        <v>806</v>
      </c>
      <c r="C396" s="9" t="s">
        <v>31</v>
      </c>
      <c r="D396" s="9" t="s">
        <v>728</v>
      </c>
      <c r="E396" s="9" t="s">
        <v>122</v>
      </c>
      <c r="F396" s="9" t="s">
        <v>640</v>
      </c>
      <c r="G396" s="12"/>
      <c r="H396" s="12"/>
      <c r="I396" s="12"/>
      <c r="J396" s="69">
        <f t="shared" si="5"/>
        <v>0</v>
      </c>
      <c r="L396" s="36"/>
    </row>
    <row r="397" spans="1:12" ht="18" customHeight="1">
      <c r="A397" s="42" t="s">
        <v>530</v>
      </c>
      <c r="B397" s="55">
        <v>806</v>
      </c>
      <c r="C397" s="9" t="s">
        <v>31</v>
      </c>
      <c r="D397" s="9" t="s">
        <v>728</v>
      </c>
      <c r="E397" s="9" t="s">
        <v>535</v>
      </c>
      <c r="F397" s="9"/>
      <c r="G397" s="12">
        <f>SUM(G398)</f>
        <v>5789</v>
      </c>
      <c r="H397" s="12"/>
      <c r="I397" s="12"/>
      <c r="J397" s="69">
        <f t="shared" si="5"/>
        <v>5789</v>
      </c>
      <c r="L397" s="36"/>
    </row>
    <row r="398" spans="1:12" ht="17.25" customHeight="1">
      <c r="A398" s="41" t="s">
        <v>778</v>
      </c>
      <c r="B398" s="55">
        <v>806</v>
      </c>
      <c r="C398" s="9" t="s">
        <v>31</v>
      </c>
      <c r="D398" s="9" t="s">
        <v>728</v>
      </c>
      <c r="E398" s="9" t="s">
        <v>535</v>
      </c>
      <c r="F398" s="9" t="s">
        <v>640</v>
      </c>
      <c r="G398" s="12">
        <v>5789</v>
      </c>
      <c r="H398" s="12"/>
      <c r="I398" s="12"/>
      <c r="J398" s="69">
        <f t="shared" si="5"/>
        <v>5789</v>
      </c>
      <c r="L398" s="36"/>
    </row>
    <row r="399" spans="1:12" ht="18" customHeight="1">
      <c r="A399" s="42" t="s">
        <v>451</v>
      </c>
      <c r="B399" s="55">
        <v>806</v>
      </c>
      <c r="C399" s="9" t="s">
        <v>31</v>
      </c>
      <c r="D399" s="9" t="s">
        <v>728</v>
      </c>
      <c r="E399" s="9" t="s">
        <v>121</v>
      </c>
      <c r="F399" s="9"/>
      <c r="G399" s="12">
        <f>SUM(G400)</f>
        <v>64386.5</v>
      </c>
      <c r="H399" s="12"/>
      <c r="I399" s="12"/>
      <c r="J399" s="69">
        <f t="shared" si="5"/>
        <v>64386.5</v>
      </c>
      <c r="L399" s="36"/>
    </row>
    <row r="400" spans="1:10" ht="18.75" customHeight="1">
      <c r="A400" s="41" t="s">
        <v>778</v>
      </c>
      <c r="B400" s="55">
        <v>806</v>
      </c>
      <c r="C400" s="9" t="s">
        <v>31</v>
      </c>
      <c r="D400" s="9" t="s">
        <v>728</v>
      </c>
      <c r="E400" s="9" t="s">
        <v>121</v>
      </c>
      <c r="F400" s="9" t="s">
        <v>640</v>
      </c>
      <c r="G400" s="20">
        <v>64386.5</v>
      </c>
      <c r="H400" s="12"/>
      <c r="I400" s="12"/>
      <c r="J400" s="69">
        <f t="shared" si="5"/>
        <v>64386.5</v>
      </c>
    </row>
    <row r="401" spans="1:10" ht="16.5">
      <c r="A401" s="42" t="s">
        <v>619</v>
      </c>
      <c r="B401" s="55">
        <v>806</v>
      </c>
      <c r="C401" s="9" t="s">
        <v>31</v>
      </c>
      <c r="D401" s="9" t="s">
        <v>728</v>
      </c>
      <c r="E401" s="9" t="s">
        <v>124</v>
      </c>
      <c r="F401" s="9"/>
      <c r="G401" s="20">
        <f>SUM(G402,G404)</f>
        <v>9045.1</v>
      </c>
      <c r="H401" s="20"/>
      <c r="I401" s="20"/>
      <c r="J401" s="69">
        <f t="shared" si="5"/>
        <v>9045.1</v>
      </c>
    </row>
    <row r="402" spans="1:10" ht="20.25" customHeight="1">
      <c r="A402" s="42" t="s">
        <v>530</v>
      </c>
      <c r="B402" s="55">
        <v>806</v>
      </c>
      <c r="C402" s="9" t="s">
        <v>31</v>
      </c>
      <c r="D402" s="9" t="s">
        <v>728</v>
      </c>
      <c r="E402" s="9" t="s">
        <v>740</v>
      </c>
      <c r="F402" s="9"/>
      <c r="G402" s="20">
        <f>SUM(G403)</f>
        <v>757.7</v>
      </c>
      <c r="H402" s="20"/>
      <c r="I402" s="20"/>
      <c r="J402" s="69">
        <f t="shared" si="5"/>
        <v>757.7</v>
      </c>
    </row>
    <row r="403" spans="1:10" ht="18.75" customHeight="1">
      <c r="A403" s="41" t="s">
        <v>778</v>
      </c>
      <c r="B403" s="55">
        <v>806</v>
      </c>
      <c r="C403" s="9" t="s">
        <v>31</v>
      </c>
      <c r="D403" s="9" t="s">
        <v>728</v>
      </c>
      <c r="E403" s="9" t="s">
        <v>740</v>
      </c>
      <c r="F403" s="9" t="s">
        <v>640</v>
      </c>
      <c r="G403" s="20">
        <v>757.7</v>
      </c>
      <c r="H403" s="20"/>
      <c r="I403" s="20"/>
      <c r="J403" s="69">
        <f t="shared" si="5"/>
        <v>757.7</v>
      </c>
    </row>
    <row r="404" spans="1:10" ht="20.25" customHeight="1">
      <c r="A404" s="42" t="s">
        <v>451</v>
      </c>
      <c r="B404" s="55">
        <v>806</v>
      </c>
      <c r="C404" s="9" t="s">
        <v>31</v>
      </c>
      <c r="D404" s="9" t="s">
        <v>728</v>
      </c>
      <c r="E404" s="9" t="s">
        <v>125</v>
      </c>
      <c r="F404" s="9"/>
      <c r="G404" s="20">
        <f>SUM(G405)</f>
        <v>8287.4</v>
      </c>
      <c r="H404" s="20"/>
      <c r="I404" s="20"/>
      <c r="J404" s="69">
        <f t="shared" si="5"/>
        <v>8287.4</v>
      </c>
    </row>
    <row r="405" spans="1:10" ht="19.5" customHeight="1">
      <c r="A405" s="41" t="s">
        <v>778</v>
      </c>
      <c r="B405" s="55">
        <v>806</v>
      </c>
      <c r="C405" s="9" t="s">
        <v>31</v>
      </c>
      <c r="D405" s="9" t="s">
        <v>728</v>
      </c>
      <c r="E405" s="9" t="s">
        <v>125</v>
      </c>
      <c r="F405" s="9" t="s">
        <v>640</v>
      </c>
      <c r="G405" s="20">
        <v>8287.4</v>
      </c>
      <c r="H405" s="12"/>
      <c r="I405" s="12"/>
      <c r="J405" s="69">
        <f t="shared" si="5"/>
        <v>8287.4</v>
      </c>
    </row>
    <row r="406" spans="1:10" ht="19.5" customHeight="1" hidden="1">
      <c r="A406" s="40" t="s">
        <v>46</v>
      </c>
      <c r="B406" s="21">
        <v>806</v>
      </c>
      <c r="C406" s="9" t="s">
        <v>31</v>
      </c>
      <c r="D406" s="9" t="s">
        <v>728</v>
      </c>
      <c r="E406" s="9" t="s">
        <v>14</v>
      </c>
      <c r="F406" s="9"/>
      <c r="G406" s="20"/>
      <c r="H406" s="12"/>
      <c r="I406" s="12"/>
      <c r="J406" s="69">
        <f t="shared" si="5"/>
        <v>0</v>
      </c>
    </row>
    <row r="407" spans="1:10" ht="33" hidden="1">
      <c r="A407" s="41" t="s">
        <v>159</v>
      </c>
      <c r="B407" s="55">
        <v>806</v>
      </c>
      <c r="C407" s="9" t="s">
        <v>31</v>
      </c>
      <c r="D407" s="9" t="s">
        <v>728</v>
      </c>
      <c r="E407" s="9" t="s">
        <v>158</v>
      </c>
      <c r="F407" s="9"/>
      <c r="G407" s="20"/>
      <c r="H407" s="12"/>
      <c r="I407" s="12"/>
      <c r="J407" s="69">
        <f t="shared" si="5"/>
        <v>0</v>
      </c>
    </row>
    <row r="408" spans="1:10" ht="18" customHeight="1" hidden="1">
      <c r="A408" s="41" t="s">
        <v>778</v>
      </c>
      <c r="B408" s="55">
        <v>806</v>
      </c>
      <c r="C408" s="9" t="s">
        <v>31</v>
      </c>
      <c r="D408" s="9" t="s">
        <v>728</v>
      </c>
      <c r="E408" s="9" t="s">
        <v>158</v>
      </c>
      <c r="F408" s="9" t="s">
        <v>640</v>
      </c>
      <c r="G408" s="20"/>
      <c r="H408" s="12"/>
      <c r="I408" s="12"/>
      <c r="J408" s="69">
        <f t="shared" si="5"/>
        <v>0</v>
      </c>
    </row>
    <row r="409" spans="1:10" ht="20.25" customHeight="1">
      <c r="A409" s="42" t="s">
        <v>293</v>
      </c>
      <c r="B409" s="55">
        <v>806</v>
      </c>
      <c r="C409" s="9" t="s">
        <v>31</v>
      </c>
      <c r="D409" s="9" t="s">
        <v>729</v>
      </c>
      <c r="E409" s="9"/>
      <c r="F409" s="9"/>
      <c r="G409" s="20">
        <f>SUM(G410,G415,G420)</f>
        <v>48405</v>
      </c>
      <c r="H409" s="20"/>
      <c r="I409" s="20"/>
      <c r="J409" s="69">
        <f t="shared" si="5"/>
        <v>48405</v>
      </c>
    </row>
    <row r="410" spans="1:10" ht="18" customHeight="1">
      <c r="A410" s="43" t="s">
        <v>355</v>
      </c>
      <c r="B410" s="55">
        <v>806</v>
      </c>
      <c r="C410" s="9" t="s">
        <v>31</v>
      </c>
      <c r="D410" s="9" t="s">
        <v>729</v>
      </c>
      <c r="E410" s="9" t="s">
        <v>120</v>
      </c>
      <c r="F410" s="9"/>
      <c r="G410" s="20">
        <f>SUM(G411,G413)</f>
        <v>16692.7</v>
      </c>
      <c r="H410" s="20"/>
      <c r="I410" s="20"/>
      <c r="J410" s="69">
        <f t="shared" si="5"/>
        <v>16692.7</v>
      </c>
    </row>
    <row r="411" spans="1:10" ht="18" customHeight="1">
      <c r="A411" s="42" t="s">
        <v>530</v>
      </c>
      <c r="B411" s="55">
        <v>806</v>
      </c>
      <c r="C411" s="9" t="s">
        <v>31</v>
      </c>
      <c r="D411" s="9" t="s">
        <v>729</v>
      </c>
      <c r="E411" s="9" t="s">
        <v>535</v>
      </c>
      <c r="F411" s="9"/>
      <c r="G411" s="20">
        <f>SUM(G412)</f>
        <v>679.3</v>
      </c>
      <c r="H411" s="20"/>
      <c r="I411" s="20"/>
      <c r="J411" s="69">
        <f t="shared" si="5"/>
        <v>679.3</v>
      </c>
    </row>
    <row r="412" spans="1:10" ht="18.75" customHeight="1">
      <c r="A412" s="41" t="s">
        <v>778</v>
      </c>
      <c r="B412" s="55">
        <v>806</v>
      </c>
      <c r="C412" s="9" t="s">
        <v>31</v>
      </c>
      <c r="D412" s="9" t="s">
        <v>729</v>
      </c>
      <c r="E412" s="9" t="s">
        <v>535</v>
      </c>
      <c r="F412" s="9" t="s">
        <v>640</v>
      </c>
      <c r="G412" s="20">
        <v>679.3</v>
      </c>
      <c r="H412" s="20"/>
      <c r="I412" s="20"/>
      <c r="J412" s="69">
        <f t="shared" si="5"/>
        <v>679.3</v>
      </c>
    </row>
    <row r="413" spans="1:10" ht="18.75" customHeight="1">
      <c r="A413" s="42" t="s">
        <v>451</v>
      </c>
      <c r="B413" s="55">
        <v>806</v>
      </c>
      <c r="C413" s="9" t="s">
        <v>31</v>
      </c>
      <c r="D413" s="9" t="s">
        <v>729</v>
      </c>
      <c r="E413" s="9" t="s">
        <v>121</v>
      </c>
      <c r="F413" s="9"/>
      <c r="G413" s="20">
        <f>SUM(G414)</f>
        <v>16013.4</v>
      </c>
      <c r="H413" s="20"/>
      <c r="I413" s="20"/>
      <c r="J413" s="69">
        <f t="shared" si="5"/>
        <v>16013.4</v>
      </c>
    </row>
    <row r="414" spans="1:10" ht="19.5" customHeight="1">
      <c r="A414" s="41" t="s">
        <v>778</v>
      </c>
      <c r="B414" s="55">
        <v>806</v>
      </c>
      <c r="C414" s="9" t="s">
        <v>31</v>
      </c>
      <c r="D414" s="9" t="s">
        <v>729</v>
      </c>
      <c r="E414" s="9" t="s">
        <v>121</v>
      </c>
      <c r="F414" s="9" t="s">
        <v>640</v>
      </c>
      <c r="G414" s="20">
        <v>16013.4</v>
      </c>
      <c r="H414" s="12"/>
      <c r="I414" s="12"/>
      <c r="J414" s="69">
        <f t="shared" si="5"/>
        <v>16013.4</v>
      </c>
    </row>
    <row r="415" spans="1:10" ht="19.5" customHeight="1">
      <c r="A415" s="42" t="s">
        <v>632</v>
      </c>
      <c r="B415" s="55">
        <v>806</v>
      </c>
      <c r="C415" s="9" t="s">
        <v>31</v>
      </c>
      <c r="D415" s="9" t="s">
        <v>729</v>
      </c>
      <c r="E415" s="9" t="s">
        <v>126</v>
      </c>
      <c r="F415" s="9"/>
      <c r="G415" s="20">
        <f>SUM(G416,G418)</f>
        <v>31712.3</v>
      </c>
      <c r="H415" s="20"/>
      <c r="I415" s="20"/>
      <c r="J415" s="69">
        <f t="shared" si="5"/>
        <v>31712.3</v>
      </c>
    </row>
    <row r="416" spans="1:10" ht="18" customHeight="1">
      <c r="A416" s="42" t="s">
        <v>530</v>
      </c>
      <c r="B416" s="55">
        <v>806</v>
      </c>
      <c r="C416" s="9" t="s">
        <v>31</v>
      </c>
      <c r="D416" s="9" t="s">
        <v>729</v>
      </c>
      <c r="E416" s="9" t="s">
        <v>536</v>
      </c>
      <c r="F416" s="9"/>
      <c r="G416" s="20">
        <f>SUM(G417)</f>
        <v>1255.8</v>
      </c>
      <c r="H416" s="20"/>
      <c r="I416" s="20"/>
      <c r="J416" s="69">
        <f t="shared" si="5"/>
        <v>1255.8</v>
      </c>
    </row>
    <row r="417" spans="1:10" ht="20.25" customHeight="1">
      <c r="A417" s="41" t="s">
        <v>778</v>
      </c>
      <c r="B417" s="55">
        <v>806</v>
      </c>
      <c r="C417" s="9" t="s">
        <v>31</v>
      </c>
      <c r="D417" s="9" t="s">
        <v>729</v>
      </c>
      <c r="E417" s="9" t="s">
        <v>536</v>
      </c>
      <c r="F417" s="9" t="s">
        <v>640</v>
      </c>
      <c r="G417" s="20">
        <v>1255.8</v>
      </c>
      <c r="H417" s="20"/>
      <c r="I417" s="20"/>
      <c r="J417" s="69">
        <f t="shared" si="5"/>
        <v>1255.8</v>
      </c>
    </row>
    <row r="418" spans="1:10" ht="20.25" customHeight="1">
      <c r="A418" s="42" t="s">
        <v>451</v>
      </c>
      <c r="B418" s="55">
        <v>806</v>
      </c>
      <c r="C418" s="9" t="s">
        <v>31</v>
      </c>
      <c r="D418" s="9" t="s">
        <v>729</v>
      </c>
      <c r="E418" s="9" t="s">
        <v>127</v>
      </c>
      <c r="F418" s="9"/>
      <c r="G418" s="20">
        <f>SUM(G419)</f>
        <v>30456.5</v>
      </c>
      <c r="H418" s="20"/>
      <c r="I418" s="20"/>
      <c r="J418" s="69">
        <f t="shared" si="5"/>
        <v>30456.5</v>
      </c>
    </row>
    <row r="419" spans="1:10" ht="19.5" customHeight="1">
      <c r="A419" s="41" t="s">
        <v>778</v>
      </c>
      <c r="B419" s="55">
        <v>806</v>
      </c>
      <c r="C419" s="9" t="s">
        <v>31</v>
      </c>
      <c r="D419" s="9" t="s">
        <v>729</v>
      </c>
      <c r="E419" s="9" t="s">
        <v>127</v>
      </c>
      <c r="F419" s="9" t="s">
        <v>640</v>
      </c>
      <c r="G419" s="20">
        <v>30456.5</v>
      </c>
      <c r="H419" s="12"/>
      <c r="I419" s="12"/>
      <c r="J419" s="69">
        <f t="shared" si="5"/>
        <v>30456.5</v>
      </c>
    </row>
    <row r="420" spans="1:10" ht="19.5" customHeight="1" hidden="1">
      <c r="A420" s="43" t="s">
        <v>94</v>
      </c>
      <c r="B420" s="55">
        <v>806</v>
      </c>
      <c r="C420" s="9" t="s">
        <v>31</v>
      </c>
      <c r="D420" s="9" t="s">
        <v>729</v>
      </c>
      <c r="E420" s="9" t="s">
        <v>493</v>
      </c>
      <c r="F420" s="9"/>
      <c r="G420" s="20">
        <f>SUM(G421)</f>
        <v>0</v>
      </c>
      <c r="H420" s="20"/>
      <c r="I420" s="20"/>
      <c r="J420" s="69">
        <f t="shared" si="5"/>
        <v>0</v>
      </c>
    </row>
    <row r="421" spans="1:10" ht="85.5" customHeight="1" hidden="1">
      <c r="A421" s="43" t="s">
        <v>708</v>
      </c>
      <c r="B421" s="55">
        <v>806</v>
      </c>
      <c r="C421" s="9" t="s">
        <v>31</v>
      </c>
      <c r="D421" s="9" t="s">
        <v>729</v>
      </c>
      <c r="E421" s="9" t="s">
        <v>76</v>
      </c>
      <c r="F421" s="9"/>
      <c r="G421" s="20">
        <f>SUM(G422)</f>
        <v>0</v>
      </c>
      <c r="H421" s="20"/>
      <c r="I421" s="20"/>
      <c r="J421" s="69">
        <f aca="true" t="shared" si="6" ref="J421:J484">G421+H421+I421</f>
        <v>0</v>
      </c>
    </row>
    <row r="422" spans="1:10" ht="16.5" hidden="1">
      <c r="A422" s="41" t="s">
        <v>778</v>
      </c>
      <c r="B422" s="55">
        <v>806</v>
      </c>
      <c r="C422" s="9" t="s">
        <v>31</v>
      </c>
      <c r="D422" s="9" t="s">
        <v>729</v>
      </c>
      <c r="E422" s="9" t="s">
        <v>76</v>
      </c>
      <c r="F422" s="9" t="s">
        <v>640</v>
      </c>
      <c r="G422" s="20"/>
      <c r="H422" s="12"/>
      <c r="I422" s="12"/>
      <c r="J422" s="69">
        <f t="shared" si="6"/>
        <v>0</v>
      </c>
    </row>
    <row r="423" spans="1:10" ht="16.5" hidden="1">
      <c r="A423" s="40" t="s">
        <v>46</v>
      </c>
      <c r="B423" s="21">
        <v>806</v>
      </c>
      <c r="C423" s="9" t="s">
        <v>31</v>
      </c>
      <c r="D423" s="9" t="s">
        <v>729</v>
      </c>
      <c r="E423" s="9" t="s">
        <v>14</v>
      </c>
      <c r="F423" s="9"/>
      <c r="G423" s="20"/>
      <c r="H423" s="12"/>
      <c r="I423" s="12"/>
      <c r="J423" s="69">
        <f t="shared" si="6"/>
        <v>0</v>
      </c>
    </row>
    <row r="424" spans="1:10" ht="33" hidden="1">
      <c r="A424" s="41" t="s">
        <v>159</v>
      </c>
      <c r="B424" s="55">
        <v>806</v>
      </c>
      <c r="C424" s="9" t="s">
        <v>31</v>
      </c>
      <c r="D424" s="9" t="s">
        <v>729</v>
      </c>
      <c r="E424" s="9" t="s">
        <v>158</v>
      </c>
      <c r="F424" s="9"/>
      <c r="G424" s="20"/>
      <c r="H424" s="12"/>
      <c r="I424" s="12"/>
      <c r="J424" s="69">
        <f t="shared" si="6"/>
        <v>0</v>
      </c>
    </row>
    <row r="425" spans="1:10" ht="16.5" hidden="1">
      <c r="A425" s="41" t="s">
        <v>778</v>
      </c>
      <c r="B425" s="55">
        <v>806</v>
      </c>
      <c r="C425" s="9" t="s">
        <v>31</v>
      </c>
      <c r="D425" s="9" t="s">
        <v>729</v>
      </c>
      <c r="E425" s="9" t="s">
        <v>158</v>
      </c>
      <c r="F425" s="9" t="s">
        <v>640</v>
      </c>
      <c r="G425" s="20"/>
      <c r="H425" s="12"/>
      <c r="I425" s="12"/>
      <c r="J425" s="69">
        <f t="shared" si="6"/>
        <v>0</v>
      </c>
    </row>
    <row r="426" spans="1:10" ht="16.5">
      <c r="A426" s="42" t="s">
        <v>741</v>
      </c>
      <c r="B426" s="55">
        <v>806</v>
      </c>
      <c r="C426" s="9" t="s">
        <v>31</v>
      </c>
      <c r="D426" s="9" t="s">
        <v>730</v>
      </c>
      <c r="E426" s="9"/>
      <c r="F426" s="9"/>
      <c r="G426" s="20">
        <f>G427+G432</f>
        <v>3256.5</v>
      </c>
      <c r="H426" s="20"/>
      <c r="I426" s="20"/>
      <c r="J426" s="69">
        <f t="shared" si="6"/>
        <v>3256.5</v>
      </c>
    </row>
    <row r="427" spans="1:10" ht="16.5">
      <c r="A427" s="43" t="s">
        <v>355</v>
      </c>
      <c r="B427" s="55">
        <v>806</v>
      </c>
      <c r="C427" s="9" t="s">
        <v>31</v>
      </c>
      <c r="D427" s="9" t="s">
        <v>730</v>
      </c>
      <c r="E427" s="9" t="s">
        <v>120</v>
      </c>
      <c r="F427" s="9"/>
      <c r="G427" s="20">
        <f>SUM(G428,G430)</f>
        <v>3015.2</v>
      </c>
      <c r="H427" s="20"/>
      <c r="I427" s="20"/>
      <c r="J427" s="69">
        <f t="shared" si="6"/>
        <v>3015.2</v>
      </c>
    </row>
    <row r="428" spans="1:10" ht="18.75" customHeight="1">
      <c r="A428" s="42" t="s">
        <v>530</v>
      </c>
      <c r="B428" s="55">
        <v>806</v>
      </c>
      <c r="C428" s="9" t="s">
        <v>31</v>
      </c>
      <c r="D428" s="9" t="s">
        <v>730</v>
      </c>
      <c r="E428" s="9" t="s">
        <v>535</v>
      </c>
      <c r="F428" s="9"/>
      <c r="G428" s="20">
        <f>SUM(G429)</f>
        <v>123</v>
      </c>
      <c r="H428" s="20"/>
      <c r="I428" s="20"/>
      <c r="J428" s="69">
        <f t="shared" si="6"/>
        <v>123</v>
      </c>
    </row>
    <row r="429" spans="1:10" ht="18.75" customHeight="1">
      <c r="A429" s="41" t="s">
        <v>778</v>
      </c>
      <c r="B429" s="55">
        <v>806</v>
      </c>
      <c r="C429" s="9" t="s">
        <v>31</v>
      </c>
      <c r="D429" s="9" t="s">
        <v>730</v>
      </c>
      <c r="E429" s="9" t="s">
        <v>535</v>
      </c>
      <c r="F429" s="9" t="s">
        <v>640</v>
      </c>
      <c r="G429" s="20">
        <v>123</v>
      </c>
      <c r="H429" s="12"/>
      <c r="I429" s="12"/>
      <c r="J429" s="69">
        <f t="shared" si="6"/>
        <v>123</v>
      </c>
    </row>
    <row r="430" spans="1:10" ht="18.75" customHeight="1">
      <c r="A430" s="42" t="s">
        <v>451</v>
      </c>
      <c r="B430" s="55">
        <v>806</v>
      </c>
      <c r="C430" s="9" t="s">
        <v>31</v>
      </c>
      <c r="D430" s="9" t="s">
        <v>730</v>
      </c>
      <c r="E430" s="9" t="s">
        <v>121</v>
      </c>
      <c r="F430" s="9"/>
      <c r="G430" s="20">
        <f>SUM(G431)</f>
        <v>2892.2</v>
      </c>
      <c r="H430" s="20"/>
      <c r="I430" s="20"/>
      <c r="J430" s="69">
        <f t="shared" si="6"/>
        <v>2892.2</v>
      </c>
    </row>
    <row r="431" spans="1:10" ht="18" customHeight="1">
      <c r="A431" s="41" t="s">
        <v>778</v>
      </c>
      <c r="B431" s="55">
        <v>806</v>
      </c>
      <c r="C431" s="9" t="s">
        <v>31</v>
      </c>
      <c r="D431" s="9" t="s">
        <v>730</v>
      </c>
      <c r="E431" s="9" t="s">
        <v>121</v>
      </c>
      <c r="F431" s="9" t="s">
        <v>640</v>
      </c>
      <c r="G431" s="20">
        <v>2892.2</v>
      </c>
      <c r="H431" s="12"/>
      <c r="I431" s="12"/>
      <c r="J431" s="69">
        <f t="shared" si="6"/>
        <v>2892.2</v>
      </c>
    </row>
    <row r="432" spans="1:10" ht="18" customHeight="1">
      <c r="A432" s="42" t="s">
        <v>632</v>
      </c>
      <c r="B432" s="55">
        <v>806</v>
      </c>
      <c r="C432" s="9" t="s">
        <v>31</v>
      </c>
      <c r="D432" s="9" t="s">
        <v>730</v>
      </c>
      <c r="E432" s="9" t="s">
        <v>126</v>
      </c>
      <c r="F432" s="9"/>
      <c r="G432" s="20">
        <f>G433+G435</f>
        <v>241.3</v>
      </c>
      <c r="H432" s="12"/>
      <c r="I432" s="12"/>
      <c r="J432" s="69">
        <f t="shared" si="6"/>
        <v>241.3</v>
      </c>
    </row>
    <row r="433" spans="1:10" s="82" customFormat="1" ht="18" customHeight="1">
      <c r="A433" s="42" t="s">
        <v>530</v>
      </c>
      <c r="B433" s="55">
        <v>806</v>
      </c>
      <c r="C433" s="9" t="s">
        <v>31</v>
      </c>
      <c r="D433" s="9" t="s">
        <v>730</v>
      </c>
      <c r="E433" s="9" t="s">
        <v>536</v>
      </c>
      <c r="F433" s="9"/>
      <c r="G433" s="20">
        <f>SUM(G434)</f>
        <v>1.5</v>
      </c>
      <c r="H433" s="12"/>
      <c r="I433" s="12"/>
      <c r="J433" s="69">
        <f t="shared" si="6"/>
        <v>1.5</v>
      </c>
    </row>
    <row r="434" spans="1:10" s="83" customFormat="1" ht="18" customHeight="1">
      <c r="A434" s="41" t="s">
        <v>778</v>
      </c>
      <c r="B434" s="55">
        <v>806</v>
      </c>
      <c r="C434" s="9" t="s">
        <v>31</v>
      </c>
      <c r="D434" s="9" t="s">
        <v>730</v>
      </c>
      <c r="E434" s="9" t="s">
        <v>536</v>
      </c>
      <c r="F434" s="9" t="s">
        <v>640</v>
      </c>
      <c r="G434" s="20">
        <v>1.5</v>
      </c>
      <c r="H434" s="12"/>
      <c r="I434" s="12"/>
      <c r="J434" s="69">
        <f t="shared" si="6"/>
        <v>1.5</v>
      </c>
    </row>
    <row r="435" spans="1:10" ht="18" customHeight="1">
      <c r="A435" s="42" t="s">
        <v>451</v>
      </c>
      <c r="B435" s="55">
        <v>806</v>
      </c>
      <c r="C435" s="9" t="s">
        <v>31</v>
      </c>
      <c r="D435" s="9" t="s">
        <v>730</v>
      </c>
      <c r="E435" s="9" t="s">
        <v>127</v>
      </c>
      <c r="F435" s="9"/>
      <c r="G435" s="20">
        <f>SUM(G436)</f>
        <v>239.8</v>
      </c>
      <c r="H435" s="12"/>
      <c r="I435" s="12"/>
      <c r="J435" s="69">
        <f t="shared" si="6"/>
        <v>239.8</v>
      </c>
    </row>
    <row r="436" spans="1:10" ht="18" customHeight="1">
      <c r="A436" s="41" t="s">
        <v>778</v>
      </c>
      <c r="B436" s="55">
        <v>806</v>
      </c>
      <c r="C436" s="9" t="s">
        <v>31</v>
      </c>
      <c r="D436" s="9" t="s">
        <v>730</v>
      </c>
      <c r="E436" s="9" t="s">
        <v>127</v>
      </c>
      <c r="F436" s="9" t="s">
        <v>640</v>
      </c>
      <c r="G436" s="20">
        <v>239.8</v>
      </c>
      <c r="H436" s="12"/>
      <c r="I436" s="12"/>
      <c r="J436" s="69">
        <f t="shared" si="6"/>
        <v>239.8</v>
      </c>
    </row>
    <row r="437" spans="1:10" ht="18" customHeight="1" hidden="1">
      <c r="A437" s="40" t="s">
        <v>46</v>
      </c>
      <c r="B437" s="55">
        <v>806</v>
      </c>
      <c r="C437" s="9" t="s">
        <v>31</v>
      </c>
      <c r="D437" s="9" t="s">
        <v>730</v>
      </c>
      <c r="E437" s="9" t="s">
        <v>14</v>
      </c>
      <c r="F437" s="9"/>
      <c r="G437" s="20"/>
      <c r="H437" s="12"/>
      <c r="I437" s="12"/>
      <c r="J437" s="69">
        <f t="shared" si="6"/>
        <v>0</v>
      </c>
    </row>
    <row r="438" spans="1:10" ht="34.5" customHeight="1" hidden="1">
      <c r="A438" s="41" t="s">
        <v>159</v>
      </c>
      <c r="B438" s="55">
        <v>806</v>
      </c>
      <c r="C438" s="9" t="s">
        <v>31</v>
      </c>
      <c r="D438" s="9" t="s">
        <v>730</v>
      </c>
      <c r="E438" s="9" t="s">
        <v>158</v>
      </c>
      <c r="F438" s="9"/>
      <c r="G438" s="20"/>
      <c r="H438" s="12"/>
      <c r="I438" s="12"/>
      <c r="J438" s="69">
        <f t="shared" si="6"/>
        <v>0</v>
      </c>
    </row>
    <row r="439" spans="1:10" ht="18" customHeight="1" hidden="1">
      <c r="A439" s="41" t="s">
        <v>778</v>
      </c>
      <c r="B439" s="55">
        <v>806</v>
      </c>
      <c r="C439" s="9" t="s">
        <v>31</v>
      </c>
      <c r="D439" s="9" t="s">
        <v>730</v>
      </c>
      <c r="E439" s="9" t="s">
        <v>158</v>
      </c>
      <c r="F439" s="9" t="s">
        <v>640</v>
      </c>
      <c r="G439" s="20"/>
      <c r="H439" s="12"/>
      <c r="I439" s="12"/>
      <c r="J439" s="69">
        <f t="shared" si="6"/>
        <v>0</v>
      </c>
    </row>
    <row r="440" spans="1:10" ht="18.75" customHeight="1">
      <c r="A440" s="43" t="s">
        <v>294</v>
      </c>
      <c r="B440" s="55">
        <v>806</v>
      </c>
      <c r="C440" s="9" t="s">
        <v>31</v>
      </c>
      <c r="D440" s="9" t="s">
        <v>731</v>
      </c>
      <c r="E440" s="9"/>
      <c r="F440" s="9"/>
      <c r="G440" s="20">
        <f>SUM(G441,G446)</f>
        <v>116012.90000000001</v>
      </c>
      <c r="H440" s="20"/>
      <c r="I440" s="20"/>
      <c r="J440" s="69">
        <f t="shared" si="6"/>
        <v>116012.90000000001</v>
      </c>
    </row>
    <row r="441" spans="1:10" ht="19.5" customHeight="1">
      <c r="A441" s="42" t="s">
        <v>620</v>
      </c>
      <c r="B441" s="55">
        <v>806</v>
      </c>
      <c r="C441" s="9" t="s">
        <v>31</v>
      </c>
      <c r="D441" s="9" t="s">
        <v>731</v>
      </c>
      <c r="E441" s="9" t="s">
        <v>128</v>
      </c>
      <c r="F441" s="9"/>
      <c r="G441" s="20">
        <f>SUM(G442,G444)</f>
        <v>97993.1</v>
      </c>
      <c r="H441" s="20"/>
      <c r="I441" s="20"/>
      <c r="J441" s="69">
        <f t="shared" si="6"/>
        <v>97993.1</v>
      </c>
    </row>
    <row r="442" spans="1:10" ht="18" customHeight="1">
      <c r="A442" s="42" t="s">
        <v>530</v>
      </c>
      <c r="B442" s="55">
        <v>806</v>
      </c>
      <c r="C442" s="9" t="s">
        <v>31</v>
      </c>
      <c r="D442" s="9" t="s">
        <v>731</v>
      </c>
      <c r="E442" s="9" t="s">
        <v>742</v>
      </c>
      <c r="F442" s="9"/>
      <c r="G442" s="20">
        <f>SUM(G443)</f>
        <v>410</v>
      </c>
      <c r="H442" s="20"/>
      <c r="I442" s="20"/>
      <c r="J442" s="69">
        <f t="shared" si="6"/>
        <v>410</v>
      </c>
    </row>
    <row r="443" spans="1:10" ht="18.75" customHeight="1">
      <c r="A443" s="41" t="s">
        <v>778</v>
      </c>
      <c r="B443" s="55">
        <v>806</v>
      </c>
      <c r="C443" s="9" t="s">
        <v>31</v>
      </c>
      <c r="D443" s="9" t="s">
        <v>731</v>
      </c>
      <c r="E443" s="9" t="s">
        <v>742</v>
      </c>
      <c r="F443" s="9" t="s">
        <v>640</v>
      </c>
      <c r="G443" s="20">
        <v>410</v>
      </c>
      <c r="H443" s="12"/>
      <c r="I443" s="12"/>
      <c r="J443" s="69">
        <f t="shared" si="6"/>
        <v>410</v>
      </c>
    </row>
    <row r="444" spans="1:10" ht="19.5" customHeight="1">
      <c r="A444" s="42" t="s">
        <v>451</v>
      </c>
      <c r="B444" s="55">
        <v>806</v>
      </c>
      <c r="C444" s="9" t="s">
        <v>31</v>
      </c>
      <c r="D444" s="9" t="s">
        <v>731</v>
      </c>
      <c r="E444" s="9" t="s">
        <v>129</v>
      </c>
      <c r="F444" s="9"/>
      <c r="G444" s="20">
        <f>SUM(G445)</f>
        <v>97583.1</v>
      </c>
      <c r="H444" s="20"/>
      <c r="I444" s="20"/>
      <c r="J444" s="69">
        <f t="shared" si="6"/>
        <v>97583.1</v>
      </c>
    </row>
    <row r="445" spans="1:10" ht="20.25" customHeight="1">
      <c r="A445" s="41" t="s">
        <v>778</v>
      </c>
      <c r="B445" s="55">
        <v>806</v>
      </c>
      <c r="C445" s="9" t="s">
        <v>31</v>
      </c>
      <c r="D445" s="9" t="s">
        <v>731</v>
      </c>
      <c r="E445" s="9" t="s">
        <v>129</v>
      </c>
      <c r="F445" s="9" t="s">
        <v>640</v>
      </c>
      <c r="G445" s="20">
        <v>97583.1</v>
      </c>
      <c r="H445" s="12"/>
      <c r="I445" s="12"/>
      <c r="J445" s="69">
        <f t="shared" si="6"/>
        <v>97583.1</v>
      </c>
    </row>
    <row r="446" spans="1:10" ht="16.5">
      <c r="A446" s="43" t="s">
        <v>94</v>
      </c>
      <c r="B446" s="55">
        <v>806</v>
      </c>
      <c r="C446" s="9" t="s">
        <v>31</v>
      </c>
      <c r="D446" s="9" t="s">
        <v>731</v>
      </c>
      <c r="E446" s="9" t="s">
        <v>493</v>
      </c>
      <c r="F446" s="9"/>
      <c r="G446" s="20">
        <f>SUM(G447)</f>
        <v>18019.8</v>
      </c>
      <c r="H446" s="20"/>
      <c r="I446" s="20"/>
      <c r="J446" s="69">
        <f t="shared" si="6"/>
        <v>18019.8</v>
      </c>
    </row>
    <row r="447" spans="1:10" ht="35.25" customHeight="1">
      <c r="A447" s="41" t="s">
        <v>78</v>
      </c>
      <c r="B447" s="55">
        <v>806</v>
      </c>
      <c r="C447" s="9" t="s">
        <v>31</v>
      </c>
      <c r="D447" s="9" t="s">
        <v>731</v>
      </c>
      <c r="E447" s="9" t="s">
        <v>77</v>
      </c>
      <c r="F447" s="9"/>
      <c r="G447" s="20">
        <f>SUM(G448)</f>
        <v>18019.8</v>
      </c>
      <c r="H447" s="20"/>
      <c r="I447" s="20"/>
      <c r="J447" s="69">
        <f t="shared" si="6"/>
        <v>18019.8</v>
      </c>
    </row>
    <row r="448" spans="1:10" ht="18.75" customHeight="1">
      <c r="A448" s="41" t="s">
        <v>778</v>
      </c>
      <c r="B448" s="55">
        <v>806</v>
      </c>
      <c r="C448" s="9" t="s">
        <v>31</v>
      </c>
      <c r="D448" s="9" t="s">
        <v>731</v>
      </c>
      <c r="E448" s="9" t="s">
        <v>77</v>
      </c>
      <c r="F448" s="9" t="s">
        <v>640</v>
      </c>
      <c r="G448" s="20">
        <v>18019.8</v>
      </c>
      <c r="H448" s="12"/>
      <c r="I448" s="12"/>
      <c r="J448" s="69">
        <f t="shared" si="6"/>
        <v>18019.8</v>
      </c>
    </row>
    <row r="449" spans="1:10" ht="18.75" customHeight="1" hidden="1">
      <c r="A449" s="40" t="s">
        <v>46</v>
      </c>
      <c r="B449" s="55">
        <v>806</v>
      </c>
      <c r="C449" s="9" t="s">
        <v>31</v>
      </c>
      <c r="D449" s="9" t="s">
        <v>731</v>
      </c>
      <c r="E449" s="9" t="s">
        <v>14</v>
      </c>
      <c r="F449" s="9"/>
      <c r="G449" s="20"/>
      <c r="H449" s="12"/>
      <c r="I449" s="12"/>
      <c r="J449" s="69">
        <f t="shared" si="6"/>
        <v>0</v>
      </c>
    </row>
    <row r="450" spans="1:10" ht="33" customHeight="1" hidden="1">
      <c r="A450" s="41" t="s">
        <v>159</v>
      </c>
      <c r="B450" s="55">
        <v>806</v>
      </c>
      <c r="C450" s="9" t="s">
        <v>31</v>
      </c>
      <c r="D450" s="9" t="s">
        <v>731</v>
      </c>
      <c r="E450" s="9" t="s">
        <v>158</v>
      </c>
      <c r="F450" s="9"/>
      <c r="G450" s="20"/>
      <c r="H450" s="12"/>
      <c r="I450" s="12"/>
      <c r="J450" s="69">
        <f t="shared" si="6"/>
        <v>0</v>
      </c>
    </row>
    <row r="451" spans="1:10" ht="18.75" customHeight="1" hidden="1">
      <c r="A451" s="41" t="s">
        <v>778</v>
      </c>
      <c r="B451" s="55">
        <v>806</v>
      </c>
      <c r="C451" s="9" t="s">
        <v>31</v>
      </c>
      <c r="D451" s="9" t="s">
        <v>731</v>
      </c>
      <c r="E451" s="9" t="s">
        <v>158</v>
      </c>
      <c r="F451" s="9" t="s">
        <v>640</v>
      </c>
      <c r="G451" s="20"/>
      <c r="H451" s="12"/>
      <c r="I451" s="12"/>
      <c r="J451" s="69">
        <f t="shared" si="6"/>
        <v>0</v>
      </c>
    </row>
    <row r="452" spans="1:10" ht="18" customHeight="1">
      <c r="A452" s="43" t="s">
        <v>295</v>
      </c>
      <c r="B452" s="55">
        <v>806</v>
      </c>
      <c r="C452" s="9" t="s">
        <v>31</v>
      </c>
      <c r="D452" s="9" t="s">
        <v>33</v>
      </c>
      <c r="E452" s="9"/>
      <c r="F452" s="9"/>
      <c r="G452" s="20">
        <f>SUM(G453)</f>
        <v>6646.7</v>
      </c>
      <c r="H452" s="20"/>
      <c r="I452" s="20"/>
      <c r="J452" s="69">
        <f t="shared" si="6"/>
        <v>6646.7</v>
      </c>
    </row>
    <row r="453" spans="1:10" s="82" customFormat="1" ht="19.5" customHeight="1">
      <c r="A453" s="42" t="s">
        <v>618</v>
      </c>
      <c r="B453" s="55">
        <v>806</v>
      </c>
      <c r="C453" s="9" t="s">
        <v>31</v>
      </c>
      <c r="D453" s="9" t="s">
        <v>33</v>
      </c>
      <c r="E453" s="9" t="s">
        <v>130</v>
      </c>
      <c r="F453" s="9"/>
      <c r="G453" s="20">
        <f>SUM(G454,G456)</f>
        <v>6646.7</v>
      </c>
      <c r="H453" s="20"/>
      <c r="I453" s="20"/>
      <c r="J453" s="69">
        <f t="shared" si="6"/>
        <v>6646.7</v>
      </c>
    </row>
    <row r="454" spans="1:10" s="83" customFormat="1" ht="18" customHeight="1">
      <c r="A454" s="42" t="s">
        <v>530</v>
      </c>
      <c r="B454" s="55">
        <v>806</v>
      </c>
      <c r="C454" s="9" t="s">
        <v>31</v>
      </c>
      <c r="D454" s="9" t="s">
        <v>33</v>
      </c>
      <c r="E454" s="9" t="s">
        <v>537</v>
      </c>
      <c r="F454" s="9"/>
      <c r="G454" s="20">
        <f>SUM(G455)</f>
        <v>223</v>
      </c>
      <c r="H454" s="20"/>
      <c r="I454" s="20"/>
      <c r="J454" s="69">
        <f t="shared" si="6"/>
        <v>223</v>
      </c>
    </row>
    <row r="455" spans="1:10" ht="18.75" customHeight="1">
      <c r="A455" s="41" t="s">
        <v>778</v>
      </c>
      <c r="B455" s="55">
        <v>806</v>
      </c>
      <c r="C455" s="9" t="s">
        <v>31</v>
      </c>
      <c r="D455" s="9" t="s">
        <v>33</v>
      </c>
      <c r="E455" s="9" t="s">
        <v>537</v>
      </c>
      <c r="F455" s="9" t="s">
        <v>640</v>
      </c>
      <c r="G455" s="20">
        <v>223</v>
      </c>
      <c r="H455" s="12"/>
      <c r="I455" s="12"/>
      <c r="J455" s="69">
        <f t="shared" si="6"/>
        <v>223</v>
      </c>
    </row>
    <row r="456" spans="1:10" ht="17.25" customHeight="1">
      <c r="A456" s="42" t="s">
        <v>451</v>
      </c>
      <c r="B456" s="55">
        <v>806</v>
      </c>
      <c r="C456" s="9" t="s">
        <v>31</v>
      </c>
      <c r="D456" s="9" t="s">
        <v>33</v>
      </c>
      <c r="E456" s="9" t="s">
        <v>131</v>
      </c>
      <c r="F456" s="9"/>
      <c r="G456" s="20">
        <f>SUM(G457)</f>
        <v>6423.7</v>
      </c>
      <c r="H456" s="20"/>
      <c r="I456" s="20"/>
      <c r="J456" s="69">
        <f t="shared" si="6"/>
        <v>6423.7</v>
      </c>
    </row>
    <row r="457" spans="1:10" ht="18" customHeight="1">
      <c r="A457" s="41" t="s">
        <v>778</v>
      </c>
      <c r="B457" s="55">
        <v>806</v>
      </c>
      <c r="C457" s="9" t="s">
        <v>31</v>
      </c>
      <c r="D457" s="9" t="s">
        <v>33</v>
      </c>
      <c r="E457" s="9" t="s">
        <v>131</v>
      </c>
      <c r="F457" s="9" t="s">
        <v>640</v>
      </c>
      <c r="G457" s="20">
        <v>6423.7</v>
      </c>
      <c r="H457" s="12"/>
      <c r="I457" s="12"/>
      <c r="J457" s="69">
        <f t="shared" si="6"/>
        <v>6423.7</v>
      </c>
    </row>
    <row r="458" spans="1:10" ht="18" customHeight="1" hidden="1">
      <c r="A458" s="40" t="s">
        <v>46</v>
      </c>
      <c r="B458" s="55">
        <v>806</v>
      </c>
      <c r="C458" s="9" t="s">
        <v>31</v>
      </c>
      <c r="D458" s="9" t="s">
        <v>33</v>
      </c>
      <c r="E458" s="9" t="s">
        <v>14</v>
      </c>
      <c r="F458" s="9"/>
      <c r="G458" s="20"/>
      <c r="H458" s="12"/>
      <c r="I458" s="12"/>
      <c r="J458" s="69">
        <f t="shared" si="6"/>
        <v>0</v>
      </c>
    </row>
    <row r="459" spans="1:10" ht="33" customHeight="1" hidden="1">
      <c r="A459" s="41" t="s">
        <v>159</v>
      </c>
      <c r="B459" s="55">
        <v>806</v>
      </c>
      <c r="C459" s="9" t="s">
        <v>31</v>
      </c>
      <c r="D459" s="9" t="s">
        <v>33</v>
      </c>
      <c r="E459" s="9" t="s">
        <v>158</v>
      </c>
      <c r="F459" s="9"/>
      <c r="G459" s="20"/>
      <c r="H459" s="12"/>
      <c r="I459" s="12"/>
      <c r="J459" s="69">
        <f t="shared" si="6"/>
        <v>0</v>
      </c>
    </row>
    <row r="460" spans="1:10" ht="18" customHeight="1" hidden="1">
      <c r="A460" s="41" t="s">
        <v>778</v>
      </c>
      <c r="B460" s="55">
        <v>806</v>
      </c>
      <c r="C460" s="9" t="s">
        <v>31</v>
      </c>
      <c r="D460" s="9" t="s">
        <v>33</v>
      </c>
      <c r="E460" s="9" t="s">
        <v>158</v>
      </c>
      <c r="F460" s="9" t="s">
        <v>640</v>
      </c>
      <c r="G460" s="20"/>
      <c r="H460" s="12"/>
      <c r="I460" s="12"/>
      <c r="J460" s="69">
        <f t="shared" si="6"/>
        <v>0</v>
      </c>
    </row>
    <row r="461" spans="1:10" ht="21.75" customHeight="1">
      <c r="A461" s="43" t="s">
        <v>299</v>
      </c>
      <c r="B461" s="55">
        <v>806</v>
      </c>
      <c r="C461" s="9" t="s">
        <v>31</v>
      </c>
      <c r="D461" s="9" t="s">
        <v>523</v>
      </c>
      <c r="E461" s="9"/>
      <c r="F461" s="9"/>
      <c r="G461" s="20">
        <f>SUM(G462,G465,G470,G478,G481)</f>
        <v>23783.5</v>
      </c>
      <c r="H461" s="20"/>
      <c r="I461" s="20"/>
      <c r="J461" s="69">
        <f t="shared" si="6"/>
        <v>23783.5</v>
      </c>
    </row>
    <row r="462" spans="1:10" ht="19.5" customHeight="1">
      <c r="A462" s="42" t="s">
        <v>44</v>
      </c>
      <c r="B462" s="55">
        <v>806</v>
      </c>
      <c r="C462" s="9" t="s">
        <v>31</v>
      </c>
      <c r="D462" s="9" t="s">
        <v>523</v>
      </c>
      <c r="E462" s="9" t="s">
        <v>9</v>
      </c>
      <c r="F462" s="9"/>
      <c r="G462" s="20">
        <f>SUM(G463)</f>
        <v>8745.9</v>
      </c>
      <c r="H462" s="20"/>
      <c r="I462" s="20"/>
      <c r="J462" s="69">
        <f t="shared" si="6"/>
        <v>8745.9</v>
      </c>
    </row>
    <row r="463" spans="1:10" ht="19.5" customHeight="1">
      <c r="A463" s="41" t="s">
        <v>13</v>
      </c>
      <c r="B463" s="55">
        <v>806</v>
      </c>
      <c r="C463" s="9" t="s">
        <v>31</v>
      </c>
      <c r="D463" s="9" t="s">
        <v>523</v>
      </c>
      <c r="E463" s="9" t="s">
        <v>11</v>
      </c>
      <c r="F463" s="9"/>
      <c r="G463" s="20">
        <f>SUM(G464)</f>
        <v>8745.9</v>
      </c>
      <c r="H463" s="20"/>
      <c r="I463" s="20"/>
      <c r="J463" s="69">
        <f t="shared" si="6"/>
        <v>8745.9</v>
      </c>
    </row>
    <row r="464" spans="1:10" ht="19.5" customHeight="1">
      <c r="A464" s="40" t="s">
        <v>417</v>
      </c>
      <c r="B464" s="55">
        <v>806</v>
      </c>
      <c r="C464" s="9" t="s">
        <v>31</v>
      </c>
      <c r="D464" s="9" t="s">
        <v>523</v>
      </c>
      <c r="E464" s="9" t="s">
        <v>11</v>
      </c>
      <c r="F464" s="9" t="s">
        <v>219</v>
      </c>
      <c r="G464" s="20">
        <f>8445.9+300</f>
        <v>8745.9</v>
      </c>
      <c r="H464" s="12"/>
      <c r="I464" s="12"/>
      <c r="J464" s="69">
        <f t="shared" si="6"/>
        <v>8745.9</v>
      </c>
    </row>
    <row r="465" spans="1:10" ht="39" customHeight="1">
      <c r="A465" s="41" t="s">
        <v>759</v>
      </c>
      <c r="B465" s="55">
        <v>806</v>
      </c>
      <c r="C465" s="9" t="s">
        <v>31</v>
      </c>
      <c r="D465" s="9" t="s">
        <v>523</v>
      </c>
      <c r="E465" s="9" t="s">
        <v>608</v>
      </c>
      <c r="F465" s="9"/>
      <c r="G465" s="20">
        <f>SUM(G466,G468)</f>
        <v>9506.4</v>
      </c>
      <c r="H465" s="20"/>
      <c r="I465" s="20"/>
      <c r="J465" s="69">
        <f t="shared" si="6"/>
        <v>9506.4</v>
      </c>
    </row>
    <row r="466" spans="1:10" ht="18" customHeight="1" hidden="1">
      <c r="A466" s="42" t="s">
        <v>530</v>
      </c>
      <c r="B466" s="55">
        <v>806</v>
      </c>
      <c r="C466" s="9" t="s">
        <v>31</v>
      </c>
      <c r="D466" s="9" t="s">
        <v>523</v>
      </c>
      <c r="E466" s="9" t="s">
        <v>534</v>
      </c>
      <c r="F466" s="9"/>
      <c r="G466" s="20">
        <f>SUM(G467)</f>
        <v>0</v>
      </c>
      <c r="H466" s="20"/>
      <c r="I466" s="20"/>
      <c r="J466" s="69">
        <f t="shared" si="6"/>
        <v>0</v>
      </c>
    </row>
    <row r="467" spans="1:10" ht="19.5" customHeight="1" hidden="1">
      <c r="A467" s="41" t="s">
        <v>778</v>
      </c>
      <c r="B467" s="55">
        <v>806</v>
      </c>
      <c r="C467" s="9" t="s">
        <v>31</v>
      </c>
      <c r="D467" s="9" t="s">
        <v>523</v>
      </c>
      <c r="E467" s="9" t="s">
        <v>534</v>
      </c>
      <c r="F467" s="9" t="s">
        <v>640</v>
      </c>
      <c r="G467" s="20"/>
      <c r="H467" s="12"/>
      <c r="I467" s="12"/>
      <c r="J467" s="69">
        <f t="shared" si="6"/>
        <v>0</v>
      </c>
    </row>
    <row r="468" spans="1:10" ht="19.5" customHeight="1">
      <c r="A468" s="42" t="s">
        <v>451</v>
      </c>
      <c r="B468" s="55">
        <v>806</v>
      </c>
      <c r="C468" s="9" t="s">
        <v>31</v>
      </c>
      <c r="D468" s="9" t="s">
        <v>523</v>
      </c>
      <c r="E468" s="9" t="s">
        <v>609</v>
      </c>
      <c r="F468" s="9"/>
      <c r="G468" s="20">
        <f>SUM(G469)</f>
        <v>9506.4</v>
      </c>
      <c r="H468" s="20"/>
      <c r="I468" s="20"/>
      <c r="J468" s="69">
        <f t="shared" si="6"/>
        <v>9506.4</v>
      </c>
    </row>
    <row r="469" spans="1:10" s="82" customFormat="1" ht="20.25" customHeight="1">
      <c r="A469" s="41" t="s">
        <v>778</v>
      </c>
      <c r="B469" s="21">
        <v>806</v>
      </c>
      <c r="C469" s="9" t="s">
        <v>31</v>
      </c>
      <c r="D469" s="9" t="s">
        <v>523</v>
      </c>
      <c r="E469" s="9" t="s">
        <v>609</v>
      </c>
      <c r="F469" s="9" t="s">
        <v>640</v>
      </c>
      <c r="G469" s="20">
        <v>9506.4</v>
      </c>
      <c r="H469" s="12"/>
      <c r="I469" s="12"/>
      <c r="J469" s="69">
        <f t="shared" si="6"/>
        <v>9506.4</v>
      </c>
    </row>
    <row r="470" spans="1:10" s="83" customFormat="1" ht="20.25" customHeight="1">
      <c r="A470" s="42" t="s">
        <v>514</v>
      </c>
      <c r="B470" s="55">
        <v>806</v>
      </c>
      <c r="C470" s="9" t="s">
        <v>31</v>
      </c>
      <c r="D470" s="9" t="s">
        <v>523</v>
      </c>
      <c r="E470" s="9" t="s">
        <v>132</v>
      </c>
      <c r="F470" s="9"/>
      <c r="G470" s="20">
        <f>SUM(G471,G473)</f>
        <v>1834.7</v>
      </c>
      <c r="H470" s="20"/>
      <c r="I470" s="20"/>
      <c r="J470" s="69">
        <f t="shared" si="6"/>
        <v>1834.7</v>
      </c>
    </row>
    <row r="471" spans="1:10" ht="19.5" customHeight="1" hidden="1">
      <c r="A471" s="42" t="s">
        <v>530</v>
      </c>
      <c r="B471" s="55">
        <v>806</v>
      </c>
      <c r="C471" s="9" t="s">
        <v>31</v>
      </c>
      <c r="D471" s="9" t="s">
        <v>523</v>
      </c>
      <c r="E471" s="9" t="s">
        <v>538</v>
      </c>
      <c r="F471" s="9"/>
      <c r="G471" s="20">
        <f>SUM(G472)</f>
        <v>0</v>
      </c>
      <c r="H471" s="20"/>
      <c r="I471" s="20"/>
      <c r="J471" s="69">
        <f t="shared" si="6"/>
        <v>0</v>
      </c>
    </row>
    <row r="472" spans="1:10" ht="16.5" hidden="1">
      <c r="A472" s="41" t="s">
        <v>778</v>
      </c>
      <c r="B472" s="55">
        <v>806</v>
      </c>
      <c r="C472" s="9" t="s">
        <v>31</v>
      </c>
      <c r="D472" s="9" t="s">
        <v>523</v>
      </c>
      <c r="E472" s="9" t="s">
        <v>538</v>
      </c>
      <c r="F472" s="9" t="s">
        <v>640</v>
      </c>
      <c r="G472" s="20"/>
      <c r="H472" s="12"/>
      <c r="I472" s="12"/>
      <c r="J472" s="69">
        <f t="shared" si="6"/>
        <v>0</v>
      </c>
    </row>
    <row r="473" spans="1:10" ht="18" customHeight="1">
      <c r="A473" s="42" t="s">
        <v>451</v>
      </c>
      <c r="B473" s="55">
        <v>806</v>
      </c>
      <c r="C473" s="9" t="s">
        <v>31</v>
      </c>
      <c r="D473" s="9" t="s">
        <v>523</v>
      </c>
      <c r="E473" s="9" t="s">
        <v>133</v>
      </c>
      <c r="F473" s="9"/>
      <c r="G473" s="20">
        <f>SUM(G474)</f>
        <v>1834.7</v>
      </c>
      <c r="H473" s="20"/>
      <c r="I473" s="20"/>
      <c r="J473" s="69">
        <f t="shared" si="6"/>
        <v>1834.7</v>
      </c>
    </row>
    <row r="474" spans="1:10" ht="18.75" customHeight="1">
      <c r="A474" s="41" t="s">
        <v>778</v>
      </c>
      <c r="B474" s="55">
        <v>806</v>
      </c>
      <c r="C474" s="9" t="s">
        <v>31</v>
      </c>
      <c r="D474" s="9" t="s">
        <v>523</v>
      </c>
      <c r="E474" s="9" t="s">
        <v>133</v>
      </c>
      <c r="F474" s="9" t="s">
        <v>640</v>
      </c>
      <c r="G474" s="20">
        <v>1834.7</v>
      </c>
      <c r="H474" s="12"/>
      <c r="I474" s="12"/>
      <c r="J474" s="69">
        <f t="shared" si="6"/>
        <v>1834.7</v>
      </c>
    </row>
    <row r="475" spans="1:10" ht="18.75" customHeight="1" hidden="1">
      <c r="A475" s="40" t="s">
        <v>46</v>
      </c>
      <c r="B475" s="55">
        <v>806</v>
      </c>
      <c r="C475" s="9" t="s">
        <v>31</v>
      </c>
      <c r="D475" s="9" t="s">
        <v>523</v>
      </c>
      <c r="E475" s="9" t="s">
        <v>14</v>
      </c>
      <c r="F475" s="9"/>
      <c r="G475" s="20"/>
      <c r="H475" s="12"/>
      <c r="I475" s="12"/>
      <c r="J475" s="69">
        <f t="shared" si="6"/>
        <v>0</v>
      </c>
    </row>
    <row r="476" spans="1:10" ht="33.75" customHeight="1" hidden="1">
      <c r="A476" s="41" t="s">
        <v>159</v>
      </c>
      <c r="B476" s="55">
        <v>806</v>
      </c>
      <c r="C476" s="9" t="s">
        <v>31</v>
      </c>
      <c r="D476" s="9" t="s">
        <v>523</v>
      </c>
      <c r="E476" s="9" t="s">
        <v>158</v>
      </c>
      <c r="F476" s="9"/>
      <c r="G476" s="20"/>
      <c r="H476" s="12"/>
      <c r="I476" s="12"/>
      <c r="J476" s="69">
        <f t="shared" si="6"/>
        <v>0</v>
      </c>
    </row>
    <row r="477" spans="1:10" ht="18.75" customHeight="1" hidden="1">
      <c r="A477" s="41" t="s">
        <v>778</v>
      </c>
      <c r="B477" s="55">
        <v>806</v>
      </c>
      <c r="C477" s="9" t="s">
        <v>31</v>
      </c>
      <c r="D477" s="9" t="s">
        <v>523</v>
      </c>
      <c r="E477" s="9" t="s">
        <v>158</v>
      </c>
      <c r="F477" s="9" t="s">
        <v>640</v>
      </c>
      <c r="G477" s="20"/>
      <c r="H477" s="12"/>
      <c r="I477" s="12"/>
      <c r="J477" s="69">
        <f t="shared" si="6"/>
        <v>0</v>
      </c>
    </row>
    <row r="478" spans="1:10" ht="18.75" customHeight="1">
      <c r="A478" s="40" t="s">
        <v>333</v>
      </c>
      <c r="B478" s="55">
        <v>806</v>
      </c>
      <c r="C478" s="9" t="s">
        <v>31</v>
      </c>
      <c r="D478" s="9" t="s">
        <v>523</v>
      </c>
      <c r="E478" s="9" t="s">
        <v>441</v>
      </c>
      <c r="F478" s="9"/>
      <c r="G478" s="20">
        <f>SUM(G479)</f>
        <v>2000</v>
      </c>
      <c r="H478" s="20"/>
      <c r="I478" s="20"/>
      <c r="J478" s="69">
        <f t="shared" si="6"/>
        <v>2000</v>
      </c>
    </row>
    <row r="479" spans="1:10" ht="35.25" customHeight="1">
      <c r="A479" s="41" t="s">
        <v>1</v>
      </c>
      <c r="B479" s="55">
        <v>806</v>
      </c>
      <c r="C479" s="9" t="s">
        <v>31</v>
      </c>
      <c r="D479" s="9" t="s">
        <v>523</v>
      </c>
      <c r="E479" s="9" t="s">
        <v>79</v>
      </c>
      <c r="F479" s="9"/>
      <c r="G479" s="20">
        <f>SUM(G480)</f>
        <v>2000</v>
      </c>
      <c r="H479" s="20"/>
      <c r="I479" s="20"/>
      <c r="J479" s="69">
        <f t="shared" si="6"/>
        <v>2000</v>
      </c>
    </row>
    <row r="480" spans="1:10" ht="18" customHeight="1">
      <c r="A480" s="43" t="s">
        <v>515</v>
      </c>
      <c r="B480" s="55">
        <v>806</v>
      </c>
      <c r="C480" s="9" t="s">
        <v>31</v>
      </c>
      <c r="D480" s="9" t="s">
        <v>523</v>
      </c>
      <c r="E480" s="9" t="s">
        <v>79</v>
      </c>
      <c r="F480" s="9" t="s">
        <v>298</v>
      </c>
      <c r="G480" s="20">
        <v>2000</v>
      </c>
      <c r="H480" s="12"/>
      <c r="I480" s="12"/>
      <c r="J480" s="69">
        <f t="shared" si="6"/>
        <v>2000</v>
      </c>
    </row>
    <row r="481" spans="1:10" ht="20.25" customHeight="1">
      <c r="A481" s="37" t="s">
        <v>443</v>
      </c>
      <c r="B481" s="55">
        <v>806</v>
      </c>
      <c r="C481" s="9" t="s">
        <v>31</v>
      </c>
      <c r="D481" s="9" t="s">
        <v>523</v>
      </c>
      <c r="E481" s="9" t="s">
        <v>412</v>
      </c>
      <c r="F481" s="9"/>
      <c r="G481" s="20">
        <f>SUM(G482,G484)</f>
        <v>1696.5</v>
      </c>
      <c r="H481" s="20"/>
      <c r="I481" s="20"/>
      <c r="J481" s="69">
        <f t="shared" si="6"/>
        <v>1696.5</v>
      </c>
    </row>
    <row r="482" spans="1:10" ht="21.75" customHeight="1">
      <c r="A482" s="42" t="s">
        <v>700</v>
      </c>
      <c r="B482" s="55">
        <v>806</v>
      </c>
      <c r="C482" s="9" t="s">
        <v>31</v>
      </c>
      <c r="D482" s="9" t="s">
        <v>523</v>
      </c>
      <c r="E482" s="9" t="s">
        <v>413</v>
      </c>
      <c r="F482" s="9"/>
      <c r="G482" s="20">
        <f>SUM(G483)</f>
        <v>55</v>
      </c>
      <c r="H482" s="20"/>
      <c r="I482" s="20"/>
      <c r="J482" s="69">
        <f t="shared" si="6"/>
        <v>55</v>
      </c>
    </row>
    <row r="483" spans="1:10" ht="21.75" customHeight="1">
      <c r="A483" s="43" t="s">
        <v>515</v>
      </c>
      <c r="B483" s="55">
        <v>806</v>
      </c>
      <c r="C483" s="9" t="s">
        <v>31</v>
      </c>
      <c r="D483" s="9" t="s">
        <v>523</v>
      </c>
      <c r="E483" s="9" t="s">
        <v>413</v>
      </c>
      <c r="F483" s="9" t="s">
        <v>298</v>
      </c>
      <c r="G483" s="20">
        <v>55</v>
      </c>
      <c r="H483" s="12"/>
      <c r="I483" s="12"/>
      <c r="J483" s="69">
        <f t="shared" si="6"/>
        <v>55</v>
      </c>
    </row>
    <row r="484" spans="1:10" ht="17.25" customHeight="1">
      <c r="A484" s="42" t="s">
        <v>710</v>
      </c>
      <c r="B484" s="55">
        <v>806</v>
      </c>
      <c r="C484" s="9" t="s">
        <v>31</v>
      </c>
      <c r="D484" s="9" t="s">
        <v>523</v>
      </c>
      <c r="E484" s="9" t="s">
        <v>200</v>
      </c>
      <c r="F484" s="9"/>
      <c r="G484" s="20">
        <f>SUM(G485)</f>
        <v>1641.5</v>
      </c>
      <c r="H484" s="20"/>
      <c r="I484" s="20"/>
      <c r="J484" s="69">
        <f t="shared" si="6"/>
        <v>1641.5</v>
      </c>
    </row>
    <row r="485" spans="1:10" ht="21" customHeight="1">
      <c r="A485" s="43" t="s">
        <v>515</v>
      </c>
      <c r="B485" s="55">
        <v>806</v>
      </c>
      <c r="C485" s="9" t="s">
        <v>31</v>
      </c>
      <c r="D485" s="9" t="s">
        <v>523</v>
      </c>
      <c r="E485" s="9" t="s">
        <v>200</v>
      </c>
      <c r="F485" s="9" t="s">
        <v>298</v>
      </c>
      <c r="G485" s="20">
        <v>1641.5</v>
      </c>
      <c r="H485" s="12"/>
      <c r="I485" s="12"/>
      <c r="J485" s="69">
        <f aca="true" t="shared" si="7" ref="J485:J558">G485+H485+I485</f>
        <v>1641.5</v>
      </c>
    </row>
    <row r="486" spans="1:10" ht="53.25" customHeight="1" hidden="1">
      <c r="A486" s="42" t="s">
        <v>4</v>
      </c>
      <c r="B486" s="55">
        <v>806</v>
      </c>
      <c r="C486" s="9" t="s">
        <v>31</v>
      </c>
      <c r="D486" s="9" t="s">
        <v>523</v>
      </c>
      <c r="E486" s="9" t="s">
        <v>3</v>
      </c>
      <c r="F486" s="9"/>
      <c r="G486" s="20"/>
      <c r="H486" s="12"/>
      <c r="I486" s="12"/>
      <c r="J486" s="69">
        <f t="shared" si="7"/>
        <v>0</v>
      </c>
    </row>
    <row r="487" spans="1:10" ht="19.5" customHeight="1" hidden="1">
      <c r="A487" s="43" t="s">
        <v>515</v>
      </c>
      <c r="B487" s="55">
        <v>806</v>
      </c>
      <c r="C487" s="9" t="s">
        <v>31</v>
      </c>
      <c r="D487" s="9" t="s">
        <v>523</v>
      </c>
      <c r="E487" s="9" t="s">
        <v>3</v>
      </c>
      <c r="F487" s="9" t="s">
        <v>298</v>
      </c>
      <c r="G487" s="20"/>
      <c r="H487" s="12"/>
      <c r="I487" s="12"/>
      <c r="J487" s="69">
        <f t="shared" si="7"/>
        <v>0</v>
      </c>
    </row>
    <row r="488" spans="1:10" ht="20.25" customHeight="1">
      <c r="A488" s="44" t="s">
        <v>223</v>
      </c>
      <c r="B488" s="55">
        <v>807</v>
      </c>
      <c r="C488" s="9"/>
      <c r="D488" s="9"/>
      <c r="E488" s="9"/>
      <c r="F488" s="9"/>
      <c r="G488" s="12">
        <f>SUM(G489,)</f>
        <v>63054.2</v>
      </c>
      <c r="H488" s="32"/>
      <c r="I488" s="12">
        <f>SUM(I489,I513)</f>
        <v>-526</v>
      </c>
      <c r="J488" s="69">
        <f t="shared" si="7"/>
        <v>62528.2</v>
      </c>
    </row>
    <row r="489" spans="1:10" ht="19.5" customHeight="1">
      <c r="A489" s="47" t="s">
        <v>780</v>
      </c>
      <c r="B489" s="55">
        <v>807</v>
      </c>
      <c r="C489" s="9" t="s">
        <v>728</v>
      </c>
      <c r="D489" s="9"/>
      <c r="E489" s="9"/>
      <c r="F489" s="9"/>
      <c r="G489" s="12">
        <f>SUM(G490,G498,G505,G509)</f>
        <v>63054.2</v>
      </c>
      <c r="H489" s="12"/>
      <c r="I489" s="12">
        <f>SUM(I490,I498,I505,I509)</f>
        <v>-567</v>
      </c>
      <c r="J489" s="69">
        <f t="shared" si="7"/>
        <v>62487.2</v>
      </c>
    </row>
    <row r="490" spans="1:10" ht="19.5" customHeight="1">
      <c r="A490" s="42" t="s">
        <v>134</v>
      </c>
      <c r="B490" s="55">
        <v>807</v>
      </c>
      <c r="C490" s="9" t="s">
        <v>728</v>
      </c>
      <c r="D490" s="9" t="s">
        <v>732</v>
      </c>
      <c r="E490" s="9"/>
      <c r="F490" s="9"/>
      <c r="G490" s="12">
        <f>SUM(G491,G496)</f>
        <v>27549.5</v>
      </c>
      <c r="H490" s="12"/>
      <c r="I490" s="12"/>
      <c r="J490" s="69">
        <f t="shared" si="7"/>
        <v>27549.5</v>
      </c>
    </row>
    <row r="491" spans="1:10" ht="18" customHeight="1">
      <c r="A491" s="42" t="s">
        <v>44</v>
      </c>
      <c r="B491" s="55">
        <v>807</v>
      </c>
      <c r="C491" s="9" t="s">
        <v>728</v>
      </c>
      <c r="D491" s="9" t="s">
        <v>732</v>
      </c>
      <c r="E491" s="9" t="s">
        <v>9</v>
      </c>
      <c r="F491" s="9"/>
      <c r="G491" s="12">
        <f>SUM(G492)</f>
        <v>27268.6</v>
      </c>
      <c r="H491" s="12"/>
      <c r="I491" s="12"/>
      <c r="J491" s="69">
        <f t="shared" si="7"/>
        <v>27268.6</v>
      </c>
    </row>
    <row r="492" spans="1:10" ht="18.75" customHeight="1">
      <c r="A492" s="41" t="s">
        <v>13</v>
      </c>
      <c r="B492" s="55">
        <v>807</v>
      </c>
      <c r="C492" s="9" t="s">
        <v>728</v>
      </c>
      <c r="D492" s="9" t="s">
        <v>732</v>
      </c>
      <c r="E492" s="9" t="s">
        <v>11</v>
      </c>
      <c r="F492" s="9"/>
      <c r="G492" s="12">
        <f>SUM(G493)</f>
        <v>27268.6</v>
      </c>
      <c r="H492" s="12"/>
      <c r="I492" s="12"/>
      <c r="J492" s="69">
        <f t="shared" si="7"/>
        <v>27268.6</v>
      </c>
    </row>
    <row r="493" spans="1:10" ht="18.75" customHeight="1">
      <c r="A493" s="40" t="s">
        <v>417</v>
      </c>
      <c r="B493" s="55">
        <v>807</v>
      </c>
      <c r="C493" s="9" t="s">
        <v>728</v>
      </c>
      <c r="D493" s="9" t="s">
        <v>732</v>
      </c>
      <c r="E493" s="9" t="s">
        <v>11</v>
      </c>
      <c r="F493" s="9" t="s">
        <v>219</v>
      </c>
      <c r="G493" s="20">
        <f>26968.6+300</f>
        <v>27268.6</v>
      </c>
      <c r="H493" s="20"/>
      <c r="I493" s="20"/>
      <c r="J493" s="69">
        <f t="shared" si="7"/>
        <v>27268.6</v>
      </c>
    </row>
    <row r="494" spans="1:10" ht="19.5" customHeight="1">
      <c r="A494" s="40" t="s">
        <v>46</v>
      </c>
      <c r="B494" s="55">
        <v>807</v>
      </c>
      <c r="C494" s="9" t="s">
        <v>728</v>
      </c>
      <c r="D494" s="9" t="s">
        <v>732</v>
      </c>
      <c r="E494" s="9" t="s">
        <v>14</v>
      </c>
      <c r="F494" s="9"/>
      <c r="G494" s="20">
        <f>SUM(G495)</f>
        <v>280.9</v>
      </c>
      <c r="H494" s="20"/>
      <c r="I494" s="20"/>
      <c r="J494" s="69">
        <f t="shared" si="7"/>
        <v>280.9</v>
      </c>
    </row>
    <row r="495" spans="1:10" ht="54" customHeight="1">
      <c r="A495" s="118" t="s">
        <v>17</v>
      </c>
      <c r="B495" s="117">
        <v>807</v>
      </c>
      <c r="C495" s="110" t="s">
        <v>728</v>
      </c>
      <c r="D495" s="110" t="s">
        <v>732</v>
      </c>
      <c r="E495" s="110" t="s">
        <v>16</v>
      </c>
      <c r="F495" s="110"/>
      <c r="G495" s="84">
        <f>SUM(G496)</f>
        <v>280.9</v>
      </c>
      <c r="H495" s="84"/>
      <c r="I495" s="84"/>
      <c r="J495" s="145">
        <f t="shared" si="7"/>
        <v>280.9</v>
      </c>
    </row>
    <row r="496" spans="1:10" ht="35.25" customHeight="1">
      <c r="A496" s="154" t="s">
        <v>393</v>
      </c>
      <c r="B496" s="116">
        <v>807</v>
      </c>
      <c r="C496" s="6" t="s">
        <v>728</v>
      </c>
      <c r="D496" s="6" t="s">
        <v>732</v>
      </c>
      <c r="E496" s="6" t="s">
        <v>149</v>
      </c>
      <c r="F496" s="6"/>
      <c r="G496" s="85">
        <f>SUM(G497)</f>
        <v>280.9</v>
      </c>
      <c r="H496" s="85"/>
      <c r="I496" s="85"/>
      <c r="J496" s="130">
        <f t="shared" si="7"/>
        <v>280.9</v>
      </c>
    </row>
    <row r="497" spans="1:10" ht="20.25" customHeight="1">
      <c r="A497" s="39" t="s">
        <v>135</v>
      </c>
      <c r="B497" s="55">
        <v>807</v>
      </c>
      <c r="C497" s="9" t="s">
        <v>728</v>
      </c>
      <c r="D497" s="9" t="s">
        <v>732</v>
      </c>
      <c r="E497" s="9" t="s">
        <v>149</v>
      </c>
      <c r="F497" s="9" t="s">
        <v>216</v>
      </c>
      <c r="G497" s="20">
        <v>280.9</v>
      </c>
      <c r="H497" s="20"/>
      <c r="I497" s="20"/>
      <c r="J497" s="69">
        <f t="shared" si="7"/>
        <v>280.9</v>
      </c>
    </row>
    <row r="498" spans="1:10" ht="20.25" customHeight="1">
      <c r="A498" s="42" t="s">
        <v>136</v>
      </c>
      <c r="B498" s="55">
        <v>807</v>
      </c>
      <c r="C498" s="9" t="s">
        <v>728</v>
      </c>
      <c r="D498" s="9" t="s">
        <v>38</v>
      </c>
      <c r="E498" s="9"/>
      <c r="F498" s="9"/>
      <c r="G498" s="20">
        <f>SUM(G499,G502)</f>
        <v>15204.7</v>
      </c>
      <c r="H498" s="20"/>
      <c r="I498" s="20"/>
      <c r="J498" s="69">
        <f t="shared" si="7"/>
        <v>15204.7</v>
      </c>
    </row>
    <row r="499" spans="1:10" ht="20.25" customHeight="1">
      <c r="A499" s="42" t="s">
        <v>628</v>
      </c>
      <c r="B499" s="55">
        <v>807</v>
      </c>
      <c r="C499" s="9" t="s">
        <v>728</v>
      </c>
      <c r="D499" s="9" t="s">
        <v>38</v>
      </c>
      <c r="E499" s="9" t="s">
        <v>137</v>
      </c>
      <c r="F499" s="9"/>
      <c r="G499" s="20">
        <f>SUM(G500)</f>
        <v>15204.7</v>
      </c>
      <c r="H499" s="20"/>
      <c r="I499" s="20"/>
      <c r="J499" s="69">
        <f t="shared" si="7"/>
        <v>15204.7</v>
      </c>
    </row>
    <row r="500" spans="1:10" ht="19.5" customHeight="1">
      <c r="A500" s="41" t="s">
        <v>139</v>
      </c>
      <c r="B500" s="55">
        <v>807</v>
      </c>
      <c r="C500" s="9" t="s">
        <v>728</v>
      </c>
      <c r="D500" s="9" t="s">
        <v>38</v>
      </c>
      <c r="E500" s="9" t="s">
        <v>138</v>
      </c>
      <c r="F500" s="9"/>
      <c r="G500" s="20">
        <f>SUM(G501)</f>
        <v>15204.7</v>
      </c>
      <c r="H500" s="20"/>
      <c r="I500" s="20"/>
      <c r="J500" s="69">
        <f t="shared" si="7"/>
        <v>15204.7</v>
      </c>
    </row>
    <row r="501" spans="1:10" ht="19.5" customHeight="1">
      <c r="A501" s="42" t="s">
        <v>140</v>
      </c>
      <c r="B501" s="55">
        <v>807</v>
      </c>
      <c r="C501" s="9" t="s">
        <v>728</v>
      </c>
      <c r="D501" s="9" t="s">
        <v>38</v>
      </c>
      <c r="E501" s="9" t="s">
        <v>138</v>
      </c>
      <c r="F501" s="9" t="s">
        <v>616</v>
      </c>
      <c r="G501" s="20">
        <v>15204.7</v>
      </c>
      <c r="H501" s="12"/>
      <c r="I501" s="12"/>
      <c r="J501" s="69">
        <f t="shared" si="7"/>
        <v>15204.7</v>
      </c>
    </row>
    <row r="502" spans="1:10" ht="18.75" customHeight="1" hidden="1">
      <c r="A502" s="40" t="s">
        <v>333</v>
      </c>
      <c r="B502" s="55">
        <v>807</v>
      </c>
      <c r="C502" s="9" t="s">
        <v>728</v>
      </c>
      <c r="D502" s="9" t="s">
        <v>38</v>
      </c>
      <c r="E502" s="9" t="s">
        <v>441</v>
      </c>
      <c r="F502" s="9"/>
      <c r="G502" s="20">
        <f>SUM(G503)</f>
        <v>0</v>
      </c>
      <c r="H502" s="20"/>
      <c r="I502" s="20"/>
      <c r="J502" s="69">
        <f t="shared" si="7"/>
        <v>0</v>
      </c>
    </row>
    <row r="503" spans="1:10" ht="66.75" customHeight="1" hidden="1">
      <c r="A503" s="37" t="s">
        <v>672</v>
      </c>
      <c r="B503" s="55">
        <v>807</v>
      </c>
      <c r="C503" s="9" t="s">
        <v>728</v>
      </c>
      <c r="D503" s="9" t="s">
        <v>38</v>
      </c>
      <c r="E503" s="9" t="s">
        <v>74</v>
      </c>
      <c r="F503" s="9"/>
      <c r="G503" s="20">
        <f>SUM(G504)</f>
        <v>0</v>
      </c>
      <c r="H503" s="20"/>
      <c r="I503" s="20"/>
      <c r="J503" s="69">
        <f t="shared" si="7"/>
        <v>0</v>
      </c>
    </row>
    <row r="504" spans="1:10" ht="19.5" customHeight="1" hidden="1">
      <c r="A504" s="42" t="s">
        <v>140</v>
      </c>
      <c r="B504" s="55">
        <v>807</v>
      </c>
      <c r="C504" s="9" t="s">
        <v>728</v>
      </c>
      <c r="D504" s="9" t="s">
        <v>38</v>
      </c>
      <c r="E504" s="9" t="s">
        <v>74</v>
      </c>
      <c r="F504" s="9" t="s">
        <v>616</v>
      </c>
      <c r="G504" s="20"/>
      <c r="H504" s="12"/>
      <c r="I504" s="12"/>
      <c r="J504" s="69">
        <f t="shared" si="7"/>
        <v>0</v>
      </c>
    </row>
    <row r="505" spans="1:10" ht="20.25" customHeight="1">
      <c r="A505" s="42" t="s">
        <v>208</v>
      </c>
      <c r="B505" s="55">
        <v>807</v>
      </c>
      <c r="C505" s="9" t="s">
        <v>728</v>
      </c>
      <c r="D505" s="9" t="s">
        <v>557</v>
      </c>
      <c r="E505" s="9"/>
      <c r="F505" s="9"/>
      <c r="G505" s="20">
        <f>SUM(G506)</f>
        <v>20000</v>
      </c>
      <c r="H505" s="20"/>
      <c r="I505" s="20">
        <f>SUM(I506)</f>
        <v>-567</v>
      </c>
      <c r="J505" s="69">
        <f t="shared" si="7"/>
        <v>19433</v>
      </c>
    </row>
    <row r="506" spans="1:10" ht="18.75" customHeight="1">
      <c r="A506" s="42" t="s">
        <v>371</v>
      </c>
      <c r="B506" s="55">
        <v>807</v>
      </c>
      <c r="C506" s="9" t="s">
        <v>728</v>
      </c>
      <c r="D506" s="9" t="s">
        <v>557</v>
      </c>
      <c r="E506" s="9" t="s">
        <v>370</v>
      </c>
      <c r="F506" s="9"/>
      <c r="G506" s="20">
        <f>SUM(G507)</f>
        <v>20000</v>
      </c>
      <c r="H506" s="20"/>
      <c r="I506" s="20">
        <f>SUM(I507)</f>
        <v>-567</v>
      </c>
      <c r="J506" s="69">
        <f t="shared" si="7"/>
        <v>19433</v>
      </c>
    </row>
    <row r="507" spans="1:10" ht="19.5" customHeight="1">
      <c r="A507" s="42" t="s">
        <v>566</v>
      </c>
      <c r="B507" s="55">
        <v>807</v>
      </c>
      <c r="C507" s="9" t="s">
        <v>728</v>
      </c>
      <c r="D507" s="9" t="s">
        <v>557</v>
      </c>
      <c r="E507" s="9" t="s">
        <v>567</v>
      </c>
      <c r="F507" s="9"/>
      <c r="G507" s="20">
        <f>SUM(G508)</f>
        <v>20000</v>
      </c>
      <c r="H507" s="20"/>
      <c r="I507" s="20">
        <f>SUM(I508)</f>
        <v>-567</v>
      </c>
      <c r="J507" s="69">
        <f t="shared" si="7"/>
        <v>19433</v>
      </c>
    </row>
    <row r="508" spans="1:10" ht="19.5" customHeight="1">
      <c r="A508" s="42" t="s">
        <v>617</v>
      </c>
      <c r="B508" s="55">
        <v>807</v>
      </c>
      <c r="C508" s="9" t="s">
        <v>728</v>
      </c>
      <c r="D508" s="9" t="s">
        <v>557</v>
      </c>
      <c r="E508" s="9" t="s">
        <v>567</v>
      </c>
      <c r="F508" s="9" t="s">
        <v>616</v>
      </c>
      <c r="G508" s="20">
        <v>20000</v>
      </c>
      <c r="H508" s="12"/>
      <c r="I508" s="12">
        <f>-220-347</f>
        <v>-567</v>
      </c>
      <c r="J508" s="69">
        <f t="shared" si="7"/>
        <v>19433</v>
      </c>
    </row>
    <row r="509" spans="1:10" ht="18.75" customHeight="1">
      <c r="A509" s="42" t="s">
        <v>374</v>
      </c>
      <c r="B509" s="55">
        <v>807</v>
      </c>
      <c r="C509" s="9" t="s">
        <v>728</v>
      </c>
      <c r="D509" s="9" t="s">
        <v>639</v>
      </c>
      <c r="E509" s="9"/>
      <c r="F509" s="9"/>
      <c r="G509" s="20">
        <f>SUM(G510)</f>
        <v>300</v>
      </c>
      <c r="H509" s="20"/>
      <c r="I509" s="20"/>
      <c r="J509" s="69">
        <f t="shared" si="7"/>
        <v>300</v>
      </c>
    </row>
    <row r="510" spans="1:10" ht="19.5" customHeight="1">
      <c r="A510" s="37" t="s">
        <v>785</v>
      </c>
      <c r="B510" s="55">
        <v>807</v>
      </c>
      <c r="C510" s="9" t="s">
        <v>728</v>
      </c>
      <c r="D510" s="9" t="s">
        <v>639</v>
      </c>
      <c r="E510" s="9" t="s">
        <v>411</v>
      </c>
      <c r="F510" s="9"/>
      <c r="G510" s="20">
        <f>SUM(G512)</f>
        <v>300</v>
      </c>
      <c r="H510" s="12"/>
      <c r="I510" s="12"/>
      <c r="J510" s="69">
        <f t="shared" si="7"/>
        <v>300</v>
      </c>
    </row>
    <row r="511" spans="1:10" ht="18.75" customHeight="1">
      <c r="A511" s="41" t="s">
        <v>786</v>
      </c>
      <c r="B511" s="55">
        <v>807</v>
      </c>
      <c r="C511" s="9" t="s">
        <v>728</v>
      </c>
      <c r="D511" s="9" t="s">
        <v>639</v>
      </c>
      <c r="E511" s="9" t="s">
        <v>462</v>
      </c>
      <c r="F511" s="9"/>
      <c r="G511" s="20">
        <f>SUM(G512)</f>
        <v>300</v>
      </c>
      <c r="H511" s="12"/>
      <c r="I511" s="12"/>
      <c r="J511" s="69">
        <f t="shared" si="7"/>
        <v>300</v>
      </c>
    </row>
    <row r="512" spans="1:10" ht="18" customHeight="1">
      <c r="A512" s="40" t="s">
        <v>417</v>
      </c>
      <c r="B512" s="55">
        <v>807</v>
      </c>
      <c r="C512" s="9" t="s">
        <v>728</v>
      </c>
      <c r="D512" s="9" t="s">
        <v>639</v>
      </c>
      <c r="E512" s="9" t="s">
        <v>462</v>
      </c>
      <c r="F512" s="9" t="s">
        <v>219</v>
      </c>
      <c r="G512" s="20">
        <v>300</v>
      </c>
      <c r="H512" s="12"/>
      <c r="I512" s="12"/>
      <c r="J512" s="69">
        <f t="shared" si="7"/>
        <v>300</v>
      </c>
    </row>
    <row r="513" spans="1:10" ht="18" customHeight="1">
      <c r="A513" s="44" t="s">
        <v>482</v>
      </c>
      <c r="B513" s="55">
        <v>807</v>
      </c>
      <c r="C513" s="9" t="s">
        <v>731</v>
      </c>
      <c r="D513" s="9"/>
      <c r="E513" s="9"/>
      <c r="F513" s="9"/>
      <c r="G513" s="20"/>
      <c r="H513" s="12"/>
      <c r="I513" s="12">
        <f>I514</f>
        <v>41</v>
      </c>
      <c r="J513" s="69">
        <f t="shared" si="7"/>
        <v>41</v>
      </c>
    </row>
    <row r="514" spans="1:10" ht="18" customHeight="1">
      <c r="A514" s="40" t="s">
        <v>681</v>
      </c>
      <c r="B514" s="55">
        <v>807</v>
      </c>
      <c r="C514" s="9" t="s">
        <v>731</v>
      </c>
      <c r="D514" s="9" t="s">
        <v>728</v>
      </c>
      <c r="E514" s="9"/>
      <c r="F514" s="9"/>
      <c r="G514" s="20"/>
      <c r="H514" s="12"/>
      <c r="I514" s="12">
        <f>I515</f>
        <v>41</v>
      </c>
      <c r="J514" s="69">
        <f t="shared" si="7"/>
        <v>41</v>
      </c>
    </row>
    <row r="515" spans="1:10" ht="18" customHeight="1">
      <c r="A515" s="40" t="s">
        <v>683</v>
      </c>
      <c r="B515" s="55">
        <v>807</v>
      </c>
      <c r="C515" s="9" t="s">
        <v>731</v>
      </c>
      <c r="D515" s="9" t="s">
        <v>728</v>
      </c>
      <c r="E515" s="9" t="s">
        <v>682</v>
      </c>
      <c r="F515" s="9"/>
      <c r="G515" s="20"/>
      <c r="H515" s="12"/>
      <c r="I515" s="12">
        <f>I516</f>
        <v>41</v>
      </c>
      <c r="J515" s="69">
        <f t="shared" si="7"/>
        <v>41</v>
      </c>
    </row>
    <row r="516" spans="1:10" ht="18" customHeight="1">
      <c r="A516" s="40" t="s">
        <v>685</v>
      </c>
      <c r="B516" s="55">
        <v>807</v>
      </c>
      <c r="C516" s="9" t="s">
        <v>731</v>
      </c>
      <c r="D516" s="9" t="s">
        <v>728</v>
      </c>
      <c r="E516" s="9" t="s">
        <v>684</v>
      </c>
      <c r="F516" s="9"/>
      <c r="G516" s="20"/>
      <c r="H516" s="12"/>
      <c r="I516" s="12">
        <f>I517</f>
        <v>41</v>
      </c>
      <c r="J516" s="69">
        <f t="shared" si="7"/>
        <v>41</v>
      </c>
    </row>
    <row r="517" spans="1:10" ht="18" customHeight="1">
      <c r="A517" s="41" t="s">
        <v>778</v>
      </c>
      <c r="B517" s="55">
        <v>807</v>
      </c>
      <c r="C517" s="9" t="s">
        <v>731</v>
      </c>
      <c r="D517" s="9" t="s">
        <v>728</v>
      </c>
      <c r="E517" s="9" t="s">
        <v>684</v>
      </c>
      <c r="F517" s="9" t="s">
        <v>640</v>
      </c>
      <c r="G517" s="20"/>
      <c r="H517" s="12"/>
      <c r="I517" s="12">
        <v>41</v>
      </c>
      <c r="J517" s="69">
        <f t="shared" si="7"/>
        <v>41</v>
      </c>
    </row>
    <row r="518" spans="1:10" ht="18.75" customHeight="1" hidden="1">
      <c r="A518" s="42" t="s">
        <v>419</v>
      </c>
      <c r="B518" s="55">
        <v>807</v>
      </c>
      <c r="C518" s="9" t="s">
        <v>555</v>
      </c>
      <c r="D518" s="9"/>
      <c r="E518" s="9"/>
      <c r="F518" s="9"/>
      <c r="G518" s="20"/>
      <c r="H518" s="12"/>
      <c r="I518" s="12"/>
      <c r="J518" s="69">
        <f t="shared" si="7"/>
        <v>0</v>
      </c>
    </row>
    <row r="519" spans="1:10" ht="18.75" customHeight="1" hidden="1">
      <c r="A519" s="42" t="s">
        <v>257</v>
      </c>
      <c r="B519" s="55">
        <v>807</v>
      </c>
      <c r="C519" s="9" t="s">
        <v>555</v>
      </c>
      <c r="D519" s="9" t="s">
        <v>555</v>
      </c>
      <c r="E519" s="9"/>
      <c r="F519" s="9"/>
      <c r="G519" s="20"/>
      <c r="H519" s="12"/>
      <c r="I519" s="12"/>
      <c r="J519" s="69">
        <f t="shared" si="7"/>
        <v>0</v>
      </c>
    </row>
    <row r="520" spans="1:10" ht="18.75" customHeight="1" hidden="1">
      <c r="A520" s="41" t="s">
        <v>231</v>
      </c>
      <c r="B520" s="55">
        <v>807</v>
      </c>
      <c r="C520" s="9" t="s">
        <v>555</v>
      </c>
      <c r="D520" s="9" t="s">
        <v>555</v>
      </c>
      <c r="E520" s="9" t="s">
        <v>528</v>
      </c>
      <c r="F520" s="9"/>
      <c r="G520" s="20"/>
      <c r="H520" s="12"/>
      <c r="I520" s="12"/>
      <c r="J520" s="69">
        <f t="shared" si="7"/>
        <v>0</v>
      </c>
    </row>
    <row r="521" spans="1:10" ht="18.75" customHeight="1" hidden="1">
      <c r="A521" s="37" t="s">
        <v>369</v>
      </c>
      <c r="B521" s="55">
        <v>807</v>
      </c>
      <c r="C521" s="9" t="s">
        <v>555</v>
      </c>
      <c r="D521" s="9" t="s">
        <v>555</v>
      </c>
      <c r="E521" s="9" t="s">
        <v>568</v>
      </c>
      <c r="F521" s="9"/>
      <c r="G521" s="20"/>
      <c r="H521" s="12"/>
      <c r="I521" s="12"/>
      <c r="J521" s="69">
        <f t="shared" si="7"/>
        <v>0</v>
      </c>
    </row>
    <row r="522" spans="1:10" ht="18.75" customHeight="1" hidden="1">
      <c r="A522" s="42" t="s">
        <v>617</v>
      </c>
      <c r="B522" s="55">
        <v>807</v>
      </c>
      <c r="C522" s="9" t="s">
        <v>555</v>
      </c>
      <c r="D522" s="9" t="s">
        <v>555</v>
      </c>
      <c r="E522" s="9" t="s">
        <v>568</v>
      </c>
      <c r="F522" s="9" t="s">
        <v>616</v>
      </c>
      <c r="G522" s="20"/>
      <c r="H522" s="12"/>
      <c r="I522" s="12"/>
      <c r="J522" s="69">
        <f t="shared" si="7"/>
        <v>0</v>
      </c>
    </row>
    <row r="523" spans="1:12" s="82" customFormat="1" ht="19.5" customHeight="1">
      <c r="A523" s="44" t="s">
        <v>599</v>
      </c>
      <c r="B523" s="55">
        <v>808</v>
      </c>
      <c r="C523" s="9"/>
      <c r="D523" s="9"/>
      <c r="E523" s="9"/>
      <c r="F523" s="9"/>
      <c r="G523" s="12">
        <f>SUM(G529,G544)</f>
        <v>221250.2</v>
      </c>
      <c r="H523" s="32"/>
      <c r="I523" s="12">
        <f>SUM(I529,I544,I524)</f>
        <v>963.1</v>
      </c>
      <c r="J523" s="69">
        <f t="shared" si="7"/>
        <v>222213.30000000002</v>
      </c>
      <c r="L523" s="102"/>
    </row>
    <row r="524" spans="1:12" s="62" customFormat="1" ht="19.5" customHeight="1">
      <c r="A524" s="44" t="s">
        <v>482</v>
      </c>
      <c r="B524" s="55">
        <v>808</v>
      </c>
      <c r="C524" s="9" t="s">
        <v>731</v>
      </c>
      <c r="D524" s="9"/>
      <c r="E524" s="9"/>
      <c r="F524" s="9"/>
      <c r="G524" s="12"/>
      <c r="H524" s="32"/>
      <c r="I524" s="12">
        <f>I525</f>
        <v>963.1</v>
      </c>
      <c r="J524" s="69">
        <f t="shared" si="7"/>
        <v>963.1</v>
      </c>
      <c r="L524" s="36"/>
    </row>
    <row r="525" spans="1:12" s="62" customFormat="1" ht="19.5" customHeight="1">
      <c r="A525" s="40" t="s">
        <v>681</v>
      </c>
      <c r="B525" s="55">
        <v>808</v>
      </c>
      <c r="C525" s="9" t="s">
        <v>731</v>
      </c>
      <c r="D525" s="9" t="s">
        <v>728</v>
      </c>
      <c r="E525" s="9"/>
      <c r="F525" s="9"/>
      <c r="G525" s="12"/>
      <c r="H525" s="32"/>
      <c r="I525" s="12">
        <f>I526</f>
        <v>963.1</v>
      </c>
      <c r="J525" s="69">
        <f t="shared" si="7"/>
        <v>963.1</v>
      </c>
      <c r="L525" s="36"/>
    </row>
    <row r="526" spans="1:12" s="62" customFormat="1" ht="19.5" customHeight="1">
      <c r="A526" s="40" t="s">
        <v>683</v>
      </c>
      <c r="B526" s="55">
        <v>808</v>
      </c>
      <c r="C526" s="9" t="s">
        <v>731</v>
      </c>
      <c r="D526" s="9" t="s">
        <v>728</v>
      </c>
      <c r="E526" s="9" t="s">
        <v>682</v>
      </c>
      <c r="F526" s="9"/>
      <c r="G526" s="12"/>
      <c r="H526" s="32"/>
      <c r="I526" s="12">
        <f>I527</f>
        <v>963.1</v>
      </c>
      <c r="J526" s="69">
        <f t="shared" si="7"/>
        <v>963.1</v>
      </c>
      <c r="L526" s="36"/>
    </row>
    <row r="527" spans="1:12" s="62" customFormat="1" ht="19.5" customHeight="1">
      <c r="A527" s="40" t="s">
        <v>685</v>
      </c>
      <c r="B527" s="55">
        <v>808</v>
      </c>
      <c r="C527" s="9" t="s">
        <v>731</v>
      </c>
      <c r="D527" s="9" t="s">
        <v>728</v>
      </c>
      <c r="E527" s="9" t="s">
        <v>684</v>
      </c>
      <c r="F527" s="9"/>
      <c r="G527" s="12"/>
      <c r="H527" s="32"/>
      <c r="I527" s="12">
        <f>I528</f>
        <v>963.1</v>
      </c>
      <c r="J527" s="69">
        <f t="shared" si="7"/>
        <v>963.1</v>
      </c>
      <c r="L527" s="36"/>
    </row>
    <row r="528" spans="1:12" s="62" customFormat="1" ht="19.5" customHeight="1">
      <c r="A528" s="41" t="s">
        <v>778</v>
      </c>
      <c r="B528" s="55">
        <v>808</v>
      </c>
      <c r="C528" s="9" t="s">
        <v>731</v>
      </c>
      <c r="D528" s="9" t="s">
        <v>728</v>
      </c>
      <c r="E528" s="9" t="s">
        <v>684</v>
      </c>
      <c r="F528" s="9" t="s">
        <v>640</v>
      </c>
      <c r="G528" s="12"/>
      <c r="H528" s="32"/>
      <c r="I528" s="12">
        <v>963.1</v>
      </c>
      <c r="J528" s="69">
        <f t="shared" si="7"/>
        <v>963.1</v>
      </c>
      <c r="L528" s="36"/>
    </row>
    <row r="529" spans="1:12" s="83" customFormat="1" ht="18.75" customHeight="1">
      <c r="A529" s="42" t="s">
        <v>476</v>
      </c>
      <c r="B529" s="55">
        <v>808</v>
      </c>
      <c r="C529" s="9" t="s">
        <v>555</v>
      </c>
      <c r="D529" s="9"/>
      <c r="E529" s="9"/>
      <c r="F529" s="9"/>
      <c r="G529" s="12">
        <f>SUM(G530,G540)</f>
        <v>40946.8</v>
      </c>
      <c r="H529" s="12"/>
      <c r="I529" s="12"/>
      <c r="J529" s="69">
        <f t="shared" si="7"/>
        <v>40946.8</v>
      </c>
      <c r="L529" s="104"/>
    </row>
    <row r="530" spans="1:12" ht="18" customHeight="1">
      <c r="A530" s="42" t="s">
        <v>97</v>
      </c>
      <c r="B530" s="55">
        <v>808</v>
      </c>
      <c r="C530" s="9" t="s">
        <v>555</v>
      </c>
      <c r="D530" s="9" t="s">
        <v>729</v>
      </c>
      <c r="E530" s="9"/>
      <c r="F530" s="9"/>
      <c r="G530" s="12">
        <f>SUM(G531)</f>
        <v>40946.8</v>
      </c>
      <c r="H530" s="12"/>
      <c r="I530" s="12"/>
      <c r="J530" s="69">
        <f t="shared" si="7"/>
        <v>40946.8</v>
      </c>
      <c r="L530" s="36"/>
    </row>
    <row r="531" spans="1:12" ht="18" customHeight="1">
      <c r="A531" s="42" t="s">
        <v>141</v>
      </c>
      <c r="B531" s="55">
        <v>808</v>
      </c>
      <c r="C531" s="9" t="s">
        <v>555</v>
      </c>
      <c r="D531" s="9" t="s">
        <v>729</v>
      </c>
      <c r="E531" s="9" t="s">
        <v>494</v>
      </c>
      <c r="F531" s="9"/>
      <c r="G531" s="12">
        <f>SUM(G532,G534)</f>
        <v>40946.8</v>
      </c>
      <c r="H531" s="12"/>
      <c r="I531" s="12"/>
      <c r="J531" s="69">
        <f t="shared" si="7"/>
        <v>40946.8</v>
      </c>
      <c r="L531" s="36"/>
    </row>
    <row r="532" spans="1:12" ht="18" customHeight="1">
      <c r="A532" s="42" t="s">
        <v>530</v>
      </c>
      <c r="B532" s="55">
        <v>808</v>
      </c>
      <c r="C532" s="9" t="s">
        <v>555</v>
      </c>
      <c r="D532" s="9" t="s">
        <v>729</v>
      </c>
      <c r="E532" s="9" t="s">
        <v>533</v>
      </c>
      <c r="F532" s="9"/>
      <c r="G532" s="12">
        <f>SUM(G533)</f>
        <v>1212.4</v>
      </c>
      <c r="H532" s="12"/>
      <c r="I532" s="12"/>
      <c r="J532" s="69">
        <f t="shared" si="7"/>
        <v>1212.4</v>
      </c>
      <c r="L532" s="36"/>
    </row>
    <row r="533" spans="1:12" ht="18" customHeight="1">
      <c r="A533" s="41" t="s">
        <v>778</v>
      </c>
      <c r="B533" s="55">
        <v>808</v>
      </c>
      <c r="C533" s="9" t="s">
        <v>555</v>
      </c>
      <c r="D533" s="9" t="s">
        <v>729</v>
      </c>
      <c r="E533" s="9" t="s">
        <v>533</v>
      </c>
      <c r="F533" s="9" t="s">
        <v>640</v>
      </c>
      <c r="G533" s="12">
        <v>1212.4</v>
      </c>
      <c r="H533" s="12"/>
      <c r="I533" s="12"/>
      <c r="J533" s="69">
        <f t="shared" si="7"/>
        <v>1212.4</v>
      </c>
      <c r="L533" s="36"/>
    </row>
    <row r="534" spans="1:12" ht="18" customHeight="1">
      <c r="A534" s="42" t="s">
        <v>451</v>
      </c>
      <c r="B534" s="55">
        <v>808</v>
      </c>
      <c r="C534" s="9" t="s">
        <v>555</v>
      </c>
      <c r="D534" s="9" t="s">
        <v>729</v>
      </c>
      <c r="E534" s="9" t="s">
        <v>495</v>
      </c>
      <c r="F534" s="9"/>
      <c r="G534" s="12">
        <f>SUM(G535)</f>
        <v>39734.4</v>
      </c>
      <c r="H534" s="12"/>
      <c r="I534" s="12"/>
      <c r="J534" s="69">
        <f t="shared" si="7"/>
        <v>39734.4</v>
      </c>
      <c r="L534" s="36"/>
    </row>
    <row r="535" spans="1:12" ht="18" customHeight="1">
      <c r="A535" s="41" t="s">
        <v>142</v>
      </c>
      <c r="B535" s="55">
        <v>808</v>
      </c>
      <c r="C535" s="9" t="s">
        <v>555</v>
      </c>
      <c r="D535" s="9" t="s">
        <v>729</v>
      </c>
      <c r="E535" s="9" t="s">
        <v>495</v>
      </c>
      <c r="F535" s="9" t="s">
        <v>640</v>
      </c>
      <c r="G535" s="12">
        <f>37118.8+324.4+2291.2</f>
        <v>39734.4</v>
      </c>
      <c r="H535" s="12"/>
      <c r="I535" s="12"/>
      <c r="J535" s="69">
        <f t="shared" si="7"/>
        <v>39734.4</v>
      </c>
      <c r="L535" s="36"/>
    </row>
    <row r="536" spans="1:12" ht="18" customHeight="1" hidden="1">
      <c r="A536" s="42" t="s">
        <v>257</v>
      </c>
      <c r="B536" s="55">
        <v>808</v>
      </c>
      <c r="C536" s="9" t="s">
        <v>555</v>
      </c>
      <c r="D536" s="9" t="s">
        <v>555</v>
      </c>
      <c r="E536" s="9"/>
      <c r="F536" s="9"/>
      <c r="G536" s="12"/>
      <c r="H536" s="12"/>
      <c r="I536" s="12"/>
      <c r="J536" s="69">
        <f t="shared" si="7"/>
        <v>0</v>
      </c>
      <c r="L536" s="36"/>
    </row>
    <row r="537" spans="1:12" ht="18" customHeight="1" hidden="1">
      <c r="A537" s="41" t="s">
        <v>231</v>
      </c>
      <c r="B537" s="55">
        <v>808</v>
      </c>
      <c r="C537" s="9" t="s">
        <v>555</v>
      </c>
      <c r="D537" s="9" t="s">
        <v>555</v>
      </c>
      <c r="E537" s="9" t="s">
        <v>528</v>
      </c>
      <c r="F537" s="9"/>
      <c r="G537" s="12"/>
      <c r="H537" s="12"/>
      <c r="I537" s="12"/>
      <c r="J537" s="69">
        <f t="shared" si="7"/>
        <v>0</v>
      </c>
      <c r="L537" s="36"/>
    </row>
    <row r="538" spans="1:12" ht="18" customHeight="1" hidden="1">
      <c r="A538" s="37" t="s">
        <v>369</v>
      </c>
      <c r="B538" s="55">
        <v>808</v>
      </c>
      <c r="C538" s="9" t="s">
        <v>555</v>
      </c>
      <c r="D538" s="9" t="s">
        <v>555</v>
      </c>
      <c r="E538" s="9" t="s">
        <v>568</v>
      </c>
      <c r="F538" s="9"/>
      <c r="G538" s="12"/>
      <c r="H538" s="12"/>
      <c r="I538" s="12"/>
      <c r="J538" s="69">
        <f t="shared" si="7"/>
        <v>0</v>
      </c>
      <c r="L538" s="36"/>
    </row>
    <row r="539" spans="1:12" ht="18" customHeight="1" hidden="1">
      <c r="A539" s="42" t="s">
        <v>617</v>
      </c>
      <c r="B539" s="55">
        <v>808</v>
      </c>
      <c r="C539" s="9" t="s">
        <v>555</v>
      </c>
      <c r="D539" s="9" t="s">
        <v>555</v>
      </c>
      <c r="E539" s="9" t="s">
        <v>568</v>
      </c>
      <c r="F539" s="9" t="s">
        <v>616</v>
      </c>
      <c r="G539" s="12"/>
      <c r="H539" s="12"/>
      <c r="I539" s="12"/>
      <c r="J539" s="69">
        <f t="shared" si="7"/>
        <v>0</v>
      </c>
      <c r="L539" s="36"/>
    </row>
    <row r="540" spans="1:10" ht="16.5" customHeight="1" hidden="1">
      <c r="A540" s="42" t="s">
        <v>99</v>
      </c>
      <c r="B540" s="55">
        <v>808</v>
      </c>
      <c r="C540" s="9" t="s">
        <v>555</v>
      </c>
      <c r="D540" s="9" t="s">
        <v>31</v>
      </c>
      <c r="E540" s="9"/>
      <c r="F540" s="9"/>
      <c r="G540" s="20"/>
      <c r="H540" s="20"/>
      <c r="I540" s="20"/>
      <c r="J540" s="69">
        <f t="shared" si="7"/>
        <v>0</v>
      </c>
    </row>
    <row r="541" spans="1:10" ht="20.25" customHeight="1" hidden="1">
      <c r="A541" s="37" t="s">
        <v>443</v>
      </c>
      <c r="B541" s="55">
        <v>808</v>
      </c>
      <c r="C541" s="9" t="s">
        <v>555</v>
      </c>
      <c r="D541" s="9" t="s">
        <v>31</v>
      </c>
      <c r="E541" s="9" t="s">
        <v>412</v>
      </c>
      <c r="F541" s="9"/>
      <c r="G541" s="20"/>
      <c r="H541" s="20"/>
      <c r="I541" s="20"/>
      <c r="J541" s="69">
        <f t="shared" si="7"/>
        <v>0</v>
      </c>
    </row>
    <row r="542" spans="1:10" ht="20.25" customHeight="1" hidden="1">
      <c r="A542" s="37" t="s">
        <v>610</v>
      </c>
      <c r="B542" s="55">
        <v>808</v>
      </c>
      <c r="C542" s="9" t="s">
        <v>606</v>
      </c>
      <c r="D542" s="9" t="s">
        <v>31</v>
      </c>
      <c r="E542" s="9" t="s">
        <v>413</v>
      </c>
      <c r="F542" s="9"/>
      <c r="G542" s="20"/>
      <c r="H542" s="20"/>
      <c r="I542" s="20"/>
      <c r="J542" s="69">
        <f t="shared" si="7"/>
        <v>0</v>
      </c>
    </row>
    <row r="543" spans="1:10" ht="17.25" customHeight="1" hidden="1">
      <c r="A543" s="40" t="s">
        <v>547</v>
      </c>
      <c r="B543" s="55">
        <v>808</v>
      </c>
      <c r="C543" s="9" t="s">
        <v>606</v>
      </c>
      <c r="D543" s="9" t="s">
        <v>31</v>
      </c>
      <c r="E543" s="9" t="s">
        <v>413</v>
      </c>
      <c r="F543" s="9" t="s">
        <v>95</v>
      </c>
      <c r="G543" s="20"/>
      <c r="H543" s="20"/>
      <c r="I543" s="20"/>
      <c r="J543" s="69">
        <f t="shared" si="7"/>
        <v>0</v>
      </c>
    </row>
    <row r="544" spans="1:10" ht="21" customHeight="1">
      <c r="A544" s="42" t="s">
        <v>394</v>
      </c>
      <c r="B544" s="55">
        <v>808</v>
      </c>
      <c r="C544" s="9" t="s">
        <v>35</v>
      </c>
      <c r="D544" s="9"/>
      <c r="E544" s="9"/>
      <c r="F544" s="9"/>
      <c r="G544" s="20">
        <f>SUM(G545,G574)</f>
        <v>180303.4</v>
      </c>
      <c r="H544" s="20"/>
      <c r="I544" s="20"/>
      <c r="J544" s="69">
        <f t="shared" si="7"/>
        <v>180303.4</v>
      </c>
    </row>
    <row r="545" spans="1:10" ht="18" customHeight="1">
      <c r="A545" s="42" t="s">
        <v>258</v>
      </c>
      <c r="B545" s="55">
        <v>808</v>
      </c>
      <c r="C545" s="9" t="s">
        <v>35</v>
      </c>
      <c r="D545" s="9" t="s">
        <v>728</v>
      </c>
      <c r="E545" s="9"/>
      <c r="F545" s="9"/>
      <c r="G545" s="20">
        <f>SUM(G546,G551,G556,G561,G566)</f>
        <v>166337.6</v>
      </c>
      <c r="H545" s="20"/>
      <c r="I545" s="20"/>
      <c r="J545" s="69">
        <f t="shared" si="7"/>
        <v>166337.6</v>
      </c>
    </row>
    <row r="546" spans="1:10" ht="19.5" customHeight="1">
      <c r="A546" s="41" t="s">
        <v>361</v>
      </c>
      <c r="B546" s="55">
        <v>808</v>
      </c>
      <c r="C546" s="9" t="s">
        <v>35</v>
      </c>
      <c r="D546" s="9" t="s">
        <v>728</v>
      </c>
      <c r="E546" s="9" t="s">
        <v>143</v>
      </c>
      <c r="F546" s="9"/>
      <c r="G546" s="20">
        <f>SUM(G547,G549)</f>
        <v>67533.3</v>
      </c>
      <c r="H546" s="20"/>
      <c r="I546" s="20"/>
      <c r="J546" s="69">
        <f t="shared" si="7"/>
        <v>67533.3</v>
      </c>
    </row>
    <row r="547" spans="1:10" ht="19.5" customHeight="1">
      <c r="A547" s="42" t="s">
        <v>530</v>
      </c>
      <c r="B547" s="55">
        <v>808</v>
      </c>
      <c r="C547" s="9" t="s">
        <v>35</v>
      </c>
      <c r="D547" s="9" t="s">
        <v>728</v>
      </c>
      <c r="E547" s="9" t="s">
        <v>539</v>
      </c>
      <c r="F547" s="9"/>
      <c r="G547" s="20">
        <f>SUM(G548)</f>
        <v>1963.6</v>
      </c>
      <c r="H547" s="20"/>
      <c r="I547" s="20"/>
      <c r="J547" s="69">
        <f t="shared" si="7"/>
        <v>1963.6</v>
      </c>
    </row>
    <row r="548" spans="1:10" ht="20.25" customHeight="1">
      <c r="A548" s="41" t="s">
        <v>778</v>
      </c>
      <c r="B548" s="55">
        <v>808</v>
      </c>
      <c r="C548" s="9" t="s">
        <v>35</v>
      </c>
      <c r="D548" s="9" t="s">
        <v>728</v>
      </c>
      <c r="E548" s="9" t="s">
        <v>539</v>
      </c>
      <c r="F548" s="9" t="s">
        <v>640</v>
      </c>
      <c r="G548" s="20">
        <v>1963.6</v>
      </c>
      <c r="H548" s="12"/>
      <c r="I548" s="12"/>
      <c r="J548" s="69">
        <f t="shared" si="7"/>
        <v>1963.6</v>
      </c>
    </row>
    <row r="549" spans="1:10" ht="19.5" customHeight="1">
      <c r="A549" s="42" t="s">
        <v>451</v>
      </c>
      <c r="B549" s="55">
        <v>808</v>
      </c>
      <c r="C549" s="9" t="s">
        <v>35</v>
      </c>
      <c r="D549" s="9" t="s">
        <v>728</v>
      </c>
      <c r="E549" s="9" t="s">
        <v>144</v>
      </c>
      <c r="F549" s="9"/>
      <c r="G549" s="20">
        <f>SUM(G550)</f>
        <v>65569.7</v>
      </c>
      <c r="H549" s="20"/>
      <c r="I549" s="20"/>
      <c r="J549" s="69">
        <f t="shared" si="7"/>
        <v>65569.7</v>
      </c>
    </row>
    <row r="550" spans="1:10" ht="16.5">
      <c r="A550" s="41" t="s">
        <v>142</v>
      </c>
      <c r="B550" s="55">
        <v>808</v>
      </c>
      <c r="C550" s="9" t="s">
        <v>35</v>
      </c>
      <c r="D550" s="9" t="s">
        <v>728</v>
      </c>
      <c r="E550" s="9" t="s">
        <v>144</v>
      </c>
      <c r="F550" s="9" t="s">
        <v>640</v>
      </c>
      <c r="G550" s="20">
        <v>65569.7</v>
      </c>
      <c r="H550" s="12"/>
      <c r="I550" s="12"/>
      <c r="J550" s="69">
        <f t="shared" si="7"/>
        <v>65569.7</v>
      </c>
    </row>
    <row r="551" spans="1:10" ht="20.25" customHeight="1">
      <c r="A551" s="42" t="s">
        <v>259</v>
      </c>
      <c r="B551" s="55">
        <v>808</v>
      </c>
      <c r="C551" s="9" t="s">
        <v>35</v>
      </c>
      <c r="D551" s="9" t="s">
        <v>728</v>
      </c>
      <c r="E551" s="9" t="s">
        <v>145</v>
      </c>
      <c r="F551" s="9"/>
      <c r="G551" s="20">
        <f>SUM(G552,G554)</f>
        <v>36693.6</v>
      </c>
      <c r="H551" s="20"/>
      <c r="I551" s="20"/>
      <c r="J551" s="69">
        <f t="shared" si="7"/>
        <v>36693.6</v>
      </c>
    </row>
    <row r="552" spans="1:10" ht="18" customHeight="1">
      <c r="A552" s="42" t="s">
        <v>530</v>
      </c>
      <c r="B552" s="55">
        <v>808</v>
      </c>
      <c r="C552" s="9" t="s">
        <v>35</v>
      </c>
      <c r="D552" s="9" t="s">
        <v>728</v>
      </c>
      <c r="E552" s="9" t="s">
        <v>540</v>
      </c>
      <c r="F552" s="9"/>
      <c r="G552" s="20">
        <f>SUM(G553)</f>
        <v>6761.4</v>
      </c>
      <c r="H552" s="20"/>
      <c r="I552" s="20"/>
      <c r="J552" s="69">
        <f t="shared" si="7"/>
        <v>6761.4</v>
      </c>
    </row>
    <row r="553" spans="1:10" ht="20.25" customHeight="1">
      <c r="A553" s="41" t="s">
        <v>778</v>
      </c>
      <c r="B553" s="55">
        <v>808</v>
      </c>
      <c r="C553" s="9" t="s">
        <v>35</v>
      </c>
      <c r="D553" s="9" t="s">
        <v>728</v>
      </c>
      <c r="E553" s="9" t="s">
        <v>540</v>
      </c>
      <c r="F553" s="9" t="s">
        <v>640</v>
      </c>
      <c r="G553" s="20">
        <v>6761.4</v>
      </c>
      <c r="H553" s="20"/>
      <c r="I553" s="20"/>
      <c r="J553" s="69">
        <f t="shared" si="7"/>
        <v>6761.4</v>
      </c>
    </row>
    <row r="554" spans="1:10" ht="19.5" customHeight="1">
      <c r="A554" s="42" t="s">
        <v>451</v>
      </c>
      <c r="B554" s="55">
        <v>808</v>
      </c>
      <c r="C554" s="9" t="s">
        <v>35</v>
      </c>
      <c r="D554" s="9" t="s">
        <v>728</v>
      </c>
      <c r="E554" s="9" t="s">
        <v>146</v>
      </c>
      <c r="F554" s="9"/>
      <c r="G554" s="20">
        <f>SUM(G555)</f>
        <v>29932.2</v>
      </c>
      <c r="H554" s="20"/>
      <c r="I554" s="20"/>
      <c r="J554" s="69">
        <f t="shared" si="7"/>
        <v>29932.2</v>
      </c>
    </row>
    <row r="555" spans="1:10" ht="18.75" customHeight="1">
      <c r="A555" s="41" t="s">
        <v>142</v>
      </c>
      <c r="B555" s="55">
        <v>808</v>
      </c>
      <c r="C555" s="9" t="s">
        <v>35</v>
      </c>
      <c r="D555" s="9" t="s">
        <v>728</v>
      </c>
      <c r="E555" s="9" t="s">
        <v>146</v>
      </c>
      <c r="F555" s="9" t="s">
        <v>640</v>
      </c>
      <c r="G555" s="20">
        <v>29932.2</v>
      </c>
      <c r="H555" s="12"/>
      <c r="I555" s="12"/>
      <c r="J555" s="69">
        <f t="shared" si="7"/>
        <v>29932.2</v>
      </c>
    </row>
    <row r="556" spans="1:10" ht="16.5">
      <c r="A556" s="42" t="s">
        <v>260</v>
      </c>
      <c r="B556" s="55">
        <v>808</v>
      </c>
      <c r="C556" s="9" t="s">
        <v>35</v>
      </c>
      <c r="D556" s="9" t="s">
        <v>728</v>
      </c>
      <c r="E556" s="9" t="s">
        <v>147</v>
      </c>
      <c r="F556" s="9"/>
      <c r="G556" s="20">
        <f>SUM(G557,G559)</f>
        <v>26883.9</v>
      </c>
      <c r="H556" s="20"/>
      <c r="I556" s="20"/>
      <c r="J556" s="69">
        <f t="shared" si="7"/>
        <v>26883.9</v>
      </c>
    </row>
    <row r="557" spans="1:10" ht="18" customHeight="1">
      <c r="A557" s="42" t="s">
        <v>530</v>
      </c>
      <c r="B557" s="55">
        <v>808</v>
      </c>
      <c r="C557" s="9" t="s">
        <v>35</v>
      </c>
      <c r="D557" s="9" t="s">
        <v>728</v>
      </c>
      <c r="E557" s="9" t="s">
        <v>544</v>
      </c>
      <c r="F557" s="9"/>
      <c r="G557" s="20">
        <f>SUM(G558)</f>
        <v>558.5</v>
      </c>
      <c r="H557" s="20"/>
      <c r="I557" s="20"/>
      <c r="J557" s="69">
        <f t="shared" si="7"/>
        <v>558.5</v>
      </c>
    </row>
    <row r="558" spans="1:10" ht="18" customHeight="1">
      <c r="A558" s="41" t="s">
        <v>778</v>
      </c>
      <c r="B558" s="55">
        <v>808</v>
      </c>
      <c r="C558" s="9" t="s">
        <v>35</v>
      </c>
      <c r="D558" s="9" t="s">
        <v>728</v>
      </c>
      <c r="E558" s="9" t="s">
        <v>544</v>
      </c>
      <c r="F558" s="9" t="s">
        <v>640</v>
      </c>
      <c r="G558" s="20">
        <v>558.5</v>
      </c>
      <c r="H558" s="20"/>
      <c r="I558" s="20"/>
      <c r="J558" s="69">
        <f t="shared" si="7"/>
        <v>558.5</v>
      </c>
    </row>
    <row r="559" spans="1:10" s="82" customFormat="1" ht="18" customHeight="1">
      <c r="A559" s="42" t="s">
        <v>451</v>
      </c>
      <c r="B559" s="21">
        <v>808</v>
      </c>
      <c r="C559" s="9" t="s">
        <v>35</v>
      </c>
      <c r="D559" s="9" t="s">
        <v>728</v>
      </c>
      <c r="E559" s="9" t="s">
        <v>148</v>
      </c>
      <c r="F559" s="9"/>
      <c r="G559" s="20">
        <f>SUM(G560)</f>
        <v>26325.4</v>
      </c>
      <c r="H559" s="20"/>
      <c r="I559" s="20"/>
      <c r="J559" s="69">
        <f aca="true" t="shared" si="8" ref="J559:J627">G559+H559+I559</f>
        <v>26325.4</v>
      </c>
    </row>
    <row r="560" spans="1:10" s="83" customFormat="1" ht="18.75" customHeight="1">
      <c r="A560" s="41" t="s">
        <v>142</v>
      </c>
      <c r="B560" s="55">
        <v>808</v>
      </c>
      <c r="C560" s="9" t="s">
        <v>35</v>
      </c>
      <c r="D560" s="9" t="s">
        <v>728</v>
      </c>
      <c r="E560" s="9" t="s">
        <v>148</v>
      </c>
      <c r="F560" s="9" t="s">
        <v>640</v>
      </c>
      <c r="G560" s="20">
        <v>26325.4</v>
      </c>
      <c r="H560" s="12"/>
      <c r="I560" s="12"/>
      <c r="J560" s="69">
        <f t="shared" si="8"/>
        <v>26325.4</v>
      </c>
    </row>
    <row r="561" spans="1:10" ht="19.5" customHeight="1">
      <c r="A561" s="41" t="s">
        <v>30</v>
      </c>
      <c r="B561" s="55">
        <v>808</v>
      </c>
      <c r="C561" s="9" t="s">
        <v>35</v>
      </c>
      <c r="D561" s="9" t="s">
        <v>728</v>
      </c>
      <c r="E561" s="9" t="s">
        <v>175</v>
      </c>
      <c r="F561" s="9"/>
      <c r="G561" s="20">
        <f>SUM(G562,G564)</f>
        <v>32360.600000000002</v>
      </c>
      <c r="H561" s="20"/>
      <c r="I561" s="20"/>
      <c r="J561" s="69">
        <f t="shared" si="8"/>
        <v>32360.600000000002</v>
      </c>
    </row>
    <row r="562" spans="1:10" ht="20.25" customHeight="1">
      <c r="A562" s="42" t="s">
        <v>530</v>
      </c>
      <c r="B562" s="55">
        <v>808</v>
      </c>
      <c r="C562" s="9" t="s">
        <v>35</v>
      </c>
      <c r="D562" s="9" t="s">
        <v>728</v>
      </c>
      <c r="E562" s="9" t="s">
        <v>545</v>
      </c>
      <c r="F562" s="9"/>
      <c r="G562" s="20">
        <f>SUM(G563)</f>
        <v>443.7</v>
      </c>
      <c r="H562" s="20"/>
      <c r="I562" s="20"/>
      <c r="J562" s="69">
        <f t="shared" si="8"/>
        <v>443.7</v>
      </c>
    </row>
    <row r="563" spans="1:10" ht="18.75" customHeight="1">
      <c r="A563" s="41" t="s">
        <v>778</v>
      </c>
      <c r="B563" s="55">
        <v>808</v>
      </c>
      <c r="C563" s="9" t="s">
        <v>35</v>
      </c>
      <c r="D563" s="9" t="s">
        <v>728</v>
      </c>
      <c r="E563" s="9" t="s">
        <v>545</v>
      </c>
      <c r="F563" s="9" t="s">
        <v>640</v>
      </c>
      <c r="G563" s="20">
        <v>443.7</v>
      </c>
      <c r="H563" s="20"/>
      <c r="I563" s="20"/>
      <c r="J563" s="69">
        <f t="shared" si="8"/>
        <v>443.7</v>
      </c>
    </row>
    <row r="564" spans="1:10" ht="18.75" customHeight="1">
      <c r="A564" s="42" t="s">
        <v>451</v>
      </c>
      <c r="B564" s="55">
        <v>808</v>
      </c>
      <c r="C564" s="9" t="s">
        <v>35</v>
      </c>
      <c r="D564" s="9" t="s">
        <v>728</v>
      </c>
      <c r="E564" s="9" t="s">
        <v>176</v>
      </c>
      <c r="F564" s="9"/>
      <c r="G564" s="20">
        <f>SUM(G565)</f>
        <v>31916.9</v>
      </c>
      <c r="H564" s="20"/>
      <c r="I564" s="20"/>
      <c r="J564" s="69">
        <f t="shared" si="8"/>
        <v>31916.9</v>
      </c>
    </row>
    <row r="565" spans="1:10" ht="18.75" customHeight="1">
      <c r="A565" s="41" t="s">
        <v>142</v>
      </c>
      <c r="B565" s="55">
        <v>808</v>
      </c>
      <c r="C565" s="9" t="s">
        <v>35</v>
      </c>
      <c r="D565" s="9" t="s">
        <v>728</v>
      </c>
      <c r="E565" s="9" t="s">
        <v>176</v>
      </c>
      <c r="F565" s="9" t="s">
        <v>640</v>
      </c>
      <c r="G565" s="20">
        <v>31916.9</v>
      </c>
      <c r="H565" s="12"/>
      <c r="I565" s="12"/>
      <c r="J565" s="69">
        <f t="shared" si="8"/>
        <v>31916.9</v>
      </c>
    </row>
    <row r="566" spans="1:10" ht="20.25" customHeight="1">
      <c r="A566" s="41" t="s">
        <v>703</v>
      </c>
      <c r="B566" s="55">
        <v>808</v>
      </c>
      <c r="C566" s="9" t="s">
        <v>35</v>
      </c>
      <c r="D566" s="9" t="s">
        <v>728</v>
      </c>
      <c r="E566" s="9" t="s">
        <v>177</v>
      </c>
      <c r="F566" s="9"/>
      <c r="G566" s="20">
        <f>SUM(G567)</f>
        <v>2866.2</v>
      </c>
      <c r="H566" s="20"/>
      <c r="I566" s="20"/>
      <c r="J566" s="69">
        <f t="shared" si="8"/>
        <v>2866.2</v>
      </c>
    </row>
    <row r="567" spans="1:10" ht="17.25" customHeight="1">
      <c r="A567" s="43" t="s">
        <v>178</v>
      </c>
      <c r="B567" s="55">
        <v>808</v>
      </c>
      <c r="C567" s="9" t="s">
        <v>35</v>
      </c>
      <c r="D567" s="9" t="s">
        <v>728</v>
      </c>
      <c r="E567" s="9" t="s">
        <v>179</v>
      </c>
      <c r="F567" s="9"/>
      <c r="G567" s="20">
        <f>G570</f>
        <v>2866.2</v>
      </c>
      <c r="H567" s="20"/>
      <c r="I567" s="20"/>
      <c r="J567" s="69">
        <f t="shared" si="8"/>
        <v>2866.2</v>
      </c>
    </row>
    <row r="568" spans="1:10" ht="54" customHeight="1" hidden="1">
      <c r="A568" s="38" t="s">
        <v>638</v>
      </c>
      <c r="B568" s="55">
        <v>808</v>
      </c>
      <c r="C568" s="9" t="s">
        <v>35</v>
      </c>
      <c r="D568" s="9" t="s">
        <v>728</v>
      </c>
      <c r="E568" s="9" t="s">
        <v>614</v>
      </c>
      <c r="F568" s="9" t="s">
        <v>342</v>
      </c>
      <c r="G568" s="20"/>
      <c r="H568" s="12"/>
      <c r="I568" s="12"/>
      <c r="J568" s="69">
        <f t="shared" si="8"/>
        <v>0</v>
      </c>
    </row>
    <row r="569" spans="1:10" ht="34.5" customHeight="1" hidden="1">
      <c r="A569" s="38" t="s">
        <v>236</v>
      </c>
      <c r="B569" s="55">
        <v>808</v>
      </c>
      <c r="C569" s="9" t="s">
        <v>35</v>
      </c>
      <c r="D569" s="9" t="s">
        <v>728</v>
      </c>
      <c r="E569" s="9" t="s">
        <v>235</v>
      </c>
      <c r="F569" s="9" t="s">
        <v>342</v>
      </c>
      <c r="G569" s="20"/>
      <c r="H569" s="12"/>
      <c r="I569" s="12"/>
      <c r="J569" s="69">
        <f t="shared" si="8"/>
        <v>0</v>
      </c>
    </row>
    <row r="570" spans="1:10" ht="21" customHeight="1">
      <c r="A570" s="43" t="s">
        <v>615</v>
      </c>
      <c r="B570" s="55">
        <v>808</v>
      </c>
      <c r="C570" s="9" t="s">
        <v>35</v>
      </c>
      <c r="D570" s="9" t="s">
        <v>728</v>
      </c>
      <c r="E570" s="9" t="s">
        <v>179</v>
      </c>
      <c r="F570" s="9" t="s">
        <v>342</v>
      </c>
      <c r="G570" s="20">
        <v>2866.2</v>
      </c>
      <c r="H570" s="12"/>
      <c r="I570" s="12"/>
      <c r="J570" s="69">
        <f t="shared" si="8"/>
        <v>2866.2</v>
      </c>
    </row>
    <row r="571" spans="1:10" ht="21" customHeight="1" hidden="1">
      <c r="A571" s="40" t="s">
        <v>46</v>
      </c>
      <c r="B571" s="55">
        <v>808</v>
      </c>
      <c r="C571" s="9" t="s">
        <v>35</v>
      </c>
      <c r="D571" s="9" t="s">
        <v>728</v>
      </c>
      <c r="E571" s="9" t="s">
        <v>14</v>
      </c>
      <c r="F571" s="9"/>
      <c r="G571" s="20"/>
      <c r="H571" s="12"/>
      <c r="I571" s="12"/>
      <c r="J571" s="69">
        <f t="shared" si="8"/>
        <v>0</v>
      </c>
    </row>
    <row r="572" spans="1:10" ht="34.5" customHeight="1" hidden="1">
      <c r="A572" s="40" t="s">
        <v>165</v>
      </c>
      <c r="B572" s="55">
        <v>808</v>
      </c>
      <c r="C572" s="9" t="s">
        <v>35</v>
      </c>
      <c r="D572" s="9" t="s">
        <v>728</v>
      </c>
      <c r="E572" s="9" t="s">
        <v>164</v>
      </c>
      <c r="F572" s="9"/>
      <c r="G572" s="20"/>
      <c r="H572" s="12"/>
      <c r="I572" s="12"/>
      <c r="J572" s="69">
        <f t="shared" si="8"/>
        <v>0</v>
      </c>
    </row>
    <row r="573" spans="1:10" ht="21" customHeight="1" hidden="1">
      <c r="A573" s="41" t="s">
        <v>142</v>
      </c>
      <c r="B573" s="55">
        <v>808</v>
      </c>
      <c r="C573" s="9" t="s">
        <v>35</v>
      </c>
      <c r="D573" s="9" t="s">
        <v>728</v>
      </c>
      <c r="E573" s="9" t="s">
        <v>164</v>
      </c>
      <c r="F573" s="9" t="s">
        <v>640</v>
      </c>
      <c r="G573" s="20"/>
      <c r="H573" s="12"/>
      <c r="I573" s="12"/>
      <c r="J573" s="69">
        <f t="shared" si="8"/>
        <v>0</v>
      </c>
    </row>
    <row r="574" spans="1:10" ht="21" customHeight="1">
      <c r="A574" s="41" t="s">
        <v>509</v>
      </c>
      <c r="B574" s="55">
        <v>808</v>
      </c>
      <c r="C574" s="9" t="s">
        <v>35</v>
      </c>
      <c r="D574" s="9" t="s">
        <v>732</v>
      </c>
      <c r="E574" s="9"/>
      <c r="F574" s="9"/>
      <c r="G574" s="20">
        <f>SUM(G575,G578,G583,G588)</f>
        <v>13965.8</v>
      </c>
      <c r="H574" s="20"/>
      <c r="I574" s="20"/>
      <c r="J574" s="69">
        <f t="shared" si="8"/>
        <v>13965.8</v>
      </c>
    </row>
    <row r="575" spans="1:10" ht="19.5" customHeight="1">
      <c r="A575" s="42" t="s">
        <v>44</v>
      </c>
      <c r="B575" s="55">
        <v>808</v>
      </c>
      <c r="C575" s="9" t="s">
        <v>35</v>
      </c>
      <c r="D575" s="9" t="s">
        <v>732</v>
      </c>
      <c r="E575" s="9" t="s">
        <v>9</v>
      </c>
      <c r="F575" s="9"/>
      <c r="G575" s="20">
        <f>SUM(G576)</f>
        <v>3721.3</v>
      </c>
      <c r="H575" s="20"/>
      <c r="I575" s="20"/>
      <c r="J575" s="69">
        <f t="shared" si="8"/>
        <v>3721.3</v>
      </c>
    </row>
    <row r="576" spans="1:10" ht="18" customHeight="1">
      <c r="A576" s="41" t="s">
        <v>13</v>
      </c>
      <c r="B576" s="55">
        <v>808</v>
      </c>
      <c r="C576" s="9" t="s">
        <v>35</v>
      </c>
      <c r="D576" s="9" t="s">
        <v>732</v>
      </c>
      <c r="E576" s="9" t="s">
        <v>11</v>
      </c>
      <c r="F576" s="9"/>
      <c r="G576" s="20">
        <f>SUM(G577)</f>
        <v>3721.3</v>
      </c>
      <c r="H576" s="20"/>
      <c r="I576" s="20"/>
      <c r="J576" s="69">
        <f t="shared" si="8"/>
        <v>3721.3</v>
      </c>
    </row>
    <row r="577" spans="1:10" ht="20.25" customHeight="1">
      <c r="A577" s="40" t="s">
        <v>417</v>
      </c>
      <c r="B577" s="55">
        <v>808</v>
      </c>
      <c r="C577" s="9" t="s">
        <v>35</v>
      </c>
      <c r="D577" s="9" t="s">
        <v>732</v>
      </c>
      <c r="E577" s="9" t="s">
        <v>11</v>
      </c>
      <c r="F577" s="9" t="s">
        <v>219</v>
      </c>
      <c r="G577" s="20">
        <v>3721.3</v>
      </c>
      <c r="H577" s="12"/>
      <c r="I577" s="12"/>
      <c r="J577" s="69">
        <f t="shared" si="8"/>
        <v>3721.3</v>
      </c>
    </row>
    <row r="578" spans="1:10" ht="39.75" customHeight="1">
      <c r="A578" s="41" t="s">
        <v>759</v>
      </c>
      <c r="B578" s="55">
        <v>808</v>
      </c>
      <c r="C578" s="9" t="s">
        <v>35</v>
      </c>
      <c r="D578" s="9" t="s">
        <v>732</v>
      </c>
      <c r="E578" s="9" t="s">
        <v>608</v>
      </c>
      <c r="F578" s="9"/>
      <c r="G578" s="20">
        <f>SUM(G579,G581)</f>
        <v>6838.5</v>
      </c>
      <c r="H578" s="20"/>
      <c r="I578" s="20"/>
      <c r="J578" s="69">
        <f t="shared" si="8"/>
        <v>6838.5</v>
      </c>
    </row>
    <row r="579" spans="1:10" ht="21" customHeight="1">
      <c r="A579" s="42" t="s">
        <v>530</v>
      </c>
      <c r="B579" s="55">
        <v>808</v>
      </c>
      <c r="C579" s="9" t="s">
        <v>35</v>
      </c>
      <c r="D579" s="9" t="s">
        <v>732</v>
      </c>
      <c r="E579" s="9" t="s">
        <v>534</v>
      </c>
      <c r="F579" s="9"/>
      <c r="G579" s="20">
        <f>SUM(G580)</f>
        <v>77.9</v>
      </c>
      <c r="H579" s="20"/>
      <c r="I579" s="20"/>
      <c r="J579" s="69">
        <f t="shared" si="8"/>
        <v>77.9</v>
      </c>
    </row>
    <row r="580" spans="1:10" ht="21.75" customHeight="1">
      <c r="A580" s="41" t="s">
        <v>778</v>
      </c>
      <c r="B580" s="55">
        <v>808</v>
      </c>
      <c r="C580" s="9" t="s">
        <v>35</v>
      </c>
      <c r="D580" s="9" t="s">
        <v>732</v>
      </c>
      <c r="E580" s="9" t="s">
        <v>534</v>
      </c>
      <c r="F580" s="9" t="s">
        <v>640</v>
      </c>
      <c r="G580" s="20">
        <v>77.9</v>
      </c>
      <c r="H580" s="20"/>
      <c r="I580" s="20"/>
      <c r="J580" s="69">
        <f t="shared" si="8"/>
        <v>77.9</v>
      </c>
    </row>
    <row r="581" spans="1:10" ht="19.5" customHeight="1">
      <c r="A581" s="42" t="s">
        <v>451</v>
      </c>
      <c r="B581" s="55">
        <v>808</v>
      </c>
      <c r="C581" s="9" t="s">
        <v>35</v>
      </c>
      <c r="D581" s="9" t="s">
        <v>732</v>
      </c>
      <c r="E581" s="9" t="s">
        <v>609</v>
      </c>
      <c r="F581" s="9"/>
      <c r="G581" s="20">
        <f>SUM(G582)</f>
        <v>6760.6</v>
      </c>
      <c r="H581" s="20"/>
      <c r="I581" s="20"/>
      <c r="J581" s="69">
        <f t="shared" si="8"/>
        <v>6760.6</v>
      </c>
    </row>
    <row r="582" spans="1:10" ht="19.5" customHeight="1">
      <c r="A582" s="41" t="s">
        <v>778</v>
      </c>
      <c r="B582" s="55">
        <v>808</v>
      </c>
      <c r="C582" s="9" t="s">
        <v>35</v>
      </c>
      <c r="D582" s="9" t="s">
        <v>732</v>
      </c>
      <c r="E582" s="9" t="s">
        <v>609</v>
      </c>
      <c r="F582" s="9" t="s">
        <v>640</v>
      </c>
      <c r="G582" s="20">
        <v>6760.6</v>
      </c>
      <c r="H582" s="12"/>
      <c r="I582" s="12"/>
      <c r="J582" s="69">
        <f t="shared" si="8"/>
        <v>6760.6</v>
      </c>
    </row>
    <row r="583" spans="1:10" ht="18.75" customHeight="1">
      <c r="A583" s="40" t="s">
        <v>333</v>
      </c>
      <c r="B583" s="55">
        <v>808</v>
      </c>
      <c r="C583" s="9" t="s">
        <v>35</v>
      </c>
      <c r="D583" s="9" t="s">
        <v>732</v>
      </c>
      <c r="E583" s="9" t="s">
        <v>441</v>
      </c>
      <c r="F583" s="9"/>
      <c r="G583" s="20">
        <f>SUM(G584,G586)</f>
        <v>3274</v>
      </c>
      <c r="H583" s="20"/>
      <c r="I583" s="20"/>
      <c r="J583" s="69">
        <f t="shared" si="8"/>
        <v>3274</v>
      </c>
    </row>
    <row r="584" spans="1:10" ht="35.25" customHeight="1">
      <c r="A584" s="41" t="s">
        <v>594</v>
      </c>
      <c r="B584" s="55">
        <v>808</v>
      </c>
      <c r="C584" s="9" t="s">
        <v>35</v>
      </c>
      <c r="D584" s="9" t="s">
        <v>732</v>
      </c>
      <c r="E584" s="9" t="s">
        <v>367</v>
      </c>
      <c r="F584" s="9"/>
      <c r="G584" s="20">
        <f>SUM(G585)</f>
        <v>500</v>
      </c>
      <c r="H584" s="20"/>
      <c r="I584" s="20"/>
      <c r="J584" s="69">
        <f t="shared" si="8"/>
        <v>500</v>
      </c>
    </row>
    <row r="585" spans="1:10" ht="34.5" customHeight="1">
      <c r="A585" s="43" t="s">
        <v>180</v>
      </c>
      <c r="B585" s="55">
        <v>808</v>
      </c>
      <c r="C585" s="9" t="s">
        <v>35</v>
      </c>
      <c r="D585" s="9" t="s">
        <v>732</v>
      </c>
      <c r="E585" s="9" t="s">
        <v>367</v>
      </c>
      <c r="F585" s="9" t="s">
        <v>343</v>
      </c>
      <c r="G585" s="20">
        <v>500</v>
      </c>
      <c r="H585" s="12"/>
      <c r="I585" s="12"/>
      <c r="J585" s="69">
        <f t="shared" si="8"/>
        <v>500</v>
      </c>
    </row>
    <row r="586" spans="1:10" ht="36" customHeight="1">
      <c r="A586" s="43" t="s">
        <v>699</v>
      </c>
      <c r="B586" s="55">
        <v>808</v>
      </c>
      <c r="C586" s="9" t="s">
        <v>35</v>
      </c>
      <c r="D586" s="9" t="s">
        <v>732</v>
      </c>
      <c r="E586" s="9" t="s">
        <v>337</v>
      </c>
      <c r="F586" s="9"/>
      <c r="G586" s="20">
        <f>SUM(G587)</f>
        <v>2774</v>
      </c>
      <c r="H586" s="20"/>
      <c r="I586" s="20"/>
      <c r="J586" s="69">
        <f t="shared" si="8"/>
        <v>2774</v>
      </c>
    </row>
    <row r="587" spans="1:10" ht="38.25" customHeight="1">
      <c r="A587" s="43" t="s">
        <v>180</v>
      </c>
      <c r="B587" s="55">
        <v>808</v>
      </c>
      <c r="C587" s="9" t="s">
        <v>35</v>
      </c>
      <c r="D587" s="9" t="s">
        <v>732</v>
      </c>
      <c r="E587" s="9" t="s">
        <v>337</v>
      </c>
      <c r="F587" s="9" t="s">
        <v>343</v>
      </c>
      <c r="G587" s="20">
        <v>2774</v>
      </c>
      <c r="H587" s="12"/>
      <c r="I587" s="12"/>
      <c r="J587" s="69">
        <f t="shared" si="8"/>
        <v>2774</v>
      </c>
    </row>
    <row r="588" spans="1:10" ht="19.5" customHeight="1">
      <c r="A588" s="37" t="s">
        <v>264</v>
      </c>
      <c r="B588" s="55">
        <v>808</v>
      </c>
      <c r="C588" s="9" t="s">
        <v>35</v>
      </c>
      <c r="D588" s="9" t="s">
        <v>732</v>
      </c>
      <c r="E588" s="9" t="s">
        <v>412</v>
      </c>
      <c r="F588" s="9"/>
      <c r="G588" s="20">
        <f>SUM(G589,G593)</f>
        <v>132</v>
      </c>
      <c r="H588" s="20"/>
      <c r="I588" s="20"/>
      <c r="J588" s="69">
        <f t="shared" si="8"/>
        <v>132</v>
      </c>
    </row>
    <row r="589" spans="1:10" ht="19.5" customHeight="1">
      <c r="A589" s="42" t="s">
        <v>673</v>
      </c>
      <c r="B589" s="55">
        <v>808</v>
      </c>
      <c r="C589" s="9" t="s">
        <v>35</v>
      </c>
      <c r="D589" s="9" t="s">
        <v>732</v>
      </c>
      <c r="E589" s="9" t="s">
        <v>413</v>
      </c>
      <c r="F589" s="9"/>
      <c r="G589" s="20">
        <f>SUM(G590)</f>
        <v>112</v>
      </c>
      <c r="H589" s="20"/>
      <c r="I589" s="20"/>
      <c r="J589" s="69">
        <f t="shared" si="8"/>
        <v>112</v>
      </c>
    </row>
    <row r="590" spans="1:10" ht="36.75" customHeight="1">
      <c r="A590" s="43" t="s">
        <v>180</v>
      </c>
      <c r="B590" s="55">
        <v>808</v>
      </c>
      <c r="C590" s="9" t="s">
        <v>35</v>
      </c>
      <c r="D590" s="9" t="s">
        <v>732</v>
      </c>
      <c r="E590" s="9" t="s">
        <v>413</v>
      </c>
      <c r="F590" s="9" t="s">
        <v>343</v>
      </c>
      <c r="G590" s="20">
        <v>112</v>
      </c>
      <c r="H590" s="12"/>
      <c r="I590" s="12"/>
      <c r="J590" s="69">
        <f t="shared" si="8"/>
        <v>112</v>
      </c>
    </row>
    <row r="591" spans="1:10" ht="36" customHeight="1" hidden="1">
      <c r="A591" s="37" t="s">
        <v>212</v>
      </c>
      <c r="B591" s="55">
        <v>808</v>
      </c>
      <c r="C591" s="9" t="s">
        <v>523</v>
      </c>
      <c r="D591" s="9" t="s">
        <v>730</v>
      </c>
      <c r="E591" s="9" t="s">
        <v>763</v>
      </c>
      <c r="F591" s="9" t="s">
        <v>29</v>
      </c>
      <c r="G591" s="20"/>
      <c r="H591" s="12"/>
      <c r="I591" s="12"/>
      <c r="J591" s="69">
        <f t="shared" si="8"/>
        <v>0</v>
      </c>
    </row>
    <row r="592" spans="1:10" ht="49.5" customHeight="1" hidden="1">
      <c r="A592" s="37" t="s">
        <v>23</v>
      </c>
      <c r="B592" s="55">
        <v>808</v>
      </c>
      <c r="C592" s="9" t="s">
        <v>523</v>
      </c>
      <c r="D592" s="9" t="s">
        <v>730</v>
      </c>
      <c r="E592" s="9" t="s">
        <v>22</v>
      </c>
      <c r="F592" s="9" t="s">
        <v>29</v>
      </c>
      <c r="G592" s="20"/>
      <c r="H592" s="12"/>
      <c r="I592" s="12"/>
      <c r="J592" s="69">
        <f t="shared" si="8"/>
        <v>0</v>
      </c>
    </row>
    <row r="593" spans="1:10" ht="18.75" customHeight="1">
      <c r="A593" s="42" t="s">
        <v>693</v>
      </c>
      <c r="B593" s="55">
        <v>808</v>
      </c>
      <c r="C593" s="9" t="s">
        <v>35</v>
      </c>
      <c r="D593" s="9" t="s">
        <v>732</v>
      </c>
      <c r="E593" s="9" t="s">
        <v>200</v>
      </c>
      <c r="F593" s="9"/>
      <c r="G593" s="20">
        <f>SUM(G594)</f>
        <v>20</v>
      </c>
      <c r="H593" s="20"/>
      <c r="I593" s="20"/>
      <c r="J593" s="69">
        <f t="shared" si="8"/>
        <v>20</v>
      </c>
    </row>
    <row r="594" spans="1:10" ht="36" customHeight="1">
      <c r="A594" s="149" t="s">
        <v>265</v>
      </c>
      <c r="B594" s="117">
        <v>808</v>
      </c>
      <c r="C594" s="110" t="s">
        <v>35</v>
      </c>
      <c r="D594" s="110" t="s">
        <v>732</v>
      </c>
      <c r="E594" s="110" t="s">
        <v>200</v>
      </c>
      <c r="F594" s="110" t="s">
        <v>343</v>
      </c>
      <c r="G594" s="84">
        <v>20</v>
      </c>
      <c r="H594" s="28"/>
      <c r="I594" s="28"/>
      <c r="J594" s="145">
        <f t="shared" si="8"/>
        <v>20</v>
      </c>
    </row>
    <row r="595" spans="1:12" ht="20.25" customHeight="1">
      <c r="A595" s="152" t="s">
        <v>358</v>
      </c>
      <c r="B595" s="116">
        <v>809</v>
      </c>
      <c r="C595" s="6"/>
      <c r="D595" s="6"/>
      <c r="E595" s="6"/>
      <c r="F595" s="6"/>
      <c r="G595" s="14">
        <f>SUM(G601,G623,)</f>
        <v>393053.4000000001</v>
      </c>
      <c r="H595" s="153"/>
      <c r="I595" s="14">
        <f>SUM(I601,I623,I596)</f>
        <v>2001.8</v>
      </c>
      <c r="J595" s="130">
        <f t="shared" si="8"/>
        <v>395055.20000000007</v>
      </c>
      <c r="L595" s="32"/>
    </row>
    <row r="596" spans="1:12" ht="20.25" customHeight="1">
      <c r="A596" s="44" t="s">
        <v>482</v>
      </c>
      <c r="B596" s="55">
        <v>809</v>
      </c>
      <c r="C596" s="9" t="s">
        <v>731</v>
      </c>
      <c r="D596" s="9"/>
      <c r="E596" s="9"/>
      <c r="F596" s="9"/>
      <c r="G596" s="12"/>
      <c r="H596" s="32"/>
      <c r="I596" s="12">
        <f>I597</f>
        <v>1741.8</v>
      </c>
      <c r="J596" s="69">
        <f t="shared" si="8"/>
        <v>1741.8</v>
      </c>
      <c r="L596" s="36"/>
    </row>
    <row r="597" spans="1:12" ht="20.25" customHeight="1">
      <c r="A597" s="40" t="s">
        <v>681</v>
      </c>
      <c r="B597" s="55">
        <v>809</v>
      </c>
      <c r="C597" s="9" t="s">
        <v>731</v>
      </c>
      <c r="D597" s="9" t="s">
        <v>728</v>
      </c>
      <c r="E597" s="9"/>
      <c r="F597" s="9"/>
      <c r="G597" s="12"/>
      <c r="H597" s="32"/>
      <c r="I597" s="12">
        <f>I598</f>
        <v>1741.8</v>
      </c>
      <c r="J597" s="69">
        <f t="shared" si="8"/>
        <v>1741.8</v>
      </c>
      <c r="L597" s="36"/>
    </row>
    <row r="598" spans="1:12" ht="20.25" customHeight="1">
      <c r="A598" s="40" t="s">
        <v>683</v>
      </c>
      <c r="B598" s="55">
        <v>809</v>
      </c>
      <c r="C598" s="9" t="s">
        <v>731</v>
      </c>
      <c r="D598" s="9" t="s">
        <v>728</v>
      </c>
      <c r="E598" s="9" t="s">
        <v>682</v>
      </c>
      <c r="F598" s="9"/>
      <c r="G598" s="12"/>
      <c r="H598" s="32"/>
      <c r="I598" s="12">
        <f>I599</f>
        <v>1741.8</v>
      </c>
      <c r="J598" s="69">
        <f t="shared" si="8"/>
        <v>1741.8</v>
      </c>
      <c r="L598" s="36"/>
    </row>
    <row r="599" spans="1:12" ht="20.25" customHeight="1">
      <c r="A599" s="40" t="s">
        <v>685</v>
      </c>
      <c r="B599" s="55">
        <v>809</v>
      </c>
      <c r="C599" s="9" t="s">
        <v>731</v>
      </c>
      <c r="D599" s="9" t="s">
        <v>728</v>
      </c>
      <c r="E599" s="9" t="s">
        <v>684</v>
      </c>
      <c r="F599" s="9"/>
      <c r="G599" s="12"/>
      <c r="H599" s="32"/>
      <c r="I599" s="12">
        <f>I600</f>
        <v>1741.8</v>
      </c>
      <c r="J599" s="69">
        <f t="shared" si="8"/>
        <v>1741.8</v>
      </c>
      <c r="L599" s="36"/>
    </row>
    <row r="600" spans="1:12" ht="20.25" customHeight="1">
      <c r="A600" s="41" t="s">
        <v>778</v>
      </c>
      <c r="B600" s="55">
        <v>809</v>
      </c>
      <c r="C600" s="9" t="s">
        <v>731</v>
      </c>
      <c r="D600" s="9" t="s">
        <v>728</v>
      </c>
      <c r="E600" s="9" t="s">
        <v>684</v>
      </c>
      <c r="F600" s="9" t="s">
        <v>640</v>
      </c>
      <c r="G600" s="12"/>
      <c r="H600" s="32"/>
      <c r="I600" s="12">
        <v>1741.8</v>
      </c>
      <c r="J600" s="69">
        <f t="shared" si="8"/>
        <v>1741.8</v>
      </c>
      <c r="L600" s="36"/>
    </row>
    <row r="601" spans="1:12" ht="18" customHeight="1">
      <c r="A601" s="42" t="s">
        <v>476</v>
      </c>
      <c r="B601" s="55">
        <v>809</v>
      </c>
      <c r="C601" s="9" t="s">
        <v>555</v>
      </c>
      <c r="D601" s="9"/>
      <c r="E601" s="9"/>
      <c r="F601" s="9"/>
      <c r="G601" s="12">
        <f>SUM(G602,G618)</f>
        <v>89160.40000000001</v>
      </c>
      <c r="H601" s="12"/>
      <c r="I601" s="12"/>
      <c r="J601" s="69">
        <f t="shared" si="8"/>
        <v>89160.40000000001</v>
      </c>
      <c r="L601" s="36"/>
    </row>
    <row r="602" spans="1:12" ht="16.5" customHeight="1">
      <c r="A602" s="42" t="s">
        <v>97</v>
      </c>
      <c r="B602" s="55">
        <v>809</v>
      </c>
      <c r="C602" s="9" t="s">
        <v>555</v>
      </c>
      <c r="D602" s="9" t="s">
        <v>729</v>
      </c>
      <c r="E602" s="9"/>
      <c r="F602" s="9"/>
      <c r="G602" s="12">
        <f>SUM(G603,G608)</f>
        <v>85215.40000000001</v>
      </c>
      <c r="H602" s="12"/>
      <c r="I602" s="12"/>
      <c r="J602" s="69">
        <f t="shared" si="8"/>
        <v>85215.40000000001</v>
      </c>
      <c r="L602" s="36"/>
    </row>
    <row r="603" spans="1:12" s="82" customFormat="1" ht="21.75" customHeight="1">
      <c r="A603" s="42" t="s">
        <v>510</v>
      </c>
      <c r="B603" s="55">
        <v>809</v>
      </c>
      <c r="C603" s="9" t="s">
        <v>555</v>
      </c>
      <c r="D603" s="9" t="s">
        <v>729</v>
      </c>
      <c r="E603" s="9" t="s">
        <v>494</v>
      </c>
      <c r="F603" s="9"/>
      <c r="G603" s="12">
        <f>SUM(G604,G606)</f>
        <v>85215.40000000001</v>
      </c>
      <c r="H603" s="12"/>
      <c r="I603" s="12"/>
      <c r="J603" s="69">
        <f t="shared" si="8"/>
        <v>85215.40000000001</v>
      </c>
      <c r="L603" s="103"/>
    </row>
    <row r="604" spans="1:12" s="83" customFormat="1" ht="20.25" customHeight="1">
      <c r="A604" s="42" t="s">
        <v>530</v>
      </c>
      <c r="B604" s="55">
        <v>809</v>
      </c>
      <c r="C604" s="9" t="s">
        <v>555</v>
      </c>
      <c r="D604" s="9" t="s">
        <v>729</v>
      </c>
      <c r="E604" s="9" t="s">
        <v>533</v>
      </c>
      <c r="F604" s="9"/>
      <c r="G604" s="12">
        <f>SUM(G605)</f>
        <v>2571.3</v>
      </c>
      <c r="H604" s="12"/>
      <c r="I604" s="12"/>
      <c r="J604" s="69">
        <f t="shared" si="8"/>
        <v>2571.3</v>
      </c>
      <c r="L604" s="104"/>
    </row>
    <row r="605" spans="1:12" ht="18.75" customHeight="1">
      <c r="A605" s="41" t="s">
        <v>778</v>
      </c>
      <c r="B605" s="55">
        <v>809</v>
      </c>
      <c r="C605" s="9" t="s">
        <v>555</v>
      </c>
      <c r="D605" s="9" t="s">
        <v>729</v>
      </c>
      <c r="E605" s="9" t="s">
        <v>533</v>
      </c>
      <c r="F605" s="9" t="s">
        <v>640</v>
      </c>
      <c r="G605" s="12">
        <v>2571.3</v>
      </c>
      <c r="H605" s="12"/>
      <c r="I605" s="12"/>
      <c r="J605" s="69">
        <f t="shared" si="8"/>
        <v>2571.3</v>
      </c>
      <c r="L605" s="36"/>
    </row>
    <row r="606" spans="1:12" ht="18" customHeight="1">
      <c r="A606" s="42" t="s">
        <v>451</v>
      </c>
      <c r="B606" s="55">
        <v>809</v>
      </c>
      <c r="C606" s="9" t="s">
        <v>555</v>
      </c>
      <c r="D606" s="9" t="s">
        <v>729</v>
      </c>
      <c r="E606" s="9" t="s">
        <v>495</v>
      </c>
      <c r="F606" s="9"/>
      <c r="G606" s="12">
        <f>SUM(G607)</f>
        <v>82644.1</v>
      </c>
      <c r="H606" s="12"/>
      <c r="I606" s="12"/>
      <c r="J606" s="69">
        <f t="shared" si="8"/>
        <v>82644.1</v>
      </c>
      <c r="L606" s="36"/>
    </row>
    <row r="607" spans="1:10" ht="20.25" customHeight="1">
      <c r="A607" s="41" t="s">
        <v>142</v>
      </c>
      <c r="B607" s="55">
        <v>809</v>
      </c>
      <c r="C607" s="9" t="s">
        <v>555</v>
      </c>
      <c r="D607" s="9" t="s">
        <v>729</v>
      </c>
      <c r="E607" s="9" t="s">
        <v>495</v>
      </c>
      <c r="F607" s="9" t="s">
        <v>640</v>
      </c>
      <c r="G607" s="20">
        <f>82144.1+500</f>
        <v>82644.1</v>
      </c>
      <c r="H607" s="20"/>
      <c r="I607" s="20"/>
      <c r="J607" s="69">
        <f t="shared" si="8"/>
        <v>82644.1</v>
      </c>
    </row>
    <row r="608" spans="1:10" ht="19.5" customHeight="1" hidden="1">
      <c r="A608" s="40" t="s">
        <v>46</v>
      </c>
      <c r="B608" s="55">
        <v>809</v>
      </c>
      <c r="C608" s="9" t="s">
        <v>555</v>
      </c>
      <c r="D608" s="9" t="s">
        <v>729</v>
      </c>
      <c r="E608" s="29" t="s">
        <v>14</v>
      </c>
      <c r="F608" s="29"/>
      <c r="G608" s="20">
        <f>SUM(G609)</f>
        <v>0</v>
      </c>
      <c r="H608" s="20"/>
      <c r="I608" s="20"/>
      <c r="J608" s="69">
        <f t="shared" si="8"/>
        <v>0</v>
      </c>
    </row>
    <row r="609" spans="1:10" ht="37.5" customHeight="1" hidden="1">
      <c r="A609" s="76" t="s">
        <v>387</v>
      </c>
      <c r="B609" s="55">
        <v>809</v>
      </c>
      <c r="C609" s="9" t="s">
        <v>555</v>
      </c>
      <c r="D609" s="9" t="s">
        <v>729</v>
      </c>
      <c r="E609" s="29" t="s">
        <v>325</v>
      </c>
      <c r="F609" s="29"/>
      <c r="G609" s="20">
        <f>SUM(G610)</f>
        <v>0</v>
      </c>
      <c r="H609" s="20"/>
      <c r="I609" s="20"/>
      <c r="J609" s="69">
        <f t="shared" si="8"/>
        <v>0</v>
      </c>
    </row>
    <row r="610" spans="1:10" ht="21" customHeight="1" hidden="1">
      <c r="A610" s="40" t="s">
        <v>73</v>
      </c>
      <c r="B610" s="55">
        <v>809</v>
      </c>
      <c r="C610" s="9" t="s">
        <v>555</v>
      </c>
      <c r="D610" s="9" t="s">
        <v>729</v>
      </c>
      <c r="E610" s="29" t="s">
        <v>230</v>
      </c>
      <c r="F610" s="29"/>
      <c r="G610" s="20">
        <f>SUM(G611)</f>
        <v>0</v>
      </c>
      <c r="H610" s="20"/>
      <c r="I610" s="20"/>
      <c r="J610" s="69">
        <f t="shared" si="8"/>
        <v>0</v>
      </c>
    </row>
    <row r="611" spans="1:10" ht="19.5" customHeight="1" hidden="1">
      <c r="A611" s="40" t="s">
        <v>546</v>
      </c>
      <c r="B611" s="55">
        <v>809</v>
      </c>
      <c r="C611" s="9" t="s">
        <v>555</v>
      </c>
      <c r="D611" s="9" t="s">
        <v>729</v>
      </c>
      <c r="E611" s="29" t="s">
        <v>230</v>
      </c>
      <c r="F611" s="29" t="s">
        <v>95</v>
      </c>
      <c r="G611" s="20"/>
      <c r="H611" s="20"/>
      <c r="I611" s="20"/>
      <c r="J611" s="69">
        <f t="shared" si="8"/>
        <v>0</v>
      </c>
    </row>
    <row r="612" spans="1:10" ht="36" customHeight="1" hidden="1">
      <c r="A612" s="40" t="s">
        <v>165</v>
      </c>
      <c r="B612" s="55">
        <v>809</v>
      </c>
      <c r="C612" s="9" t="s">
        <v>555</v>
      </c>
      <c r="D612" s="9" t="s">
        <v>729</v>
      </c>
      <c r="E612" s="29" t="s">
        <v>164</v>
      </c>
      <c r="F612" s="29"/>
      <c r="G612" s="20"/>
      <c r="H612" s="20"/>
      <c r="I612" s="20"/>
      <c r="J612" s="69">
        <f t="shared" si="8"/>
        <v>0</v>
      </c>
    </row>
    <row r="613" spans="1:10" ht="19.5" customHeight="1" hidden="1">
      <c r="A613" s="41" t="s">
        <v>142</v>
      </c>
      <c r="B613" s="55">
        <v>809</v>
      </c>
      <c r="C613" s="9" t="s">
        <v>555</v>
      </c>
      <c r="D613" s="9" t="s">
        <v>729</v>
      </c>
      <c r="E613" s="29" t="s">
        <v>164</v>
      </c>
      <c r="F613" s="29" t="s">
        <v>640</v>
      </c>
      <c r="G613" s="20"/>
      <c r="H613" s="20"/>
      <c r="I613" s="20"/>
      <c r="J613" s="69">
        <f t="shared" si="8"/>
        <v>0</v>
      </c>
    </row>
    <row r="614" spans="1:10" ht="19.5" customHeight="1" hidden="1">
      <c r="A614" s="42" t="s">
        <v>257</v>
      </c>
      <c r="B614" s="55">
        <v>809</v>
      </c>
      <c r="C614" s="9" t="s">
        <v>555</v>
      </c>
      <c r="D614" s="9" t="s">
        <v>555</v>
      </c>
      <c r="E614" s="9"/>
      <c r="F614" s="9"/>
      <c r="G614" s="20"/>
      <c r="H614" s="20"/>
      <c r="I614" s="20"/>
      <c r="J614" s="69">
        <f t="shared" si="8"/>
        <v>0</v>
      </c>
    </row>
    <row r="615" spans="1:10" ht="19.5" customHeight="1" hidden="1">
      <c r="A615" s="41" t="s">
        <v>231</v>
      </c>
      <c r="B615" s="55">
        <v>809</v>
      </c>
      <c r="C615" s="9" t="s">
        <v>555</v>
      </c>
      <c r="D615" s="9" t="s">
        <v>555</v>
      </c>
      <c r="E615" s="9" t="s">
        <v>528</v>
      </c>
      <c r="F615" s="9"/>
      <c r="G615" s="20"/>
      <c r="H615" s="20"/>
      <c r="I615" s="20"/>
      <c r="J615" s="69">
        <f t="shared" si="8"/>
        <v>0</v>
      </c>
    </row>
    <row r="616" spans="1:10" ht="19.5" customHeight="1" hidden="1">
      <c r="A616" s="37" t="s">
        <v>369</v>
      </c>
      <c r="B616" s="55">
        <v>809</v>
      </c>
      <c r="C616" s="9" t="s">
        <v>555</v>
      </c>
      <c r="D616" s="9" t="s">
        <v>555</v>
      </c>
      <c r="E616" s="9" t="s">
        <v>568</v>
      </c>
      <c r="F616" s="9"/>
      <c r="G616" s="20"/>
      <c r="H616" s="20"/>
      <c r="I616" s="20"/>
      <c r="J616" s="69">
        <f t="shared" si="8"/>
        <v>0</v>
      </c>
    </row>
    <row r="617" spans="1:10" ht="19.5" customHeight="1" hidden="1">
      <c r="A617" s="42" t="s">
        <v>617</v>
      </c>
      <c r="B617" s="55">
        <v>809</v>
      </c>
      <c r="C617" s="9" t="s">
        <v>555</v>
      </c>
      <c r="D617" s="9" t="s">
        <v>555</v>
      </c>
      <c r="E617" s="9" t="s">
        <v>568</v>
      </c>
      <c r="F617" s="9" t="s">
        <v>616</v>
      </c>
      <c r="G617" s="20"/>
      <c r="H617" s="20"/>
      <c r="I617" s="20"/>
      <c r="J617" s="69">
        <f t="shared" si="8"/>
        <v>0</v>
      </c>
    </row>
    <row r="618" spans="1:10" ht="19.5" customHeight="1">
      <c r="A618" s="42" t="s">
        <v>99</v>
      </c>
      <c r="B618" s="57">
        <v>809</v>
      </c>
      <c r="C618" s="29" t="s">
        <v>555</v>
      </c>
      <c r="D618" s="29" t="s">
        <v>31</v>
      </c>
      <c r="E618" s="29"/>
      <c r="F618" s="29"/>
      <c r="G618" s="20">
        <f>SUM(G619)</f>
        <v>3945</v>
      </c>
      <c r="H618" s="20"/>
      <c r="I618" s="20"/>
      <c r="J618" s="69">
        <f t="shared" si="8"/>
        <v>3945</v>
      </c>
    </row>
    <row r="619" spans="1:10" ht="18.75" customHeight="1">
      <c r="A619" s="37" t="s">
        <v>443</v>
      </c>
      <c r="B619" s="57">
        <v>809</v>
      </c>
      <c r="C619" s="29" t="s">
        <v>555</v>
      </c>
      <c r="D619" s="29" t="s">
        <v>31</v>
      </c>
      <c r="E619" s="9" t="s">
        <v>412</v>
      </c>
      <c r="F619" s="9"/>
      <c r="G619" s="20">
        <f>SUM(G620)</f>
        <v>3945</v>
      </c>
      <c r="H619" s="20"/>
      <c r="I619" s="20"/>
      <c r="J619" s="69">
        <f t="shared" si="8"/>
        <v>3945</v>
      </c>
    </row>
    <row r="620" spans="1:10" ht="21.75" customHeight="1">
      <c r="A620" s="42" t="s">
        <v>709</v>
      </c>
      <c r="B620" s="57">
        <v>809</v>
      </c>
      <c r="C620" s="29" t="s">
        <v>555</v>
      </c>
      <c r="D620" s="29" t="s">
        <v>31</v>
      </c>
      <c r="E620" s="9" t="s">
        <v>173</v>
      </c>
      <c r="F620" s="9"/>
      <c r="G620" s="20">
        <f>G621+G622</f>
        <v>3945</v>
      </c>
      <c r="H620" s="20"/>
      <c r="I620" s="20"/>
      <c r="J620" s="69">
        <f t="shared" si="8"/>
        <v>3945</v>
      </c>
    </row>
    <row r="621" spans="1:10" ht="18.75" customHeight="1">
      <c r="A621" s="40" t="s">
        <v>546</v>
      </c>
      <c r="B621" s="57">
        <v>809</v>
      </c>
      <c r="C621" s="29" t="s">
        <v>555</v>
      </c>
      <c r="D621" s="29" t="s">
        <v>31</v>
      </c>
      <c r="E621" s="9" t="s">
        <v>173</v>
      </c>
      <c r="F621" s="9" t="s">
        <v>95</v>
      </c>
      <c r="G621" s="20">
        <v>1738.4</v>
      </c>
      <c r="H621" s="20"/>
      <c r="I621" s="20"/>
      <c r="J621" s="69">
        <f t="shared" si="8"/>
        <v>1738.4</v>
      </c>
    </row>
    <row r="622" spans="1:12" ht="19.5" customHeight="1">
      <c r="A622" s="40" t="s">
        <v>593</v>
      </c>
      <c r="B622" s="57">
        <v>809</v>
      </c>
      <c r="C622" s="29" t="s">
        <v>555</v>
      </c>
      <c r="D622" s="29" t="s">
        <v>31</v>
      </c>
      <c r="E622" s="9" t="s">
        <v>173</v>
      </c>
      <c r="F622" s="9" t="s">
        <v>219</v>
      </c>
      <c r="G622" s="20">
        <v>2206.6</v>
      </c>
      <c r="H622" s="20"/>
      <c r="I622" s="20"/>
      <c r="J622" s="69">
        <f t="shared" si="8"/>
        <v>2206.6</v>
      </c>
      <c r="L622" s="22"/>
    </row>
    <row r="623" spans="1:10" ht="18" customHeight="1">
      <c r="A623" s="42" t="s">
        <v>116</v>
      </c>
      <c r="B623" s="57">
        <v>809</v>
      </c>
      <c r="C623" s="29" t="s">
        <v>31</v>
      </c>
      <c r="D623" s="29"/>
      <c r="E623" s="29"/>
      <c r="F623" s="29"/>
      <c r="G623" s="20">
        <f>SUM(G624,G643,)</f>
        <v>303893.00000000006</v>
      </c>
      <c r="H623" s="20"/>
      <c r="I623" s="20">
        <f>SUM(I624,I643,)</f>
        <v>260</v>
      </c>
      <c r="J623" s="69">
        <f t="shared" si="8"/>
        <v>304153.00000000006</v>
      </c>
    </row>
    <row r="624" spans="1:10" ht="19.5" customHeight="1">
      <c r="A624" s="43" t="s">
        <v>297</v>
      </c>
      <c r="B624" s="57">
        <v>809</v>
      </c>
      <c r="C624" s="29" t="s">
        <v>31</v>
      </c>
      <c r="D624" s="29" t="s">
        <v>35</v>
      </c>
      <c r="E624" s="29"/>
      <c r="F624" s="29"/>
      <c r="G624" s="20">
        <f>SUM(G625,G631,G637)</f>
        <v>298541.60000000003</v>
      </c>
      <c r="H624" s="20"/>
      <c r="I624" s="20">
        <f>SUM(I625,I631,I637)</f>
        <v>260</v>
      </c>
      <c r="J624" s="69">
        <f t="shared" si="8"/>
        <v>298801.60000000003</v>
      </c>
    </row>
    <row r="625" spans="1:10" ht="19.5" customHeight="1">
      <c r="A625" s="42" t="s">
        <v>516</v>
      </c>
      <c r="B625" s="57">
        <v>809</v>
      </c>
      <c r="C625" s="29" t="s">
        <v>31</v>
      </c>
      <c r="D625" s="29" t="s">
        <v>35</v>
      </c>
      <c r="E625" s="29" t="s">
        <v>181</v>
      </c>
      <c r="F625" s="29"/>
      <c r="G625" s="20">
        <f>SUM(G626)</f>
        <v>175439.7</v>
      </c>
      <c r="H625" s="20"/>
      <c r="I625" s="20"/>
      <c r="J625" s="69">
        <f t="shared" si="8"/>
        <v>175439.7</v>
      </c>
    </row>
    <row r="626" spans="1:10" ht="23.25" customHeight="1">
      <c r="A626" s="41" t="s">
        <v>228</v>
      </c>
      <c r="B626" s="57">
        <v>809</v>
      </c>
      <c r="C626" s="29" t="s">
        <v>31</v>
      </c>
      <c r="D626" s="29" t="s">
        <v>35</v>
      </c>
      <c r="E626" s="29" t="s">
        <v>182</v>
      </c>
      <c r="F626" s="29"/>
      <c r="G626" s="20">
        <f>G628</f>
        <v>175439.7</v>
      </c>
      <c r="H626" s="20"/>
      <c r="I626" s="20"/>
      <c r="J626" s="69">
        <f t="shared" si="8"/>
        <v>175439.7</v>
      </c>
    </row>
    <row r="627" spans="1:10" ht="20.25" customHeight="1" hidden="1">
      <c r="A627" s="41" t="s">
        <v>227</v>
      </c>
      <c r="B627" s="57">
        <v>809</v>
      </c>
      <c r="C627" s="29" t="s">
        <v>31</v>
      </c>
      <c r="D627" s="29" t="s">
        <v>35</v>
      </c>
      <c r="E627" s="29" t="s">
        <v>225</v>
      </c>
      <c r="F627" s="29"/>
      <c r="G627" s="20"/>
      <c r="H627" s="20"/>
      <c r="I627" s="20"/>
      <c r="J627" s="69">
        <f t="shared" si="8"/>
        <v>0</v>
      </c>
    </row>
    <row r="628" spans="1:10" ht="21" customHeight="1">
      <c r="A628" s="40" t="s">
        <v>417</v>
      </c>
      <c r="B628" s="57">
        <v>809</v>
      </c>
      <c r="C628" s="29" t="s">
        <v>31</v>
      </c>
      <c r="D628" s="29" t="s">
        <v>35</v>
      </c>
      <c r="E628" s="29" t="s">
        <v>182</v>
      </c>
      <c r="F628" s="29" t="s">
        <v>640</v>
      </c>
      <c r="G628" s="20">
        <v>175439.7</v>
      </c>
      <c r="H628" s="30"/>
      <c r="I628" s="30"/>
      <c r="J628" s="69">
        <f aca="true" t="shared" si="9" ref="J628:J696">G628+H628+I628</f>
        <v>175439.7</v>
      </c>
    </row>
    <row r="629" spans="1:10" ht="18.75" customHeight="1" hidden="1">
      <c r="A629" s="41" t="s">
        <v>229</v>
      </c>
      <c r="B629" s="57">
        <v>809</v>
      </c>
      <c r="C629" s="29" t="s">
        <v>31</v>
      </c>
      <c r="D629" s="29" t="s">
        <v>35</v>
      </c>
      <c r="E629" s="29" t="s">
        <v>226</v>
      </c>
      <c r="F629" s="29"/>
      <c r="G629" s="20">
        <f>SUM(G630)</f>
        <v>0</v>
      </c>
      <c r="H629" s="20"/>
      <c r="I629" s="20"/>
      <c r="J629" s="69">
        <f t="shared" si="9"/>
        <v>0</v>
      </c>
    </row>
    <row r="630" spans="1:10" ht="20.25" customHeight="1" hidden="1">
      <c r="A630" s="40" t="s">
        <v>417</v>
      </c>
      <c r="B630" s="57">
        <v>809</v>
      </c>
      <c r="C630" s="29" t="s">
        <v>31</v>
      </c>
      <c r="D630" s="29" t="s">
        <v>35</v>
      </c>
      <c r="E630" s="29" t="s">
        <v>226</v>
      </c>
      <c r="F630" s="29" t="s">
        <v>640</v>
      </c>
      <c r="G630" s="20"/>
      <c r="H630" s="20"/>
      <c r="I630" s="20"/>
      <c r="J630" s="69">
        <f t="shared" si="9"/>
        <v>0</v>
      </c>
    </row>
    <row r="631" spans="1:10" s="82" customFormat="1" ht="20.25" customHeight="1">
      <c r="A631" s="40" t="s">
        <v>46</v>
      </c>
      <c r="B631" s="70">
        <v>809</v>
      </c>
      <c r="C631" s="29" t="s">
        <v>31</v>
      </c>
      <c r="D631" s="29" t="s">
        <v>35</v>
      </c>
      <c r="E631" s="29" t="s">
        <v>14</v>
      </c>
      <c r="F631" s="29"/>
      <c r="G631" s="20">
        <f>SUM(G632)</f>
        <v>100000</v>
      </c>
      <c r="H631" s="20"/>
      <c r="I631" s="20"/>
      <c r="J631" s="69">
        <f t="shared" si="9"/>
        <v>100000</v>
      </c>
    </row>
    <row r="632" spans="1:10" s="83" customFormat="1" ht="38.25" customHeight="1">
      <c r="A632" s="76" t="s">
        <v>387</v>
      </c>
      <c r="B632" s="57">
        <v>809</v>
      </c>
      <c r="C632" s="29" t="s">
        <v>31</v>
      </c>
      <c r="D632" s="29" t="s">
        <v>35</v>
      </c>
      <c r="E632" s="29" t="s">
        <v>325</v>
      </c>
      <c r="F632" s="29"/>
      <c r="G632" s="20">
        <f>SUM(G633)</f>
        <v>100000</v>
      </c>
      <c r="H632" s="20"/>
      <c r="I632" s="20"/>
      <c r="J632" s="69">
        <f t="shared" si="9"/>
        <v>100000</v>
      </c>
    </row>
    <row r="633" spans="1:10" ht="18.75" customHeight="1">
      <c r="A633" s="40" t="s">
        <v>73</v>
      </c>
      <c r="B633" s="57">
        <v>809</v>
      </c>
      <c r="C633" s="29" t="s">
        <v>31</v>
      </c>
      <c r="D633" s="29" t="s">
        <v>35</v>
      </c>
      <c r="E633" s="29" t="s">
        <v>230</v>
      </c>
      <c r="F633" s="29"/>
      <c r="G633" s="20">
        <f>SUM(G634)</f>
        <v>100000</v>
      </c>
      <c r="H633" s="20"/>
      <c r="I633" s="20"/>
      <c r="J633" s="69">
        <f t="shared" si="9"/>
        <v>100000</v>
      </c>
    </row>
    <row r="634" spans="1:10" ht="18.75" customHeight="1">
      <c r="A634" s="43" t="s">
        <v>515</v>
      </c>
      <c r="B634" s="57">
        <v>809</v>
      </c>
      <c r="C634" s="29" t="s">
        <v>31</v>
      </c>
      <c r="D634" s="29" t="s">
        <v>35</v>
      </c>
      <c r="E634" s="29" t="s">
        <v>230</v>
      </c>
      <c r="F634" s="29" t="s">
        <v>298</v>
      </c>
      <c r="G634" s="20">
        <v>100000</v>
      </c>
      <c r="H634" s="20"/>
      <c r="I634" s="20"/>
      <c r="J634" s="69">
        <f t="shared" si="9"/>
        <v>100000</v>
      </c>
    </row>
    <row r="635" spans="1:10" ht="34.5" customHeight="1" hidden="1">
      <c r="A635" s="40" t="s">
        <v>165</v>
      </c>
      <c r="B635" s="57">
        <v>809</v>
      </c>
      <c r="C635" s="29" t="s">
        <v>31</v>
      </c>
      <c r="D635" s="29" t="s">
        <v>35</v>
      </c>
      <c r="E635" s="29" t="s">
        <v>164</v>
      </c>
      <c r="F635" s="29"/>
      <c r="G635" s="20"/>
      <c r="H635" s="20"/>
      <c r="I635" s="20"/>
      <c r="J635" s="69">
        <f t="shared" si="9"/>
        <v>0</v>
      </c>
    </row>
    <row r="636" spans="1:10" ht="20.25" customHeight="1" hidden="1">
      <c r="A636" s="41" t="s">
        <v>142</v>
      </c>
      <c r="B636" s="57">
        <v>809</v>
      </c>
      <c r="C636" s="29" t="s">
        <v>31</v>
      </c>
      <c r="D636" s="29" t="s">
        <v>35</v>
      </c>
      <c r="E636" s="29" t="s">
        <v>164</v>
      </c>
      <c r="F636" s="29" t="s">
        <v>640</v>
      </c>
      <c r="G636" s="20"/>
      <c r="H636" s="20"/>
      <c r="I636" s="20"/>
      <c r="J636" s="69">
        <f t="shared" si="9"/>
        <v>0</v>
      </c>
    </row>
    <row r="637" spans="1:10" ht="20.25" customHeight="1">
      <c r="A637" s="37" t="s">
        <v>443</v>
      </c>
      <c r="B637" s="57">
        <v>809</v>
      </c>
      <c r="C637" s="29" t="s">
        <v>31</v>
      </c>
      <c r="D637" s="29" t="s">
        <v>35</v>
      </c>
      <c r="E637" s="29" t="s">
        <v>412</v>
      </c>
      <c r="F637" s="29"/>
      <c r="G637" s="20">
        <f>SUM(G638,G640)</f>
        <v>23101.9</v>
      </c>
      <c r="H637" s="20"/>
      <c r="I637" s="20">
        <f>SUM(I638,I640)</f>
        <v>260</v>
      </c>
      <c r="J637" s="69">
        <f t="shared" si="9"/>
        <v>23361.9</v>
      </c>
    </row>
    <row r="638" spans="1:10" ht="18.75" customHeight="1">
      <c r="A638" s="42" t="s">
        <v>700</v>
      </c>
      <c r="B638" s="55">
        <v>809</v>
      </c>
      <c r="C638" s="9" t="s">
        <v>31</v>
      </c>
      <c r="D638" s="9" t="s">
        <v>35</v>
      </c>
      <c r="E638" s="9" t="s">
        <v>413</v>
      </c>
      <c r="F638" s="9"/>
      <c r="G638" s="20">
        <f>SUM(G639)</f>
        <v>641.7</v>
      </c>
      <c r="H638" s="20"/>
      <c r="I638" s="20">
        <f>SUM(I639)</f>
        <v>260</v>
      </c>
      <c r="J638" s="69">
        <f t="shared" si="9"/>
        <v>901.7</v>
      </c>
    </row>
    <row r="639" spans="1:10" ht="18.75" customHeight="1">
      <c r="A639" s="43" t="s">
        <v>515</v>
      </c>
      <c r="B639" s="55">
        <v>809</v>
      </c>
      <c r="C639" s="9" t="s">
        <v>31</v>
      </c>
      <c r="D639" s="9" t="s">
        <v>35</v>
      </c>
      <c r="E639" s="9" t="s">
        <v>413</v>
      </c>
      <c r="F639" s="9" t="s">
        <v>298</v>
      </c>
      <c r="G639" s="20">
        <v>641.7</v>
      </c>
      <c r="H639" s="12"/>
      <c r="I639" s="12">
        <f>220+40</f>
        <v>260</v>
      </c>
      <c r="J639" s="69">
        <f t="shared" si="9"/>
        <v>901.7</v>
      </c>
    </row>
    <row r="640" spans="1:10" ht="18.75" customHeight="1">
      <c r="A640" s="42" t="s">
        <v>709</v>
      </c>
      <c r="B640" s="55">
        <v>809</v>
      </c>
      <c r="C640" s="9" t="s">
        <v>31</v>
      </c>
      <c r="D640" s="9" t="s">
        <v>35</v>
      </c>
      <c r="E640" s="9" t="s">
        <v>173</v>
      </c>
      <c r="F640" s="9"/>
      <c r="G640" s="20">
        <f>SUM(G641:G642)</f>
        <v>22460.2</v>
      </c>
      <c r="H640" s="20"/>
      <c r="I640" s="20"/>
      <c r="J640" s="69">
        <f t="shared" si="9"/>
        <v>22460.2</v>
      </c>
    </row>
    <row r="641" spans="1:10" ht="18" customHeight="1">
      <c r="A641" s="43" t="s">
        <v>633</v>
      </c>
      <c r="B641" s="55">
        <v>809</v>
      </c>
      <c r="C641" s="9" t="s">
        <v>31</v>
      </c>
      <c r="D641" s="9" t="s">
        <v>35</v>
      </c>
      <c r="E641" s="9" t="s">
        <v>173</v>
      </c>
      <c r="F641" s="9" t="s">
        <v>290</v>
      </c>
      <c r="G641" s="20">
        <v>19100</v>
      </c>
      <c r="H641" s="20"/>
      <c r="I641" s="20"/>
      <c r="J641" s="69">
        <f t="shared" si="9"/>
        <v>19100</v>
      </c>
    </row>
    <row r="642" spans="1:10" ht="18.75" customHeight="1">
      <c r="A642" s="43" t="s">
        <v>515</v>
      </c>
      <c r="B642" s="55">
        <v>809</v>
      </c>
      <c r="C642" s="9" t="s">
        <v>31</v>
      </c>
      <c r="D642" s="9" t="s">
        <v>35</v>
      </c>
      <c r="E642" s="9" t="s">
        <v>173</v>
      </c>
      <c r="F642" s="9" t="s">
        <v>298</v>
      </c>
      <c r="G642" s="20">
        <v>3360.2</v>
      </c>
      <c r="H642" s="12"/>
      <c r="I642" s="12"/>
      <c r="J642" s="69">
        <f t="shared" si="9"/>
        <v>3360.2</v>
      </c>
    </row>
    <row r="643" spans="1:10" ht="18" customHeight="1">
      <c r="A643" s="43" t="s">
        <v>299</v>
      </c>
      <c r="B643" s="55">
        <v>809</v>
      </c>
      <c r="C643" s="9" t="s">
        <v>31</v>
      </c>
      <c r="D643" s="9" t="s">
        <v>523</v>
      </c>
      <c r="E643" s="9"/>
      <c r="F643" s="9"/>
      <c r="G643" s="20">
        <f>SUM(G644,G647)</f>
        <v>5351.4</v>
      </c>
      <c r="H643" s="20"/>
      <c r="I643" s="20"/>
      <c r="J643" s="69">
        <f t="shared" si="9"/>
        <v>5351.4</v>
      </c>
    </row>
    <row r="644" spans="1:10" ht="18" customHeight="1">
      <c r="A644" s="42" t="s">
        <v>44</v>
      </c>
      <c r="B644" s="55">
        <v>809</v>
      </c>
      <c r="C644" s="9" t="s">
        <v>31</v>
      </c>
      <c r="D644" s="9" t="s">
        <v>523</v>
      </c>
      <c r="E644" s="9" t="s">
        <v>9</v>
      </c>
      <c r="F644" s="9"/>
      <c r="G644" s="20">
        <f>SUM(G645)</f>
        <v>2643.4</v>
      </c>
      <c r="H644" s="20"/>
      <c r="I644" s="20"/>
      <c r="J644" s="69">
        <f t="shared" si="9"/>
        <v>2643.4</v>
      </c>
    </row>
    <row r="645" spans="1:10" ht="18" customHeight="1">
      <c r="A645" s="41" t="s">
        <v>13</v>
      </c>
      <c r="B645" s="55">
        <v>809</v>
      </c>
      <c r="C645" s="9" t="s">
        <v>31</v>
      </c>
      <c r="D645" s="9" t="s">
        <v>523</v>
      </c>
      <c r="E645" s="9" t="s">
        <v>11</v>
      </c>
      <c r="F645" s="9"/>
      <c r="G645" s="20">
        <f>SUM(G646)</f>
        <v>2643.4</v>
      </c>
      <c r="H645" s="20"/>
      <c r="I645" s="20"/>
      <c r="J645" s="69">
        <f t="shared" si="9"/>
        <v>2643.4</v>
      </c>
    </row>
    <row r="646" spans="1:10" ht="17.25" customHeight="1">
      <c r="A646" s="40" t="s">
        <v>417</v>
      </c>
      <c r="B646" s="55">
        <v>809</v>
      </c>
      <c r="C646" s="9" t="s">
        <v>31</v>
      </c>
      <c r="D646" s="9" t="s">
        <v>523</v>
      </c>
      <c r="E646" s="9" t="s">
        <v>11</v>
      </c>
      <c r="F646" s="9" t="s">
        <v>219</v>
      </c>
      <c r="G646" s="20">
        <f>2603.4+40</f>
        <v>2643.4</v>
      </c>
      <c r="H646" s="12"/>
      <c r="I646" s="12"/>
      <c r="J646" s="69">
        <f t="shared" si="9"/>
        <v>2643.4</v>
      </c>
    </row>
    <row r="647" spans="1:10" ht="37.5" customHeight="1">
      <c r="A647" s="41" t="s">
        <v>759</v>
      </c>
      <c r="B647" s="55">
        <v>809</v>
      </c>
      <c r="C647" s="9" t="s">
        <v>31</v>
      </c>
      <c r="D647" s="9" t="s">
        <v>523</v>
      </c>
      <c r="E647" s="9" t="s">
        <v>608</v>
      </c>
      <c r="F647" s="9"/>
      <c r="G647" s="20">
        <f>SUM(G648,G650)</f>
        <v>2708</v>
      </c>
      <c r="H647" s="20"/>
      <c r="I647" s="20"/>
      <c r="J647" s="69">
        <f t="shared" si="9"/>
        <v>2708</v>
      </c>
    </row>
    <row r="648" spans="1:10" ht="18" customHeight="1" hidden="1">
      <c r="A648" s="42" t="s">
        <v>530</v>
      </c>
      <c r="B648" s="55">
        <v>809</v>
      </c>
      <c r="C648" s="9" t="s">
        <v>31</v>
      </c>
      <c r="D648" s="9" t="s">
        <v>523</v>
      </c>
      <c r="E648" s="9" t="s">
        <v>534</v>
      </c>
      <c r="F648" s="9"/>
      <c r="G648" s="20">
        <f>SUM(G649)</f>
        <v>0</v>
      </c>
      <c r="H648" s="20"/>
      <c r="I648" s="20"/>
      <c r="J648" s="69">
        <f t="shared" si="9"/>
        <v>0</v>
      </c>
    </row>
    <row r="649" spans="1:10" ht="18.75" customHeight="1" hidden="1">
      <c r="A649" s="41" t="s">
        <v>778</v>
      </c>
      <c r="B649" s="55">
        <v>809</v>
      </c>
      <c r="C649" s="9" t="s">
        <v>31</v>
      </c>
      <c r="D649" s="9" t="s">
        <v>523</v>
      </c>
      <c r="E649" s="9" t="s">
        <v>534</v>
      </c>
      <c r="F649" s="9" t="s">
        <v>640</v>
      </c>
      <c r="G649" s="20"/>
      <c r="H649" s="12"/>
      <c r="I649" s="12"/>
      <c r="J649" s="69">
        <f t="shared" si="9"/>
        <v>0</v>
      </c>
    </row>
    <row r="650" spans="1:10" ht="19.5" customHeight="1">
      <c r="A650" s="42" t="s">
        <v>451</v>
      </c>
      <c r="B650" s="55">
        <v>809</v>
      </c>
      <c r="C650" s="9" t="s">
        <v>31</v>
      </c>
      <c r="D650" s="9" t="s">
        <v>523</v>
      </c>
      <c r="E650" s="9" t="s">
        <v>609</v>
      </c>
      <c r="F650" s="9"/>
      <c r="G650" s="20">
        <f>SUM(G651)</f>
        <v>2708</v>
      </c>
      <c r="H650" s="20"/>
      <c r="I650" s="20"/>
      <c r="J650" s="69">
        <f t="shared" si="9"/>
        <v>2708</v>
      </c>
    </row>
    <row r="651" spans="1:10" ht="18" customHeight="1">
      <c r="A651" s="41" t="s">
        <v>778</v>
      </c>
      <c r="B651" s="55">
        <v>809</v>
      </c>
      <c r="C651" s="9" t="s">
        <v>31</v>
      </c>
      <c r="D651" s="9" t="s">
        <v>523</v>
      </c>
      <c r="E651" s="9" t="s">
        <v>609</v>
      </c>
      <c r="F651" s="9" t="s">
        <v>640</v>
      </c>
      <c r="G651" s="20">
        <v>2708</v>
      </c>
      <c r="H651" s="12"/>
      <c r="I651" s="12"/>
      <c r="J651" s="69">
        <f t="shared" si="9"/>
        <v>2708</v>
      </c>
    </row>
    <row r="652" spans="1:10" ht="18" customHeight="1">
      <c r="A652" s="44" t="s">
        <v>359</v>
      </c>
      <c r="B652" s="55">
        <v>810</v>
      </c>
      <c r="C652" s="9"/>
      <c r="D652" s="9"/>
      <c r="E652" s="9"/>
      <c r="F652" s="9"/>
      <c r="G652" s="12">
        <f>SUM(G661,G672,)</f>
        <v>589259.7</v>
      </c>
      <c r="H652" s="32"/>
      <c r="I652" s="12">
        <f>SUM(I661,I672,I653)</f>
        <v>737.7</v>
      </c>
      <c r="J652" s="69">
        <f t="shared" si="9"/>
        <v>589997.3999999999</v>
      </c>
    </row>
    <row r="653" spans="1:10" ht="18" customHeight="1">
      <c r="A653" s="44" t="s">
        <v>482</v>
      </c>
      <c r="B653" s="55">
        <v>810</v>
      </c>
      <c r="C653" s="9" t="s">
        <v>731</v>
      </c>
      <c r="D653" s="9"/>
      <c r="E653" s="9"/>
      <c r="F653" s="9"/>
      <c r="G653" s="12"/>
      <c r="H653" s="32"/>
      <c r="I653" s="12">
        <f>I654</f>
        <v>737.7</v>
      </c>
      <c r="J653" s="69">
        <f t="shared" si="9"/>
        <v>737.7</v>
      </c>
    </row>
    <row r="654" spans="1:10" ht="18" customHeight="1">
      <c r="A654" s="40" t="s">
        <v>681</v>
      </c>
      <c r="B654" s="55">
        <v>810</v>
      </c>
      <c r="C654" s="9" t="s">
        <v>731</v>
      </c>
      <c r="D654" s="9" t="s">
        <v>728</v>
      </c>
      <c r="E654" s="9"/>
      <c r="F654" s="9"/>
      <c r="G654" s="12"/>
      <c r="H654" s="32"/>
      <c r="I654" s="12">
        <f>I655</f>
        <v>737.7</v>
      </c>
      <c r="J654" s="69">
        <f t="shared" si="9"/>
        <v>737.7</v>
      </c>
    </row>
    <row r="655" spans="1:10" ht="18" customHeight="1">
      <c r="A655" s="40" t="s">
        <v>683</v>
      </c>
      <c r="B655" s="55">
        <v>810</v>
      </c>
      <c r="C655" s="9" t="s">
        <v>731</v>
      </c>
      <c r="D655" s="9" t="s">
        <v>728</v>
      </c>
      <c r="E655" s="9" t="s">
        <v>682</v>
      </c>
      <c r="F655" s="9"/>
      <c r="G655" s="12"/>
      <c r="H655" s="32"/>
      <c r="I655" s="12">
        <f>I656</f>
        <v>737.7</v>
      </c>
      <c r="J655" s="69">
        <f t="shared" si="9"/>
        <v>737.7</v>
      </c>
    </row>
    <row r="656" spans="1:10" ht="18" customHeight="1">
      <c r="A656" s="40" t="s">
        <v>685</v>
      </c>
      <c r="B656" s="55">
        <v>810</v>
      </c>
      <c r="C656" s="9" t="s">
        <v>731</v>
      </c>
      <c r="D656" s="9" t="s">
        <v>728</v>
      </c>
      <c r="E656" s="9" t="s">
        <v>684</v>
      </c>
      <c r="F656" s="9"/>
      <c r="G656" s="12"/>
      <c r="H656" s="32"/>
      <c r="I656" s="12">
        <f>I657</f>
        <v>737.7</v>
      </c>
      <c r="J656" s="69">
        <f t="shared" si="9"/>
        <v>737.7</v>
      </c>
    </row>
    <row r="657" spans="1:10" ht="18" customHeight="1">
      <c r="A657" s="41" t="s">
        <v>778</v>
      </c>
      <c r="B657" s="55">
        <v>810</v>
      </c>
      <c r="C657" s="9" t="s">
        <v>731</v>
      </c>
      <c r="D657" s="9" t="s">
        <v>728</v>
      </c>
      <c r="E657" s="9" t="s">
        <v>684</v>
      </c>
      <c r="F657" s="9" t="s">
        <v>640</v>
      </c>
      <c r="G657" s="12"/>
      <c r="H657" s="32"/>
      <c r="I657" s="12">
        <v>737.7</v>
      </c>
      <c r="J657" s="69">
        <f t="shared" si="9"/>
        <v>737.7</v>
      </c>
    </row>
    <row r="658" spans="1:10" ht="16.5" customHeight="1" hidden="1">
      <c r="A658" s="39" t="s">
        <v>302</v>
      </c>
      <c r="B658" s="55">
        <v>810</v>
      </c>
      <c r="C658" s="9" t="s">
        <v>731</v>
      </c>
      <c r="D658" s="9" t="s">
        <v>35</v>
      </c>
      <c r="E658" s="9" t="s">
        <v>303</v>
      </c>
      <c r="F658" s="9" t="s">
        <v>290</v>
      </c>
      <c r="G658" s="20"/>
      <c r="H658" s="12"/>
      <c r="I658" s="12"/>
      <c r="J658" s="69">
        <f t="shared" si="9"/>
        <v>0</v>
      </c>
    </row>
    <row r="659" spans="1:10" ht="69.75" customHeight="1" hidden="1">
      <c r="A659" s="37" t="s">
        <v>207</v>
      </c>
      <c r="B659" s="55">
        <v>810</v>
      </c>
      <c r="C659" s="9" t="s">
        <v>731</v>
      </c>
      <c r="D659" s="9" t="s">
        <v>35</v>
      </c>
      <c r="E659" s="9" t="s">
        <v>24</v>
      </c>
      <c r="F659" s="9" t="s">
        <v>290</v>
      </c>
      <c r="G659" s="20"/>
      <c r="H659" s="12"/>
      <c r="I659" s="12"/>
      <c r="J659" s="69">
        <f t="shared" si="9"/>
        <v>0</v>
      </c>
    </row>
    <row r="660" spans="1:10" ht="89.25" customHeight="1" hidden="1">
      <c r="A660" s="37" t="s">
        <v>241</v>
      </c>
      <c r="B660" s="55">
        <v>810</v>
      </c>
      <c r="C660" s="9" t="s">
        <v>731</v>
      </c>
      <c r="D660" s="9" t="s">
        <v>35</v>
      </c>
      <c r="E660" s="9" t="s">
        <v>214</v>
      </c>
      <c r="F660" s="9" t="s">
        <v>290</v>
      </c>
      <c r="G660" s="20"/>
      <c r="H660" s="12"/>
      <c r="I660" s="12"/>
      <c r="J660" s="69">
        <f t="shared" si="9"/>
        <v>0</v>
      </c>
    </row>
    <row r="661" spans="1:11" ht="17.25" customHeight="1">
      <c r="A661" s="37" t="s">
        <v>476</v>
      </c>
      <c r="B661" s="55">
        <v>810</v>
      </c>
      <c r="C661" s="9" t="s">
        <v>555</v>
      </c>
      <c r="D661" s="9"/>
      <c r="E661" s="9"/>
      <c r="F661" s="9"/>
      <c r="G661" s="20">
        <f>SUM(G662)</f>
        <v>27149.1</v>
      </c>
      <c r="H661" s="20"/>
      <c r="I661" s="20"/>
      <c r="J661" s="69">
        <f t="shared" si="9"/>
        <v>27149.1</v>
      </c>
      <c r="K661" s="22"/>
    </row>
    <row r="662" spans="1:10" ht="18.75" customHeight="1">
      <c r="A662" s="42" t="s">
        <v>257</v>
      </c>
      <c r="B662" s="55">
        <v>810</v>
      </c>
      <c r="C662" s="9" t="s">
        <v>555</v>
      </c>
      <c r="D662" s="9" t="s">
        <v>555</v>
      </c>
      <c r="E662" s="9"/>
      <c r="F662" s="9"/>
      <c r="G662" s="20">
        <f>SUM(G663,G668)</f>
        <v>27149.1</v>
      </c>
      <c r="H662" s="20"/>
      <c r="I662" s="20"/>
      <c r="J662" s="69">
        <f t="shared" si="9"/>
        <v>27149.1</v>
      </c>
    </row>
    <row r="663" spans="1:10" ht="21" customHeight="1">
      <c r="A663" s="41" t="s">
        <v>231</v>
      </c>
      <c r="B663" s="55">
        <v>810</v>
      </c>
      <c r="C663" s="9" t="s">
        <v>555</v>
      </c>
      <c r="D663" s="9" t="s">
        <v>555</v>
      </c>
      <c r="E663" s="9" t="s">
        <v>528</v>
      </c>
      <c r="F663" s="9"/>
      <c r="G663" s="20">
        <f>SUM(G664)</f>
        <v>26674.8</v>
      </c>
      <c r="H663" s="20"/>
      <c r="I663" s="20"/>
      <c r="J663" s="69">
        <f t="shared" si="9"/>
        <v>26674.8</v>
      </c>
    </row>
    <row r="664" spans="1:10" ht="18.75" customHeight="1">
      <c r="A664" s="37" t="s">
        <v>369</v>
      </c>
      <c r="B664" s="55">
        <v>810</v>
      </c>
      <c r="C664" s="9" t="s">
        <v>555</v>
      </c>
      <c r="D664" s="9" t="s">
        <v>555</v>
      </c>
      <c r="E664" s="9" t="s">
        <v>568</v>
      </c>
      <c r="F664" s="9"/>
      <c r="G664" s="20">
        <f>SUM(G665:G667)</f>
        <v>26674.8</v>
      </c>
      <c r="H664" s="20"/>
      <c r="I664" s="20"/>
      <c r="J664" s="69">
        <f t="shared" si="9"/>
        <v>26674.8</v>
      </c>
    </row>
    <row r="665" spans="1:10" ht="17.25" customHeight="1">
      <c r="A665" s="37" t="s">
        <v>368</v>
      </c>
      <c r="B665" s="55">
        <v>810</v>
      </c>
      <c r="C665" s="9" t="s">
        <v>555</v>
      </c>
      <c r="D665" s="9" t="s">
        <v>555</v>
      </c>
      <c r="E665" s="9" t="s">
        <v>568</v>
      </c>
      <c r="F665" s="9" t="s">
        <v>290</v>
      </c>
      <c r="G665" s="20">
        <v>25000</v>
      </c>
      <c r="H665" s="12"/>
      <c r="I665" s="12"/>
      <c r="J665" s="69">
        <f t="shared" si="9"/>
        <v>25000</v>
      </c>
    </row>
    <row r="666" spans="1:10" ht="21" customHeight="1" hidden="1">
      <c r="A666" s="39" t="s">
        <v>217</v>
      </c>
      <c r="B666" s="55">
        <v>810</v>
      </c>
      <c r="C666" s="9" t="s">
        <v>555</v>
      </c>
      <c r="D666" s="9" t="s">
        <v>555</v>
      </c>
      <c r="E666" s="9" t="s">
        <v>568</v>
      </c>
      <c r="F666" s="9" t="s">
        <v>216</v>
      </c>
      <c r="G666" s="20"/>
      <c r="H666" s="12"/>
      <c r="I666" s="12"/>
      <c r="J666" s="69">
        <f t="shared" si="9"/>
        <v>0</v>
      </c>
    </row>
    <row r="667" spans="1:10" ht="21" customHeight="1">
      <c r="A667" s="42" t="s">
        <v>617</v>
      </c>
      <c r="B667" s="55">
        <v>810</v>
      </c>
      <c r="C667" s="9" t="s">
        <v>555</v>
      </c>
      <c r="D667" s="9" t="s">
        <v>555</v>
      </c>
      <c r="E667" s="9" t="s">
        <v>568</v>
      </c>
      <c r="F667" s="9" t="s">
        <v>616</v>
      </c>
      <c r="G667" s="20">
        <v>1674.8</v>
      </c>
      <c r="H667" s="12"/>
      <c r="I667" s="12"/>
      <c r="J667" s="69">
        <f t="shared" si="9"/>
        <v>1674.8</v>
      </c>
    </row>
    <row r="668" spans="1:10" ht="18.75" customHeight="1">
      <c r="A668" s="40" t="s">
        <v>46</v>
      </c>
      <c r="B668" s="55">
        <v>810</v>
      </c>
      <c r="C668" s="9" t="s">
        <v>555</v>
      </c>
      <c r="D668" s="9" t="s">
        <v>555</v>
      </c>
      <c r="E668" s="9" t="s">
        <v>14</v>
      </c>
      <c r="F668" s="9"/>
      <c r="G668" s="20">
        <f>SUM(G669)</f>
        <v>474.3</v>
      </c>
      <c r="H668" s="20"/>
      <c r="I668" s="20"/>
      <c r="J668" s="69">
        <f t="shared" si="9"/>
        <v>474.3</v>
      </c>
    </row>
    <row r="669" spans="1:10" ht="51.75" customHeight="1">
      <c r="A669" s="41" t="s">
        <v>17</v>
      </c>
      <c r="B669" s="55">
        <v>810</v>
      </c>
      <c r="C669" s="9" t="s">
        <v>555</v>
      </c>
      <c r="D669" s="9" t="s">
        <v>555</v>
      </c>
      <c r="E669" s="9" t="s">
        <v>16</v>
      </c>
      <c r="F669" s="9"/>
      <c r="G669" s="20">
        <f>SUM(G670)</f>
        <v>474.3</v>
      </c>
      <c r="H669" s="20"/>
      <c r="I669" s="20"/>
      <c r="J669" s="69">
        <f t="shared" si="9"/>
        <v>474.3</v>
      </c>
    </row>
    <row r="670" spans="1:10" s="82" customFormat="1" ht="85.5" customHeight="1">
      <c r="A670" s="43" t="s">
        <v>272</v>
      </c>
      <c r="B670" s="55">
        <v>810</v>
      </c>
      <c r="C670" s="9" t="s">
        <v>555</v>
      </c>
      <c r="D670" s="9" t="s">
        <v>555</v>
      </c>
      <c r="E670" s="9" t="s">
        <v>80</v>
      </c>
      <c r="F670" s="9"/>
      <c r="G670" s="20">
        <f>SUM(G671)</f>
        <v>474.3</v>
      </c>
      <c r="H670" s="20"/>
      <c r="I670" s="20"/>
      <c r="J670" s="69">
        <f t="shared" si="9"/>
        <v>474.3</v>
      </c>
    </row>
    <row r="671" spans="1:10" s="83" customFormat="1" ht="18" customHeight="1">
      <c r="A671" s="39" t="s">
        <v>135</v>
      </c>
      <c r="B671" s="55">
        <v>810</v>
      </c>
      <c r="C671" s="9" t="s">
        <v>555</v>
      </c>
      <c r="D671" s="9" t="s">
        <v>555</v>
      </c>
      <c r="E671" s="9" t="s">
        <v>80</v>
      </c>
      <c r="F671" s="9" t="s">
        <v>216</v>
      </c>
      <c r="G671" s="20">
        <v>474.3</v>
      </c>
      <c r="H671" s="12"/>
      <c r="I671" s="12"/>
      <c r="J671" s="69">
        <f t="shared" si="9"/>
        <v>474.3</v>
      </c>
    </row>
    <row r="672" spans="1:10" ht="19.5" customHeight="1">
      <c r="A672" s="37" t="s">
        <v>477</v>
      </c>
      <c r="B672" s="55">
        <v>810</v>
      </c>
      <c r="C672" s="9" t="s">
        <v>523</v>
      </c>
      <c r="D672" s="9"/>
      <c r="E672" s="9"/>
      <c r="F672" s="9"/>
      <c r="G672" s="20">
        <f>SUM(G673,G696,G727)</f>
        <v>562110.6</v>
      </c>
      <c r="H672" s="20"/>
      <c r="I672" s="20"/>
      <c r="J672" s="69">
        <f t="shared" si="9"/>
        <v>562110.6</v>
      </c>
    </row>
    <row r="673" spans="1:10" s="82" customFormat="1" ht="17.25" customHeight="1">
      <c r="A673" s="37" t="s">
        <v>183</v>
      </c>
      <c r="B673" s="21">
        <v>810</v>
      </c>
      <c r="C673" s="9" t="s">
        <v>523</v>
      </c>
      <c r="D673" s="9" t="s">
        <v>729</v>
      </c>
      <c r="E673" s="9"/>
      <c r="F673" s="9"/>
      <c r="G673" s="20">
        <f>SUM(G674,G687)</f>
        <v>77614</v>
      </c>
      <c r="H673" s="20"/>
      <c r="I673" s="20"/>
      <c r="J673" s="69">
        <f t="shared" si="9"/>
        <v>77614</v>
      </c>
    </row>
    <row r="674" spans="1:10" s="83" customFormat="1" ht="18.75" customHeight="1" hidden="1">
      <c r="A674" s="37" t="s">
        <v>185</v>
      </c>
      <c r="B674" s="21">
        <v>810</v>
      </c>
      <c r="C674" s="9" t="s">
        <v>523</v>
      </c>
      <c r="D674" s="9" t="s">
        <v>729</v>
      </c>
      <c r="E674" s="9" t="s">
        <v>184</v>
      </c>
      <c r="F674" s="9"/>
      <c r="G674" s="20">
        <f>SUM(G675)</f>
        <v>0</v>
      </c>
      <c r="H674" s="20"/>
      <c r="I674" s="20"/>
      <c r="J674" s="69">
        <f t="shared" si="9"/>
        <v>0</v>
      </c>
    </row>
    <row r="675" spans="1:10" ht="18.75" customHeight="1" hidden="1">
      <c r="A675" s="42" t="s">
        <v>451</v>
      </c>
      <c r="B675" s="21">
        <v>810</v>
      </c>
      <c r="C675" s="9" t="s">
        <v>523</v>
      </c>
      <c r="D675" s="9" t="s">
        <v>729</v>
      </c>
      <c r="E675" s="9" t="s">
        <v>186</v>
      </c>
      <c r="F675" s="9"/>
      <c r="G675" s="20">
        <f>SUM(G676)</f>
        <v>0</v>
      </c>
      <c r="H675" s="20"/>
      <c r="I675" s="20"/>
      <c r="J675" s="69">
        <f t="shared" si="9"/>
        <v>0</v>
      </c>
    </row>
    <row r="676" spans="1:10" ht="20.25" customHeight="1" hidden="1">
      <c r="A676" s="41" t="s">
        <v>778</v>
      </c>
      <c r="B676" s="21">
        <v>810</v>
      </c>
      <c r="C676" s="9" t="s">
        <v>523</v>
      </c>
      <c r="D676" s="9" t="s">
        <v>729</v>
      </c>
      <c r="E676" s="9" t="s">
        <v>186</v>
      </c>
      <c r="F676" s="9" t="s">
        <v>640</v>
      </c>
      <c r="G676" s="20"/>
      <c r="H676" s="12"/>
      <c r="I676" s="12"/>
      <c r="J676" s="69">
        <f t="shared" si="9"/>
        <v>0</v>
      </c>
    </row>
    <row r="677" spans="1:10" ht="51" customHeight="1" hidden="1">
      <c r="A677" s="37" t="s">
        <v>612</v>
      </c>
      <c r="B677" s="21">
        <v>810</v>
      </c>
      <c r="C677" s="9" t="s">
        <v>523</v>
      </c>
      <c r="D677" s="9" t="s">
        <v>729</v>
      </c>
      <c r="E677" s="9" t="s">
        <v>213</v>
      </c>
      <c r="F677" s="9" t="s">
        <v>640</v>
      </c>
      <c r="G677" s="20"/>
      <c r="H677" s="12"/>
      <c r="I677" s="12"/>
      <c r="J677" s="69">
        <f t="shared" si="9"/>
        <v>0</v>
      </c>
    </row>
    <row r="678" spans="1:10" ht="39.75" customHeight="1" hidden="1">
      <c r="A678" s="37" t="s">
        <v>571</v>
      </c>
      <c r="B678" s="70">
        <v>810</v>
      </c>
      <c r="C678" s="29" t="s">
        <v>523</v>
      </c>
      <c r="D678" s="29" t="s">
        <v>730</v>
      </c>
      <c r="E678" s="29" t="s">
        <v>625</v>
      </c>
      <c r="F678" s="29" t="s">
        <v>45</v>
      </c>
      <c r="G678" s="20"/>
      <c r="H678" s="30"/>
      <c r="I678" s="30"/>
      <c r="J678" s="69">
        <f t="shared" si="9"/>
        <v>0</v>
      </c>
    </row>
    <row r="679" spans="1:10" ht="69" customHeight="1" hidden="1">
      <c r="A679" s="37" t="s">
        <v>643</v>
      </c>
      <c r="B679" s="21">
        <v>810</v>
      </c>
      <c r="C679" s="9" t="s">
        <v>523</v>
      </c>
      <c r="D679" s="9" t="s">
        <v>730</v>
      </c>
      <c r="E679" s="9" t="s">
        <v>24</v>
      </c>
      <c r="F679" s="9" t="s">
        <v>45</v>
      </c>
      <c r="G679" s="20"/>
      <c r="H679" s="12"/>
      <c r="I679" s="12"/>
      <c r="J679" s="69">
        <f t="shared" si="9"/>
        <v>0</v>
      </c>
    </row>
    <row r="680" spans="1:10" ht="51.75" customHeight="1" hidden="1">
      <c r="A680" s="37" t="s">
        <v>624</v>
      </c>
      <c r="B680" s="21">
        <v>810</v>
      </c>
      <c r="C680" s="9" t="s">
        <v>523</v>
      </c>
      <c r="D680" s="9" t="s">
        <v>730</v>
      </c>
      <c r="E680" s="9" t="s">
        <v>626</v>
      </c>
      <c r="F680" s="9" t="s">
        <v>45</v>
      </c>
      <c r="G680" s="20"/>
      <c r="H680" s="12"/>
      <c r="I680" s="12"/>
      <c r="J680" s="69">
        <f t="shared" si="9"/>
        <v>0</v>
      </c>
    </row>
    <row r="681" spans="1:10" ht="53.25" customHeight="1" hidden="1">
      <c r="A681" s="37" t="s">
        <v>232</v>
      </c>
      <c r="B681" s="21">
        <v>810</v>
      </c>
      <c r="C681" s="9" t="s">
        <v>523</v>
      </c>
      <c r="D681" s="9" t="s">
        <v>730</v>
      </c>
      <c r="E681" s="9" t="s">
        <v>626</v>
      </c>
      <c r="F681" s="9" t="s">
        <v>45</v>
      </c>
      <c r="G681" s="20"/>
      <c r="H681" s="12"/>
      <c r="I681" s="12"/>
      <c r="J681" s="69">
        <f t="shared" si="9"/>
        <v>0</v>
      </c>
    </row>
    <row r="682" spans="1:10" ht="67.5" customHeight="1" hidden="1">
      <c r="A682" s="37" t="s">
        <v>762</v>
      </c>
      <c r="B682" s="21">
        <v>810</v>
      </c>
      <c r="C682" s="9" t="s">
        <v>523</v>
      </c>
      <c r="D682" s="9" t="s">
        <v>730</v>
      </c>
      <c r="E682" s="9" t="s">
        <v>626</v>
      </c>
      <c r="F682" s="9" t="s">
        <v>45</v>
      </c>
      <c r="G682" s="20"/>
      <c r="H682" s="12"/>
      <c r="I682" s="12"/>
      <c r="J682" s="69">
        <f t="shared" si="9"/>
        <v>0</v>
      </c>
    </row>
    <row r="683" spans="1:10" ht="33" customHeight="1" hidden="1">
      <c r="A683" s="37" t="s">
        <v>233</v>
      </c>
      <c r="B683" s="21">
        <v>810</v>
      </c>
      <c r="C683" s="9" t="s">
        <v>523</v>
      </c>
      <c r="D683" s="9" t="s">
        <v>730</v>
      </c>
      <c r="E683" s="9" t="s">
        <v>626</v>
      </c>
      <c r="F683" s="9" t="s">
        <v>45</v>
      </c>
      <c r="G683" s="20"/>
      <c r="H683" s="12"/>
      <c r="I683" s="12"/>
      <c r="J683" s="69">
        <f t="shared" si="9"/>
        <v>0</v>
      </c>
    </row>
    <row r="684" spans="1:10" ht="40.5" customHeight="1" hidden="1">
      <c r="A684" s="37" t="s">
        <v>570</v>
      </c>
      <c r="B684" s="21">
        <v>810</v>
      </c>
      <c r="C684" s="9" t="s">
        <v>523</v>
      </c>
      <c r="D684" s="9" t="s">
        <v>730</v>
      </c>
      <c r="E684" s="9" t="s">
        <v>102</v>
      </c>
      <c r="F684" s="9" t="s">
        <v>45</v>
      </c>
      <c r="G684" s="20"/>
      <c r="H684" s="12"/>
      <c r="I684" s="12"/>
      <c r="J684" s="69">
        <f t="shared" si="9"/>
        <v>0</v>
      </c>
    </row>
    <row r="685" spans="1:10" ht="54" customHeight="1" hidden="1">
      <c r="A685" s="37" t="s">
        <v>613</v>
      </c>
      <c r="B685" s="21">
        <v>810</v>
      </c>
      <c r="C685" s="9" t="s">
        <v>523</v>
      </c>
      <c r="D685" s="9" t="s">
        <v>730</v>
      </c>
      <c r="E685" s="9" t="s">
        <v>511</v>
      </c>
      <c r="F685" s="9" t="s">
        <v>45</v>
      </c>
      <c r="G685" s="20"/>
      <c r="H685" s="12"/>
      <c r="I685" s="12"/>
      <c r="J685" s="69">
        <f t="shared" si="9"/>
        <v>0</v>
      </c>
    </row>
    <row r="686" spans="1:10" ht="33" customHeight="1" hidden="1">
      <c r="A686" s="37" t="s">
        <v>512</v>
      </c>
      <c r="B686" s="21">
        <v>810</v>
      </c>
      <c r="C686" s="9" t="s">
        <v>523</v>
      </c>
      <c r="D686" s="9" t="s">
        <v>730</v>
      </c>
      <c r="E686" s="9" t="s">
        <v>627</v>
      </c>
      <c r="F686" s="9" t="s">
        <v>45</v>
      </c>
      <c r="G686" s="20"/>
      <c r="H686" s="12"/>
      <c r="I686" s="12"/>
      <c r="J686" s="69">
        <f t="shared" si="9"/>
        <v>0</v>
      </c>
    </row>
    <row r="687" spans="1:10" ht="19.5" customHeight="1">
      <c r="A687" s="40" t="s">
        <v>46</v>
      </c>
      <c r="B687" s="21">
        <v>810</v>
      </c>
      <c r="C687" s="9" t="s">
        <v>523</v>
      </c>
      <c r="D687" s="9" t="s">
        <v>729</v>
      </c>
      <c r="E687" s="9" t="s">
        <v>14</v>
      </c>
      <c r="F687" s="9"/>
      <c r="G687" s="20">
        <f>SUM(G690)</f>
        <v>77614</v>
      </c>
      <c r="H687" s="20"/>
      <c r="I687" s="20"/>
      <c r="J687" s="69">
        <f t="shared" si="9"/>
        <v>77614</v>
      </c>
    </row>
    <row r="688" spans="1:10" ht="35.25" customHeight="1" hidden="1">
      <c r="A688" s="40" t="s">
        <v>238</v>
      </c>
      <c r="B688" s="55">
        <v>810</v>
      </c>
      <c r="C688" s="9" t="s">
        <v>523</v>
      </c>
      <c r="D688" s="9" t="s">
        <v>729</v>
      </c>
      <c r="E688" s="9" t="s">
        <v>162</v>
      </c>
      <c r="F688" s="9"/>
      <c r="G688" s="20"/>
      <c r="H688" s="20"/>
      <c r="I688" s="20"/>
      <c r="J688" s="69">
        <f t="shared" si="9"/>
        <v>0</v>
      </c>
    </row>
    <row r="689" spans="1:10" ht="19.5" customHeight="1" hidden="1">
      <c r="A689" s="41" t="s">
        <v>778</v>
      </c>
      <c r="B689" s="55">
        <v>810</v>
      </c>
      <c r="C689" s="9" t="s">
        <v>523</v>
      </c>
      <c r="D689" s="9" t="s">
        <v>729</v>
      </c>
      <c r="E689" s="9" t="s">
        <v>162</v>
      </c>
      <c r="F689" s="9" t="s">
        <v>640</v>
      </c>
      <c r="G689" s="20"/>
      <c r="H689" s="20"/>
      <c r="I689" s="20"/>
      <c r="J689" s="69">
        <f t="shared" si="9"/>
        <v>0</v>
      </c>
    </row>
    <row r="690" spans="1:10" ht="54.75" customHeight="1">
      <c r="A690" s="40" t="s">
        <v>17</v>
      </c>
      <c r="B690" s="55">
        <v>810</v>
      </c>
      <c r="C690" s="9" t="s">
        <v>523</v>
      </c>
      <c r="D690" s="9" t="s">
        <v>729</v>
      </c>
      <c r="E690" s="9" t="s">
        <v>16</v>
      </c>
      <c r="F690" s="9"/>
      <c r="G690" s="20">
        <f>SUM(G691)</f>
        <v>77614</v>
      </c>
      <c r="H690" s="20"/>
      <c r="I690" s="20"/>
      <c r="J690" s="69">
        <f t="shared" si="9"/>
        <v>77614</v>
      </c>
    </row>
    <row r="691" spans="1:10" ht="85.5" customHeight="1">
      <c r="A691" s="43" t="s">
        <v>273</v>
      </c>
      <c r="B691" s="55">
        <v>810</v>
      </c>
      <c r="C691" s="9" t="s">
        <v>523</v>
      </c>
      <c r="D691" s="9" t="s">
        <v>729</v>
      </c>
      <c r="E691" s="9" t="s">
        <v>80</v>
      </c>
      <c r="F691" s="9"/>
      <c r="G691" s="20">
        <f>SUM(G692)</f>
        <v>77614</v>
      </c>
      <c r="H691" s="20"/>
      <c r="I691" s="20"/>
      <c r="J691" s="69">
        <f t="shared" si="9"/>
        <v>77614</v>
      </c>
    </row>
    <row r="692" spans="1:10" ht="18" customHeight="1">
      <c r="A692" s="41" t="s">
        <v>778</v>
      </c>
      <c r="B692" s="55">
        <v>810</v>
      </c>
      <c r="C692" s="9" t="s">
        <v>523</v>
      </c>
      <c r="D692" s="9" t="s">
        <v>729</v>
      </c>
      <c r="E692" s="9" t="s">
        <v>80</v>
      </c>
      <c r="F692" s="9" t="s">
        <v>640</v>
      </c>
      <c r="G692" s="20">
        <v>77614</v>
      </c>
      <c r="H692" s="12"/>
      <c r="I692" s="12"/>
      <c r="J692" s="69">
        <f t="shared" si="9"/>
        <v>77614</v>
      </c>
    </row>
    <row r="693" spans="1:10" ht="21" customHeight="1" hidden="1">
      <c r="A693" s="41" t="s">
        <v>170</v>
      </c>
      <c r="B693" s="55">
        <v>810</v>
      </c>
      <c r="C693" s="9" t="s">
        <v>523</v>
      </c>
      <c r="D693" s="9" t="s">
        <v>729</v>
      </c>
      <c r="E693" s="9" t="s">
        <v>169</v>
      </c>
      <c r="F693" s="9"/>
      <c r="G693" s="20"/>
      <c r="H693" s="12"/>
      <c r="I693" s="12"/>
      <c r="J693" s="69">
        <f t="shared" si="9"/>
        <v>0</v>
      </c>
    </row>
    <row r="694" spans="1:10" ht="33.75" customHeight="1" hidden="1">
      <c r="A694" s="41" t="s">
        <v>171</v>
      </c>
      <c r="B694" s="55">
        <v>810</v>
      </c>
      <c r="C694" s="9" t="s">
        <v>523</v>
      </c>
      <c r="D694" s="9" t="s">
        <v>729</v>
      </c>
      <c r="E694" s="9" t="s">
        <v>160</v>
      </c>
      <c r="F694" s="9"/>
      <c r="G694" s="20"/>
      <c r="H694" s="12"/>
      <c r="I694" s="12"/>
      <c r="J694" s="69">
        <f t="shared" si="9"/>
        <v>0</v>
      </c>
    </row>
    <row r="695" spans="1:10" ht="21" customHeight="1" hidden="1">
      <c r="A695" s="41" t="s">
        <v>778</v>
      </c>
      <c r="B695" s="55">
        <v>810</v>
      </c>
      <c r="C695" s="9" t="s">
        <v>523</v>
      </c>
      <c r="D695" s="9" t="s">
        <v>729</v>
      </c>
      <c r="E695" s="9" t="s">
        <v>160</v>
      </c>
      <c r="F695" s="9" t="s">
        <v>640</v>
      </c>
      <c r="G695" s="20"/>
      <c r="H695" s="12"/>
      <c r="I695" s="12"/>
      <c r="J695" s="69">
        <f t="shared" si="9"/>
        <v>0</v>
      </c>
    </row>
    <row r="696" spans="1:10" ht="20.25" customHeight="1">
      <c r="A696" s="37" t="s">
        <v>433</v>
      </c>
      <c r="B696" s="55">
        <v>810</v>
      </c>
      <c r="C696" s="9" t="s">
        <v>523</v>
      </c>
      <c r="D696" s="9" t="s">
        <v>730</v>
      </c>
      <c r="E696" s="9"/>
      <c r="F696" s="9"/>
      <c r="G696" s="20">
        <f>SUM(G697,G707,G719)</f>
        <v>440820.2</v>
      </c>
      <c r="H696" s="20"/>
      <c r="I696" s="20"/>
      <c r="J696" s="69">
        <f t="shared" si="9"/>
        <v>440820.2</v>
      </c>
    </row>
    <row r="697" spans="1:10" ht="18" customHeight="1">
      <c r="A697" s="37" t="s">
        <v>82</v>
      </c>
      <c r="B697" s="55">
        <v>810</v>
      </c>
      <c r="C697" s="9" t="s">
        <v>523</v>
      </c>
      <c r="D697" s="9" t="s">
        <v>730</v>
      </c>
      <c r="E697" s="9" t="s">
        <v>438</v>
      </c>
      <c r="F697" s="9"/>
      <c r="G697" s="20">
        <f>SUM(G698,G702,G705,G700)</f>
        <v>38876.8</v>
      </c>
      <c r="H697" s="20"/>
      <c r="I697" s="20"/>
      <c r="J697" s="69">
        <f aca="true" t="shared" si="10" ref="J697:J760">G697+H697+I697</f>
        <v>38876.8</v>
      </c>
    </row>
    <row r="698" spans="1:10" ht="71.25" customHeight="1" hidden="1">
      <c r="A698" s="76" t="s">
        <v>403</v>
      </c>
      <c r="B698" s="55">
        <v>810</v>
      </c>
      <c r="C698" s="9" t="s">
        <v>523</v>
      </c>
      <c r="D698" s="9" t="s">
        <v>730</v>
      </c>
      <c r="E698" s="9" t="s">
        <v>83</v>
      </c>
      <c r="F698" s="9"/>
      <c r="G698" s="20">
        <f>SUM(G699)</f>
        <v>0</v>
      </c>
      <c r="H698" s="20"/>
      <c r="I698" s="20"/>
      <c r="J698" s="69">
        <f t="shared" si="10"/>
        <v>0</v>
      </c>
    </row>
    <row r="699" spans="1:10" ht="18" customHeight="1" hidden="1">
      <c r="A699" s="43" t="s">
        <v>574</v>
      </c>
      <c r="B699" s="55">
        <v>810</v>
      </c>
      <c r="C699" s="9" t="s">
        <v>81</v>
      </c>
      <c r="D699" s="9" t="s">
        <v>84</v>
      </c>
      <c r="E699" s="9" t="s">
        <v>83</v>
      </c>
      <c r="F699" s="9" t="s">
        <v>45</v>
      </c>
      <c r="G699" s="20"/>
      <c r="H699" s="20"/>
      <c r="I699" s="20"/>
      <c r="J699" s="69">
        <f t="shared" si="10"/>
        <v>0</v>
      </c>
    </row>
    <row r="700" spans="1:10" ht="36.75" customHeight="1" hidden="1">
      <c r="A700" s="43" t="s">
        <v>266</v>
      </c>
      <c r="B700" s="55">
        <v>810</v>
      </c>
      <c r="C700" s="9" t="s">
        <v>523</v>
      </c>
      <c r="D700" s="9" t="s">
        <v>730</v>
      </c>
      <c r="E700" s="9" t="s">
        <v>85</v>
      </c>
      <c r="F700" s="9"/>
      <c r="G700" s="20">
        <f>SUM(G701)</f>
        <v>0</v>
      </c>
      <c r="H700" s="20"/>
      <c r="I700" s="20"/>
      <c r="J700" s="69">
        <f t="shared" si="10"/>
        <v>0</v>
      </c>
    </row>
    <row r="701" spans="1:10" ht="18.75" customHeight="1" hidden="1">
      <c r="A701" s="43" t="s">
        <v>574</v>
      </c>
      <c r="B701" s="55">
        <v>810</v>
      </c>
      <c r="C701" s="9" t="s">
        <v>523</v>
      </c>
      <c r="D701" s="9" t="s">
        <v>730</v>
      </c>
      <c r="E701" s="9" t="s">
        <v>85</v>
      </c>
      <c r="F701" s="9" t="s">
        <v>45</v>
      </c>
      <c r="G701" s="20"/>
      <c r="H701" s="20"/>
      <c r="I701" s="20"/>
      <c r="J701" s="69">
        <f t="shared" si="10"/>
        <v>0</v>
      </c>
    </row>
    <row r="702" spans="1:10" ht="18.75" customHeight="1">
      <c r="A702" s="43" t="s">
        <v>318</v>
      </c>
      <c r="B702" s="55">
        <v>810</v>
      </c>
      <c r="C702" s="9" t="s">
        <v>523</v>
      </c>
      <c r="D702" s="9" t="s">
        <v>730</v>
      </c>
      <c r="E702" s="9" t="s">
        <v>319</v>
      </c>
      <c r="F702" s="9"/>
      <c r="G702" s="20">
        <f>SUM(G703)</f>
        <v>38876.8</v>
      </c>
      <c r="H702" s="20"/>
      <c r="I702" s="20"/>
      <c r="J702" s="69">
        <f t="shared" si="10"/>
        <v>38876.8</v>
      </c>
    </row>
    <row r="703" spans="1:10" ht="35.25" customHeight="1">
      <c r="A703" s="43" t="s">
        <v>86</v>
      </c>
      <c r="B703" s="55">
        <v>810</v>
      </c>
      <c r="C703" s="9" t="s">
        <v>523</v>
      </c>
      <c r="D703" s="9" t="s">
        <v>730</v>
      </c>
      <c r="E703" s="9" t="s">
        <v>87</v>
      </c>
      <c r="F703" s="9"/>
      <c r="G703" s="20">
        <f>SUM(G704)</f>
        <v>38876.8</v>
      </c>
      <c r="H703" s="20"/>
      <c r="I703" s="20"/>
      <c r="J703" s="69">
        <f t="shared" si="10"/>
        <v>38876.8</v>
      </c>
    </row>
    <row r="704" spans="1:10" s="82" customFormat="1" ht="19.5" customHeight="1">
      <c r="A704" s="43" t="s">
        <v>574</v>
      </c>
      <c r="B704" s="21">
        <v>810</v>
      </c>
      <c r="C704" s="9" t="s">
        <v>523</v>
      </c>
      <c r="D704" s="9" t="s">
        <v>730</v>
      </c>
      <c r="E704" s="9" t="s">
        <v>87</v>
      </c>
      <c r="F704" s="9" t="s">
        <v>45</v>
      </c>
      <c r="G704" s="20">
        <v>38876.8</v>
      </c>
      <c r="H704" s="20"/>
      <c r="I704" s="20"/>
      <c r="J704" s="69">
        <f t="shared" si="10"/>
        <v>38876.8</v>
      </c>
    </row>
    <row r="705" spans="1:10" s="83" customFormat="1" ht="36.75" customHeight="1" hidden="1">
      <c r="A705" s="76" t="s">
        <v>88</v>
      </c>
      <c r="B705" s="55">
        <v>810</v>
      </c>
      <c r="C705" s="9" t="s">
        <v>523</v>
      </c>
      <c r="D705" s="9" t="s">
        <v>730</v>
      </c>
      <c r="E705" s="9" t="s">
        <v>89</v>
      </c>
      <c r="F705" s="9"/>
      <c r="G705" s="20">
        <f>SUM(G706)</f>
        <v>0</v>
      </c>
      <c r="H705" s="20"/>
      <c r="I705" s="20"/>
      <c r="J705" s="69">
        <f t="shared" si="10"/>
        <v>0</v>
      </c>
    </row>
    <row r="706" spans="1:10" ht="18" customHeight="1" hidden="1">
      <c r="A706" s="43" t="s">
        <v>574</v>
      </c>
      <c r="B706" s="55">
        <v>810</v>
      </c>
      <c r="C706" s="9" t="s">
        <v>523</v>
      </c>
      <c r="D706" s="9" t="s">
        <v>730</v>
      </c>
      <c r="E706" s="9" t="s">
        <v>89</v>
      </c>
      <c r="F706" s="9" t="s">
        <v>45</v>
      </c>
      <c r="G706" s="20"/>
      <c r="H706" s="20"/>
      <c r="I706" s="20"/>
      <c r="J706" s="69">
        <f t="shared" si="10"/>
        <v>0</v>
      </c>
    </row>
    <row r="707" spans="1:10" ht="19.5" customHeight="1">
      <c r="A707" s="43" t="s">
        <v>115</v>
      </c>
      <c r="B707" s="55">
        <v>810</v>
      </c>
      <c r="C707" s="9" t="s">
        <v>523</v>
      </c>
      <c r="D707" s="9" t="s">
        <v>730</v>
      </c>
      <c r="E707" s="9" t="s">
        <v>480</v>
      </c>
      <c r="F707" s="9"/>
      <c r="G707" s="20">
        <f>SUM(G708)</f>
        <v>7301.400000000001</v>
      </c>
      <c r="H707" s="20"/>
      <c r="I707" s="20"/>
      <c r="J707" s="69">
        <f t="shared" si="10"/>
        <v>7301.400000000001</v>
      </c>
    </row>
    <row r="708" spans="1:10" ht="19.5" customHeight="1">
      <c r="A708" s="37" t="s">
        <v>187</v>
      </c>
      <c r="B708" s="55">
        <v>810</v>
      </c>
      <c r="C708" s="9" t="s">
        <v>523</v>
      </c>
      <c r="D708" s="9" t="s">
        <v>730</v>
      </c>
      <c r="E708" s="9" t="s">
        <v>481</v>
      </c>
      <c r="F708" s="9"/>
      <c r="G708" s="20">
        <f>SUM(G709,G713,G715,G717)</f>
        <v>7301.400000000001</v>
      </c>
      <c r="H708" s="20"/>
      <c r="I708" s="20"/>
      <c r="J708" s="69">
        <f t="shared" si="10"/>
        <v>7301.400000000001</v>
      </c>
    </row>
    <row r="709" spans="1:10" ht="17.25" customHeight="1">
      <c r="A709" s="155" t="s">
        <v>734</v>
      </c>
      <c r="B709" s="117">
        <v>810</v>
      </c>
      <c r="C709" s="110" t="s">
        <v>523</v>
      </c>
      <c r="D709" s="110" t="s">
        <v>730</v>
      </c>
      <c r="E709" s="110" t="s">
        <v>733</v>
      </c>
      <c r="F709" s="110"/>
      <c r="G709" s="84">
        <f>SUM(G710:G712)</f>
        <v>6306</v>
      </c>
      <c r="H709" s="84"/>
      <c r="I709" s="84"/>
      <c r="J709" s="145">
        <f t="shared" si="10"/>
        <v>6306</v>
      </c>
    </row>
    <row r="710" spans="1:10" ht="18" customHeight="1" hidden="1">
      <c r="A710" s="77" t="s">
        <v>574</v>
      </c>
      <c r="B710" s="120">
        <v>810</v>
      </c>
      <c r="C710" s="11" t="s">
        <v>523</v>
      </c>
      <c r="D710" s="11" t="s">
        <v>730</v>
      </c>
      <c r="E710" s="11" t="s">
        <v>733</v>
      </c>
      <c r="F710" s="11" t="s">
        <v>45</v>
      </c>
      <c r="G710" s="114"/>
      <c r="H710" s="17"/>
      <c r="I710" s="17"/>
      <c r="J710" s="127">
        <f t="shared" si="10"/>
        <v>0</v>
      </c>
    </row>
    <row r="711" spans="1:10" ht="19.5" customHeight="1" hidden="1">
      <c r="A711" s="122" t="s">
        <v>23</v>
      </c>
      <c r="B711" s="120">
        <v>810</v>
      </c>
      <c r="C711" s="11" t="s">
        <v>523</v>
      </c>
      <c r="D711" s="11" t="s">
        <v>730</v>
      </c>
      <c r="E711" s="11" t="s">
        <v>22</v>
      </c>
      <c r="F711" s="11" t="s">
        <v>29</v>
      </c>
      <c r="G711" s="114"/>
      <c r="H711" s="17"/>
      <c r="I711" s="17"/>
      <c r="J711" s="127">
        <f t="shared" si="10"/>
        <v>0</v>
      </c>
    </row>
    <row r="712" spans="1:10" ht="19.5" customHeight="1">
      <c r="A712" s="106" t="s">
        <v>224</v>
      </c>
      <c r="B712" s="116">
        <v>810</v>
      </c>
      <c r="C712" s="6" t="s">
        <v>523</v>
      </c>
      <c r="D712" s="6" t="s">
        <v>730</v>
      </c>
      <c r="E712" s="6" t="s">
        <v>733</v>
      </c>
      <c r="F712" s="6" t="s">
        <v>29</v>
      </c>
      <c r="G712" s="85">
        <v>6306</v>
      </c>
      <c r="H712" s="14"/>
      <c r="I712" s="14"/>
      <c r="J712" s="130">
        <f t="shared" si="10"/>
        <v>6306</v>
      </c>
    </row>
    <row r="713" spans="1:10" ht="33.75" customHeight="1" hidden="1">
      <c r="A713" s="43" t="s">
        <v>736</v>
      </c>
      <c r="B713" s="55">
        <v>810</v>
      </c>
      <c r="C713" s="9" t="s">
        <v>523</v>
      </c>
      <c r="D713" s="9" t="s">
        <v>730</v>
      </c>
      <c r="E713" s="9" t="s">
        <v>735</v>
      </c>
      <c r="F713" s="9"/>
      <c r="G713" s="20"/>
      <c r="H713" s="20"/>
      <c r="I713" s="20"/>
      <c r="J713" s="69">
        <f t="shared" si="10"/>
        <v>0</v>
      </c>
    </row>
    <row r="714" spans="1:10" ht="18.75" customHeight="1" hidden="1">
      <c r="A714" s="43" t="s">
        <v>574</v>
      </c>
      <c r="B714" s="55">
        <v>810</v>
      </c>
      <c r="C714" s="9" t="s">
        <v>523</v>
      </c>
      <c r="D714" s="9" t="s">
        <v>730</v>
      </c>
      <c r="E714" s="9" t="s">
        <v>735</v>
      </c>
      <c r="F714" s="9" t="s">
        <v>45</v>
      </c>
      <c r="G714" s="20"/>
      <c r="H714" s="12"/>
      <c r="I714" s="12"/>
      <c r="J714" s="69">
        <f t="shared" si="10"/>
        <v>0</v>
      </c>
    </row>
    <row r="715" spans="1:10" ht="21.75" customHeight="1">
      <c r="A715" s="43" t="s">
        <v>739</v>
      </c>
      <c r="B715" s="55">
        <v>810</v>
      </c>
      <c r="C715" s="9" t="s">
        <v>523</v>
      </c>
      <c r="D715" s="9" t="s">
        <v>730</v>
      </c>
      <c r="E715" s="9" t="s">
        <v>737</v>
      </c>
      <c r="F715" s="9"/>
      <c r="G715" s="20">
        <f>SUM(G716)</f>
        <v>593.6</v>
      </c>
      <c r="H715" s="20"/>
      <c r="I715" s="20"/>
      <c r="J715" s="69">
        <f t="shared" si="10"/>
        <v>593.6</v>
      </c>
    </row>
    <row r="716" spans="1:10" ht="18" customHeight="1">
      <c r="A716" s="43" t="s">
        <v>574</v>
      </c>
      <c r="B716" s="55">
        <v>810</v>
      </c>
      <c r="C716" s="9" t="s">
        <v>523</v>
      </c>
      <c r="D716" s="9" t="s">
        <v>730</v>
      </c>
      <c r="E716" s="9" t="s">
        <v>737</v>
      </c>
      <c r="F716" s="9" t="s">
        <v>45</v>
      </c>
      <c r="G716" s="20">
        <v>593.6</v>
      </c>
      <c r="H716" s="20"/>
      <c r="I716" s="20"/>
      <c r="J716" s="69">
        <f t="shared" si="10"/>
        <v>593.6</v>
      </c>
    </row>
    <row r="717" spans="1:10" ht="16.5">
      <c r="A717" s="43" t="s">
        <v>712</v>
      </c>
      <c r="B717" s="55">
        <v>810</v>
      </c>
      <c r="C717" s="9" t="s">
        <v>523</v>
      </c>
      <c r="D717" s="9" t="s">
        <v>730</v>
      </c>
      <c r="E717" s="9" t="s">
        <v>738</v>
      </c>
      <c r="F717" s="9"/>
      <c r="G717" s="20">
        <f>SUM(G718)</f>
        <v>401.8</v>
      </c>
      <c r="H717" s="20"/>
      <c r="I717" s="20"/>
      <c r="J717" s="69">
        <f t="shared" si="10"/>
        <v>401.8</v>
      </c>
    </row>
    <row r="718" spans="1:10" ht="18" customHeight="1">
      <c r="A718" s="43" t="s">
        <v>574</v>
      </c>
      <c r="B718" s="55">
        <v>810</v>
      </c>
      <c r="C718" s="9" t="s">
        <v>523</v>
      </c>
      <c r="D718" s="9" t="s">
        <v>730</v>
      </c>
      <c r="E718" s="9" t="s">
        <v>738</v>
      </c>
      <c r="F718" s="9" t="s">
        <v>45</v>
      </c>
      <c r="G718" s="20">
        <v>401.8</v>
      </c>
      <c r="H718" s="12"/>
      <c r="I718" s="12"/>
      <c r="J718" s="69">
        <f t="shared" si="10"/>
        <v>401.8</v>
      </c>
    </row>
    <row r="719" spans="1:10" ht="18" customHeight="1">
      <c r="A719" s="40" t="s">
        <v>46</v>
      </c>
      <c r="B719" s="55">
        <v>810</v>
      </c>
      <c r="C719" s="9" t="s">
        <v>523</v>
      </c>
      <c r="D719" s="9" t="s">
        <v>730</v>
      </c>
      <c r="E719" s="9" t="s">
        <v>14</v>
      </c>
      <c r="F719" s="9"/>
      <c r="G719" s="20">
        <f>SUM(G720)</f>
        <v>394642</v>
      </c>
      <c r="H719" s="20"/>
      <c r="I719" s="20"/>
      <c r="J719" s="69">
        <f t="shared" si="10"/>
        <v>394642</v>
      </c>
    </row>
    <row r="720" spans="1:10" ht="51.75" customHeight="1">
      <c r="A720" s="40" t="s">
        <v>17</v>
      </c>
      <c r="B720" s="55">
        <v>810</v>
      </c>
      <c r="C720" s="9" t="s">
        <v>523</v>
      </c>
      <c r="D720" s="9" t="s">
        <v>730</v>
      </c>
      <c r="E720" s="9" t="s">
        <v>16</v>
      </c>
      <c r="F720" s="9"/>
      <c r="G720" s="20">
        <f>SUM(G721,G723,G725)</f>
        <v>394642</v>
      </c>
      <c r="H720" s="20"/>
      <c r="I720" s="20"/>
      <c r="J720" s="69">
        <f t="shared" si="10"/>
        <v>394642</v>
      </c>
    </row>
    <row r="721" spans="1:10" ht="84" customHeight="1">
      <c r="A721" s="43" t="s">
        <v>276</v>
      </c>
      <c r="B721" s="55">
        <v>810</v>
      </c>
      <c r="C721" s="9" t="s">
        <v>523</v>
      </c>
      <c r="D721" s="9" t="s">
        <v>730</v>
      </c>
      <c r="E721" s="9" t="s">
        <v>80</v>
      </c>
      <c r="F721" s="9"/>
      <c r="G721" s="20">
        <f>SUM(G722)</f>
        <v>255301.2</v>
      </c>
      <c r="H721" s="20"/>
      <c r="I721" s="20"/>
      <c r="J721" s="69">
        <f t="shared" si="10"/>
        <v>255301.2</v>
      </c>
    </row>
    <row r="722" spans="1:10" ht="18" customHeight="1">
      <c r="A722" s="43" t="s">
        <v>574</v>
      </c>
      <c r="B722" s="55">
        <v>810</v>
      </c>
      <c r="C722" s="9" t="s">
        <v>523</v>
      </c>
      <c r="D722" s="9" t="s">
        <v>730</v>
      </c>
      <c r="E722" s="9" t="s">
        <v>80</v>
      </c>
      <c r="F722" s="9" t="s">
        <v>45</v>
      </c>
      <c r="G722" s="20">
        <v>255301.2</v>
      </c>
      <c r="H722" s="12"/>
      <c r="I722" s="12"/>
      <c r="J722" s="69">
        <f t="shared" si="10"/>
        <v>255301.2</v>
      </c>
    </row>
    <row r="723" spans="1:10" ht="69.75" customHeight="1">
      <c r="A723" s="76" t="s">
        <v>315</v>
      </c>
      <c r="B723" s="55">
        <v>810</v>
      </c>
      <c r="C723" s="9" t="s">
        <v>523</v>
      </c>
      <c r="D723" s="9" t="s">
        <v>730</v>
      </c>
      <c r="E723" s="9" t="s">
        <v>90</v>
      </c>
      <c r="F723" s="9"/>
      <c r="G723" s="20">
        <f>SUM(G724)</f>
        <v>139000</v>
      </c>
      <c r="H723" s="20"/>
      <c r="I723" s="20"/>
      <c r="J723" s="69">
        <f t="shared" si="10"/>
        <v>139000</v>
      </c>
    </row>
    <row r="724" spans="1:10" s="82" customFormat="1" ht="18" customHeight="1">
      <c r="A724" s="43" t="s">
        <v>574</v>
      </c>
      <c r="B724" s="55">
        <v>810</v>
      </c>
      <c r="C724" s="9" t="s">
        <v>523</v>
      </c>
      <c r="D724" s="9" t="s">
        <v>730</v>
      </c>
      <c r="E724" s="9" t="s">
        <v>90</v>
      </c>
      <c r="F724" s="9" t="s">
        <v>45</v>
      </c>
      <c r="G724" s="20">
        <v>139000</v>
      </c>
      <c r="H724" s="12"/>
      <c r="I724" s="12"/>
      <c r="J724" s="69">
        <f t="shared" si="10"/>
        <v>139000</v>
      </c>
    </row>
    <row r="725" spans="1:10" s="83" customFormat="1" ht="84" customHeight="1">
      <c r="A725" s="43" t="s">
        <v>308</v>
      </c>
      <c r="B725" s="55">
        <v>810</v>
      </c>
      <c r="C725" s="9" t="s">
        <v>523</v>
      </c>
      <c r="D725" s="9" t="s">
        <v>730</v>
      </c>
      <c r="E725" s="9" t="s">
        <v>327</v>
      </c>
      <c r="F725" s="9"/>
      <c r="G725" s="20">
        <f>SUM(G726)</f>
        <v>340.8</v>
      </c>
      <c r="H725" s="20"/>
      <c r="I725" s="20"/>
      <c r="J725" s="69">
        <f t="shared" si="10"/>
        <v>340.8</v>
      </c>
    </row>
    <row r="726" spans="1:10" ht="18" customHeight="1">
      <c r="A726" s="42" t="s">
        <v>631</v>
      </c>
      <c r="B726" s="55">
        <v>810</v>
      </c>
      <c r="C726" s="9" t="s">
        <v>523</v>
      </c>
      <c r="D726" s="9" t="s">
        <v>730</v>
      </c>
      <c r="E726" s="9" t="s">
        <v>327</v>
      </c>
      <c r="F726" s="9" t="s">
        <v>45</v>
      </c>
      <c r="G726" s="20">
        <v>340.8</v>
      </c>
      <c r="H726" s="12"/>
      <c r="I726" s="12"/>
      <c r="J726" s="69">
        <f t="shared" si="10"/>
        <v>340.8</v>
      </c>
    </row>
    <row r="727" spans="1:10" ht="18" customHeight="1">
      <c r="A727" s="42" t="s">
        <v>527</v>
      </c>
      <c r="B727" s="55">
        <v>810</v>
      </c>
      <c r="C727" s="9" t="s">
        <v>523</v>
      </c>
      <c r="D727" s="9" t="s">
        <v>732</v>
      </c>
      <c r="E727" s="9"/>
      <c r="F727" s="9"/>
      <c r="G727" s="20">
        <f>SUM(G728,G731,G751,G748,G734,G741)</f>
        <v>43676.399999999994</v>
      </c>
      <c r="H727" s="20"/>
      <c r="I727" s="20"/>
      <c r="J727" s="69">
        <f t="shared" si="10"/>
        <v>43676.399999999994</v>
      </c>
    </row>
    <row r="728" spans="1:10" ht="18" customHeight="1">
      <c r="A728" s="42" t="s">
        <v>44</v>
      </c>
      <c r="B728" s="55">
        <v>810</v>
      </c>
      <c r="C728" s="9" t="s">
        <v>523</v>
      </c>
      <c r="D728" s="9" t="s">
        <v>732</v>
      </c>
      <c r="E728" s="9" t="s">
        <v>9</v>
      </c>
      <c r="F728" s="9"/>
      <c r="G728" s="20">
        <f>SUM(G729)</f>
        <v>15277.1</v>
      </c>
      <c r="H728" s="20"/>
      <c r="I728" s="20"/>
      <c r="J728" s="69">
        <f t="shared" si="10"/>
        <v>15277.1</v>
      </c>
    </row>
    <row r="729" spans="1:10" ht="18" customHeight="1">
      <c r="A729" s="41" t="s">
        <v>13</v>
      </c>
      <c r="B729" s="55">
        <v>810</v>
      </c>
      <c r="C729" s="9" t="s">
        <v>523</v>
      </c>
      <c r="D729" s="9" t="s">
        <v>732</v>
      </c>
      <c r="E729" s="9" t="s">
        <v>11</v>
      </c>
      <c r="F729" s="9"/>
      <c r="G729" s="20">
        <f>SUM(G730)</f>
        <v>15277.1</v>
      </c>
      <c r="H729" s="20"/>
      <c r="I729" s="20"/>
      <c r="J729" s="69">
        <f t="shared" si="10"/>
        <v>15277.1</v>
      </c>
    </row>
    <row r="730" spans="1:10" ht="18" customHeight="1">
      <c r="A730" s="40" t="s">
        <v>417</v>
      </c>
      <c r="B730" s="55">
        <v>810</v>
      </c>
      <c r="C730" s="9" t="s">
        <v>523</v>
      </c>
      <c r="D730" s="9" t="s">
        <v>732</v>
      </c>
      <c r="E730" s="9" t="s">
        <v>11</v>
      </c>
      <c r="F730" s="9" t="s">
        <v>219</v>
      </c>
      <c r="G730" s="20">
        <v>15277.1</v>
      </c>
      <c r="H730" s="12"/>
      <c r="I730" s="12"/>
      <c r="J730" s="69">
        <f t="shared" si="10"/>
        <v>15277.1</v>
      </c>
    </row>
    <row r="731" spans="1:10" ht="38.25" customHeight="1">
      <c r="A731" s="41" t="s">
        <v>759</v>
      </c>
      <c r="B731" s="55">
        <v>810</v>
      </c>
      <c r="C731" s="9" t="s">
        <v>523</v>
      </c>
      <c r="D731" s="9" t="s">
        <v>732</v>
      </c>
      <c r="E731" s="9" t="s">
        <v>608</v>
      </c>
      <c r="F731" s="9"/>
      <c r="G731" s="20">
        <f>SUM(G732)</f>
        <v>809.4</v>
      </c>
      <c r="H731" s="20"/>
      <c r="I731" s="20"/>
      <c r="J731" s="69">
        <f t="shared" si="10"/>
        <v>809.4</v>
      </c>
    </row>
    <row r="732" spans="1:10" ht="18" customHeight="1">
      <c r="A732" s="42" t="s">
        <v>451</v>
      </c>
      <c r="B732" s="55">
        <v>810</v>
      </c>
      <c r="C732" s="9" t="s">
        <v>523</v>
      </c>
      <c r="D732" s="9" t="s">
        <v>732</v>
      </c>
      <c r="E732" s="9" t="s">
        <v>609</v>
      </c>
      <c r="F732" s="9"/>
      <c r="G732" s="20">
        <f>SUM(G733)</f>
        <v>809.4</v>
      </c>
      <c r="H732" s="20"/>
      <c r="I732" s="20"/>
      <c r="J732" s="69">
        <f t="shared" si="10"/>
        <v>809.4</v>
      </c>
    </row>
    <row r="733" spans="1:10" ht="18" customHeight="1">
      <c r="A733" s="41" t="s">
        <v>778</v>
      </c>
      <c r="B733" s="55">
        <v>810</v>
      </c>
      <c r="C733" s="9" t="s">
        <v>523</v>
      </c>
      <c r="D733" s="9" t="s">
        <v>732</v>
      </c>
      <c r="E733" s="9" t="s">
        <v>609</v>
      </c>
      <c r="F733" s="9" t="s">
        <v>640</v>
      </c>
      <c r="G733" s="20">
        <v>809.4</v>
      </c>
      <c r="H733" s="12"/>
      <c r="I733" s="12"/>
      <c r="J733" s="69">
        <f t="shared" si="10"/>
        <v>809.4</v>
      </c>
    </row>
    <row r="734" spans="1:10" ht="18" customHeight="1">
      <c r="A734" s="37" t="s">
        <v>82</v>
      </c>
      <c r="B734" s="55">
        <v>810</v>
      </c>
      <c r="C734" s="9" t="s">
        <v>523</v>
      </c>
      <c r="D734" s="9" t="s">
        <v>732</v>
      </c>
      <c r="E734" s="9" t="s">
        <v>438</v>
      </c>
      <c r="F734" s="9"/>
      <c r="G734" s="20">
        <f>SUM(G736,G739)</f>
        <v>9764.1</v>
      </c>
      <c r="H734" s="20"/>
      <c r="I734" s="20"/>
      <c r="J734" s="69">
        <f t="shared" si="10"/>
        <v>9764.1</v>
      </c>
    </row>
    <row r="735" spans="1:10" ht="18" customHeight="1">
      <c r="A735" s="43" t="s">
        <v>318</v>
      </c>
      <c r="B735" s="55">
        <v>810</v>
      </c>
      <c r="C735" s="9" t="s">
        <v>523</v>
      </c>
      <c r="D735" s="9" t="s">
        <v>732</v>
      </c>
      <c r="E735" s="9" t="s">
        <v>319</v>
      </c>
      <c r="F735" s="9"/>
      <c r="G735" s="20">
        <f>SUM(G736)</f>
        <v>9764.1</v>
      </c>
      <c r="H735" s="20"/>
      <c r="I735" s="20"/>
      <c r="J735" s="69">
        <f t="shared" si="10"/>
        <v>9764.1</v>
      </c>
    </row>
    <row r="736" spans="1:10" ht="35.25" customHeight="1">
      <c r="A736" s="43" t="s">
        <v>86</v>
      </c>
      <c r="B736" s="55">
        <v>810</v>
      </c>
      <c r="C736" s="9" t="s">
        <v>523</v>
      </c>
      <c r="D736" s="9" t="s">
        <v>732</v>
      </c>
      <c r="E736" s="9" t="s">
        <v>87</v>
      </c>
      <c r="F736" s="9"/>
      <c r="G736" s="20">
        <f>G737+G738</f>
        <v>9764.1</v>
      </c>
      <c r="H736" s="20"/>
      <c r="I736" s="20"/>
      <c r="J736" s="69">
        <f t="shared" si="10"/>
        <v>9764.1</v>
      </c>
    </row>
    <row r="737" spans="1:10" ht="19.5" customHeight="1">
      <c r="A737" s="41" t="s">
        <v>778</v>
      </c>
      <c r="B737" s="55">
        <v>810</v>
      </c>
      <c r="C737" s="9" t="s">
        <v>523</v>
      </c>
      <c r="D737" s="9" t="s">
        <v>732</v>
      </c>
      <c r="E737" s="9" t="s">
        <v>87</v>
      </c>
      <c r="F737" s="9" t="s">
        <v>640</v>
      </c>
      <c r="G737" s="20">
        <v>528.1</v>
      </c>
      <c r="H737" s="20"/>
      <c r="I737" s="20"/>
      <c r="J737" s="69">
        <f t="shared" si="10"/>
        <v>528.1</v>
      </c>
    </row>
    <row r="738" spans="1:10" ht="18" customHeight="1">
      <c r="A738" s="41" t="s">
        <v>418</v>
      </c>
      <c r="B738" s="55">
        <v>810</v>
      </c>
      <c r="C738" s="9" t="s">
        <v>523</v>
      </c>
      <c r="D738" s="9" t="s">
        <v>732</v>
      </c>
      <c r="E738" s="9" t="s">
        <v>87</v>
      </c>
      <c r="F738" s="9" t="s">
        <v>216</v>
      </c>
      <c r="G738" s="20">
        <v>9236</v>
      </c>
      <c r="H738" s="12"/>
      <c r="I738" s="12"/>
      <c r="J738" s="69">
        <f t="shared" si="10"/>
        <v>9236</v>
      </c>
    </row>
    <row r="739" spans="1:10" ht="37.5" customHeight="1" hidden="1">
      <c r="A739" s="76" t="s">
        <v>88</v>
      </c>
      <c r="B739" s="55">
        <v>810</v>
      </c>
      <c r="C739" s="9" t="s">
        <v>523</v>
      </c>
      <c r="D739" s="9" t="s">
        <v>732</v>
      </c>
      <c r="E739" s="9" t="s">
        <v>89</v>
      </c>
      <c r="F739" s="9"/>
      <c r="G739" s="20">
        <f>SUM(G740:G740)</f>
        <v>0</v>
      </c>
      <c r="H739" s="12"/>
      <c r="I739" s="12"/>
      <c r="J739" s="69">
        <f t="shared" si="10"/>
        <v>0</v>
      </c>
    </row>
    <row r="740" spans="1:10" ht="18" customHeight="1" hidden="1">
      <c r="A740" s="41" t="s">
        <v>418</v>
      </c>
      <c r="B740" s="55">
        <v>810</v>
      </c>
      <c r="C740" s="9" t="s">
        <v>523</v>
      </c>
      <c r="D740" s="9" t="s">
        <v>732</v>
      </c>
      <c r="E740" s="9" t="s">
        <v>89</v>
      </c>
      <c r="F740" s="9" t="s">
        <v>216</v>
      </c>
      <c r="G740" s="20"/>
      <c r="H740" s="12"/>
      <c r="I740" s="12"/>
      <c r="J740" s="69">
        <f t="shared" si="10"/>
        <v>0</v>
      </c>
    </row>
    <row r="741" spans="1:10" ht="18" customHeight="1">
      <c r="A741" s="40" t="s">
        <v>46</v>
      </c>
      <c r="B741" s="21">
        <v>810</v>
      </c>
      <c r="C741" s="9" t="s">
        <v>523</v>
      </c>
      <c r="D741" s="9" t="s">
        <v>732</v>
      </c>
      <c r="E741" s="9" t="s">
        <v>14</v>
      </c>
      <c r="F741" s="9"/>
      <c r="G741" s="20">
        <f>SUM(G742)</f>
        <v>17825.8</v>
      </c>
      <c r="H741" s="20"/>
      <c r="I741" s="20"/>
      <c r="J741" s="69">
        <f t="shared" si="10"/>
        <v>17825.8</v>
      </c>
    </row>
    <row r="742" spans="1:10" ht="54" customHeight="1">
      <c r="A742" s="40" t="s">
        <v>17</v>
      </c>
      <c r="B742" s="55">
        <v>810</v>
      </c>
      <c r="C742" s="9" t="s">
        <v>523</v>
      </c>
      <c r="D742" s="9" t="s">
        <v>732</v>
      </c>
      <c r="E742" s="9" t="s">
        <v>16</v>
      </c>
      <c r="F742" s="9"/>
      <c r="G742" s="20">
        <f>SUM(G743,G746)</f>
        <v>17825.8</v>
      </c>
      <c r="H742" s="20"/>
      <c r="I742" s="20"/>
      <c r="J742" s="69">
        <f t="shared" si="10"/>
        <v>17825.8</v>
      </c>
    </row>
    <row r="743" spans="1:10" ht="87.75" customHeight="1">
      <c r="A743" s="43" t="s">
        <v>277</v>
      </c>
      <c r="B743" s="55">
        <v>810</v>
      </c>
      <c r="C743" s="9" t="s">
        <v>523</v>
      </c>
      <c r="D743" s="9" t="s">
        <v>732</v>
      </c>
      <c r="E743" s="9" t="s">
        <v>80</v>
      </c>
      <c r="F743" s="9"/>
      <c r="G743" s="20">
        <f>SUM(G744,G745)</f>
        <v>16525.6</v>
      </c>
      <c r="H743" s="20"/>
      <c r="I743" s="20"/>
      <c r="J743" s="69">
        <f t="shared" si="10"/>
        <v>16525.6</v>
      </c>
    </row>
    <row r="744" spans="1:10" ht="18" customHeight="1">
      <c r="A744" s="41" t="s">
        <v>778</v>
      </c>
      <c r="B744" s="55">
        <v>810</v>
      </c>
      <c r="C744" s="9" t="s">
        <v>523</v>
      </c>
      <c r="D744" s="9" t="s">
        <v>732</v>
      </c>
      <c r="E744" s="9" t="s">
        <v>80</v>
      </c>
      <c r="F744" s="9" t="s">
        <v>640</v>
      </c>
      <c r="G744" s="20">
        <v>6178.1</v>
      </c>
      <c r="H744" s="12"/>
      <c r="I744" s="12"/>
      <c r="J744" s="69">
        <f t="shared" si="10"/>
        <v>6178.1</v>
      </c>
    </row>
    <row r="745" spans="1:10" s="82" customFormat="1" ht="18" customHeight="1">
      <c r="A745" s="41" t="s">
        <v>418</v>
      </c>
      <c r="B745" s="21">
        <v>810</v>
      </c>
      <c r="C745" s="9" t="s">
        <v>523</v>
      </c>
      <c r="D745" s="9" t="s">
        <v>732</v>
      </c>
      <c r="E745" s="9" t="s">
        <v>80</v>
      </c>
      <c r="F745" s="9" t="s">
        <v>216</v>
      </c>
      <c r="G745" s="20">
        <v>10347.5</v>
      </c>
      <c r="H745" s="12"/>
      <c r="I745" s="12"/>
      <c r="J745" s="69">
        <f t="shared" si="10"/>
        <v>10347.5</v>
      </c>
    </row>
    <row r="746" spans="1:10" s="83" customFormat="1" ht="52.5" customHeight="1">
      <c r="A746" s="43" t="s">
        <v>784</v>
      </c>
      <c r="B746" s="55">
        <v>810</v>
      </c>
      <c r="C746" s="9" t="s">
        <v>523</v>
      </c>
      <c r="D746" s="9" t="s">
        <v>732</v>
      </c>
      <c r="E746" s="9" t="s">
        <v>91</v>
      </c>
      <c r="F746" s="9"/>
      <c r="G746" s="20">
        <f>SUM(G747)</f>
        <v>1300.2</v>
      </c>
      <c r="H746" s="20"/>
      <c r="I746" s="20"/>
      <c r="J746" s="69">
        <f t="shared" si="10"/>
        <v>1300.2</v>
      </c>
    </row>
    <row r="747" spans="1:10" ht="18" customHeight="1">
      <c r="A747" s="41" t="s">
        <v>418</v>
      </c>
      <c r="B747" s="55">
        <v>810</v>
      </c>
      <c r="C747" s="9" t="s">
        <v>523</v>
      </c>
      <c r="D747" s="9" t="s">
        <v>732</v>
      </c>
      <c r="E747" s="9" t="s">
        <v>91</v>
      </c>
      <c r="F747" s="9" t="s">
        <v>216</v>
      </c>
      <c r="G747" s="20">
        <v>1300.2</v>
      </c>
      <c r="H747" s="12"/>
      <c r="I747" s="12"/>
      <c r="J747" s="69">
        <f t="shared" si="10"/>
        <v>1300.2</v>
      </c>
    </row>
    <row r="748" spans="1:10" ht="18" customHeight="1" hidden="1">
      <c r="A748" s="41" t="s">
        <v>333</v>
      </c>
      <c r="B748" s="55">
        <v>810</v>
      </c>
      <c r="C748" s="9" t="s">
        <v>523</v>
      </c>
      <c r="D748" s="9" t="s">
        <v>732</v>
      </c>
      <c r="E748" s="9" t="s">
        <v>441</v>
      </c>
      <c r="F748" s="9"/>
      <c r="G748" s="20">
        <f>SUM(G749)</f>
        <v>0</v>
      </c>
      <c r="H748" s="20"/>
      <c r="I748" s="20"/>
      <c r="J748" s="69">
        <f t="shared" si="10"/>
        <v>0</v>
      </c>
    </row>
    <row r="749" spans="1:10" ht="36" customHeight="1" hidden="1">
      <c r="A749" s="43" t="s">
        <v>278</v>
      </c>
      <c r="B749" s="55">
        <v>810</v>
      </c>
      <c r="C749" s="9" t="s">
        <v>523</v>
      </c>
      <c r="D749" s="9" t="s">
        <v>732</v>
      </c>
      <c r="E749" s="9" t="s">
        <v>92</v>
      </c>
      <c r="F749" s="9"/>
      <c r="G749" s="20">
        <f>SUM(G750)</f>
        <v>0</v>
      </c>
      <c r="H749" s="20"/>
      <c r="I749" s="20"/>
      <c r="J749" s="69">
        <f t="shared" si="10"/>
        <v>0</v>
      </c>
    </row>
    <row r="750" spans="1:10" ht="18" customHeight="1" hidden="1">
      <c r="A750" s="43" t="s">
        <v>224</v>
      </c>
      <c r="B750" s="55">
        <v>810</v>
      </c>
      <c r="C750" s="9" t="s">
        <v>523</v>
      </c>
      <c r="D750" s="9" t="s">
        <v>732</v>
      </c>
      <c r="E750" s="9" t="s">
        <v>92</v>
      </c>
      <c r="F750" s="9" t="s">
        <v>29</v>
      </c>
      <c r="G750" s="20"/>
      <c r="H750" s="12"/>
      <c r="I750" s="12"/>
      <c r="J750" s="69">
        <f t="shared" si="10"/>
        <v>0</v>
      </c>
    </row>
    <row r="751" spans="1:10" ht="18" customHeight="1" hidden="1">
      <c r="A751" s="37" t="s">
        <v>443</v>
      </c>
      <c r="B751" s="55">
        <v>810</v>
      </c>
      <c r="C751" s="9" t="s">
        <v>523</v>
      </c>
      <c r="D751" s="9" t="s">
        <v>732</v>
      </c>
      <c r="E751" s="29" t="s">
        <v>412</v>
      </c>
      <c r="F751" s="29"/>
      <c r="G751" s="20">
        <f>SUM(G752)</f>
        <v>0</v>
      </c>
      <c r="H751" s="20"/>
      <c r="I751" s="20"/>
      <c r="J751" s="69">
        <f t="shared" si="10"/>
        <v>0</v>
      </c>
    </row>
    <row r="752" spans="1:10" ht="20.25" customHeight="1" hidden="1">
      <c r="A752" s="42" t="s">
        <v>700</v>
      </c>
      <c r="B752" s="55">
        <v>810</v>
      </c>
      <c r="C752" s="9" t="s">
        <v>523</v>
      </c>
      <c r="D752" s="9" t="s">
        <v>732</v>
      </c>
      <c r="E752" s="9" t="s">
        <v>413</v>
      </c>
      <c r="F752" s="9"/>
      <c r="G752" s="20">
        <f>SUM(G753)</f>
        <v>0</v>
      </c>
      <c r="H752" s="20"/>
      <c r="I752" s="20"/>
      <c r="J752" s="69">
        <f t="shared" si="10"/>
        <v>0</v>
      </c>
    </row>
    <row r="753" spans="1:10" ht="18" customHeight="1" hidden="1">
      <c r="A753" s="40" t="s">
        <v>548</v>
      </c>
      <c r="B753" s="55">
        <v>810</v>
      </c>
      <c r="C753" s="9" t="s">
        <v>523</v>
      </c>
      <c r="D753" s="9" t="s">
        <v>732</v>
      </c>
      <c r="E753" s="9" t="s">
        <v>413</v>
      </c>
      <c r="F753" s="9" t="s">
        <v>29</v>
      </c>
      <c r="G753" s="20"/>
      <c r="H753" s="12"/>
      <c r="I753" s="12"/>
      <c r="J753" s="69">
        <f t="shared" si="10"/>
        <v>0</v>
      </c>
    </row>
    <row r="754" spans="1:10" ht="19.5" customHeight="1">
      <c r="A754" s="44" t="s">
        <v>360</v>
      </c>
      <c r="B754" s="55">
        <v>811</v>
      </c>
      <c r="C754" s="9"/>
      <c r="D754" s="9"/>
      <c r="E754" s="50"/>
      <c r="F754" s="50"/>
      <c r="G754" s="12">
        <f>SUM(G755,G766)</f>
        <v>36883.5</v>
      </c>
      <c r="H754" s="32"/>
      <c r="I754" s="12">
        <f>SUM(I755,I766)</f>
        <v>41</v>
      </c>
      <c r="J754" s="69">
        <f t="shared" si="10"/>
        <v>36924.5</v>
      </c>
    </row>
    <row r="755" spans="1:10" ht="19.5" customHeight="1">
      <c r="A755" s="47" t="s">
        <v>780</v>
      </c>
      <c r="B755" s="55">
        <v>811</v>
      </c>
      <c r="C755" s="9" t="s">
        <v>728</v>
      </c>
      <c r="D755" s="9"/>
      <c r="E755" s="50"/>
      <c r="F755" s="50"/>
      <c r="G755" s="12">
        <f>SUM(G756)</f>
        <v>9150.1</v>
      </c>
      <c r="H755" s="12"/>
      <c r="I755" s="12"/>
      <c r="J755" s="69">
        <f t="shared" si="10"/>
        <v>9150.1</v>
      </c>
    </row>
    <row r="756" spans="1:10" ht="19.5" customHeight="1">
      <c r="A756" s="42" t="s">
        <v>374</v>
      </c>
      <c r="B756" s="55">
        <v>811</v>
      </c>
      <c r="C756" s="9" t="s">
        <v>728</v>
      </c>
      <c r="D756" s="9" t="s">
        <v>639</v>
      </c>
      <c r="E756" s="50"/>
      <c r="F756" s="50"/>
      <c r="G756" s="12">
        <f>SUM(G757,G760,G763)</f>
        <v>9150.1</v>
      </c>
      <c r="H756" s="12"/>
      <c r="I756" s="12"/>
      <c r="J756" s="69">
        <f t="shared" si="10"/>
        <v>9150.1</v>
      </c>
    </row>
    <row r="757" spans="1:10" ht="19.5" customHeight="1">
      <c r="A757" s="42" t="s">
        <v>44</v>
      </c>
      <c r="B757" s="55">
        <v>811</v>
      </c>
      <c r="C757" s="9" t="s">
        <v>728</v>
      </c>
      <c r="D757" s="9" t="s">
        <v>639</v>
      </c>
      <c r="E757" s="50" t="s">
        <v>9</v>
      </c>
      <c r="F757" s="50"/>
      <c r="G757" s="12">
        <f>SUM(G758)</f>
        <v>1588.8</v>
      </c>
      <c r="H757" s="12"/>
      <c r="I757" s="12"/>
      <c r="J757" s="69">
        <f t="shared" si="10"/>
        <v>1588.8</v>
      </c>
    </row>
    <row r="758" spans="1:10" ht="21" customHeight="1">
      <c r="A758" s="37" t="s">
        <v>189</v>
      </c>
      <c r="B758" s="55">
        <v>811</v>
      </c>
      <c r="C758" s="9" t="s">
        <v>728</v>
      </c>
      <c r="D758" s="9" t="s">
        <v>639</v>
      </c>
      <c r="E758" s="9" t="s">
        <v>188</v>
      </c>
      <c r="F758" s="9"/>
      <c r="G758" s="20">
        <f>SUM(G759)</f>
        <v>1588.8</v>
      </c>
      <c r="H758" s="20"/>
      <c r="I758" s="20"/>
      <c r="J758" s="69">
        <f t="shared" si="10"/>
        <v>1588.8</v>
      </c>
    </row>
    <row r="759" spans="1:10" ht="19.5" customHeight="1">
      <c r="A759" s="40" t="s">
        <v>417</v>
      </c>
      <c r="B759" s="55">
        <v>811</v>
      </c>
      <c r="C759" s="9" t="s">
        <v>728</v>
      </c>
      <c r="D759" s="9" t="s">
        <v>639</v>
      </c>
      <c r="E759" s="9" t="s">
        <v>188</v>
      </c>
      <c r="F759" s="9" t="s">
        <v>219</v>
      </c>
      <c r="G759" s="20">
        <v>1588.8</v>
      </c>
      <c r="H759" s="12"/>
      <c r="I759" s="12"/>
      <c r="J759" s="69">
        <f t="shared" si="10"/>
        <v>1588.8</v>
      </c>
    </row>
    <row r="760" spans="1:10" ht="17.25" customHeight="1">
      <c r="A760" s="41" t="s">
        <v>191</v>
      </c>
      <c r="B760" s="55">
        <v>811</v>
      </c>
      <c r="C760" s="9" t="s">
        <v>728</v>
      </c>
      <c r="D760" s="9" t="s">
        <v>639</v>
      </c>
      <c r="E760" s="9" t="s">
        <v>190</v>
      </c>
      <c r="F760" s="9"/>
      <c r="G760" s="20">
        <f>SUM(G761)</f>
        <v>7086.3</v>
      </c>
      <c r="H760" s="20"/>
      <c r="I760" s="20"/>
      <c r="J760" s="69">
        <f t="shared" si="10"/>
        <v>7086.3</v>
      </c>
    </row>
    <row r="761" spans="1:10" ht="36" customHeight="1">
      <c r="A761" s="43" t="s">
        <v>192</v>
      </c>
      <c r="B761" s="55">
        <v>811</v>
      </c>
      <c r="C761" s="9" t="s">
        <v>728</v>
      </c>
      <c r="D761" s="9" t="s">
        <v>639</v>
      </c>
      <c r="E761" s="9" t="s">
        <v>193</v>
      </c>
      <c r="F761" s="9"/>
      <c r="G761" s="20">
        <f>SUM(G762)</f>
        <v>7086.3</v>
      </c>
      <c r="H761" s="20"/>
      <c r="I761" s="20"/>
      <c r="J761" s="69">
        <f aca="true" t="shared" si="11" ref="J761:J828">G761+H761+I761</f>
        <v>7086.3</v>
      </c>
    </row>
    <row r="762" spans="1:10" ht="18.75" customHeight="1">
      <c r="A762" s="40" t="s">
        <v>417</v>
      </c>
      <c r="B762" s="55">
        <v>811</v>
      </c>
      <c r="C762" s="9" t="s">
        <v>728</v>
      </c>
      <c r="D762" s="9" t="s">
        <v>639</v>
      </c>
      <c r="E762" s="9" t="s">
        <v>193</v>
      </c>
      <c r="F762" s="9" t="s">
        <v>219</v>
      </c>
      <c r="G762" s="20">
        <v>7086.3</v>
      </c>
      <c r="H762" s="12"/>
      <c r="I762" s="12"/>
      <c r="J762" s="69">
        <f t="shared" si="11"/>
        <v>7086.3</v>
      </c>
    </row>
    <row r="763" spans="1:10" ht="19.5" customHeight="1">
      <c r="A763" s="37" t="s">
        <v>785</v>
      </c>
      <c r="B763" s="55">
        <v>811</v>
      </c>
      <c r="C763" s="9" t="s">
        <v>728</v>
      </c>
      <c r="D763" s="9" t="s">
        <v>639</v>
      </c>
      <c r="E763" s="9" t="s">
        <v>411</v>
      </c>
      <c r="F763" s="9"/>
      <c r="G763" s="20">
        <f>G764</f>
        <v>475</v>
      </c>
      <c r="H763" s="20"/>
      <c r="I763" s="20"/>
      <c r="J763" s="69">
        <f t="shared" si="11"/>
        <v>475</v>
      </c>
    </row>
    <row r="764" spans="1:10" s="82" customFormat="1" ht="21.75" customHeight="1">
      <c r="A764" s="41" t="s">
        <v>786</v>
      </c>
      <c r="B764" s="21">
        <v>811</v>
      </c>
      <c r="C764" s="9" t="s">
        <v>728</v>
      </c>
      <c r="D764" s="9" t="s">
        <v>639</v>
      </c>
      <c r="E764" s="9" t="s">
        <v>462</v>
      </c>
      <c r="F764" s="9"/>
      <c r="G764" s="20">
        <f>G765</f>
        <v>475</v>
      </c>
      <c r="H764" s="20"/>
      <c r="I764" s="20"/>
      <c r="J764" s="69">
        <f t="shared" si="11"/>
        <v>475</v>
      </c>
    </row>
    <row r="765" spans="1:10" s="83" customFormat="1" ht="18.75" customHeight="1">
      <c r="A765" s="40" t="s">
        <v>417</v>
      </c>
      <c r="B765" s="55">
        <v>811</v>
      </c>
      <c r="C765" s="9" t="s">
        <v>728</v>
      </c>
      <c r="D765" s="9" t="s">
        <v>639</v>
      </c>
      <c r="E765" s="9" t="s">
        <v>462</v>
      </c>
      <c r="F765" s="9" t="s">
        <v>219</v>
      </c>
      <c r="G765" s="20">
        <v>475</v>
      </c>
      <c r="H765" s="12"/>
      <c r="I765" s="12"/>
      <c r="J765" s="69">
        <f t="shared" si="11"/>
        <v>475</v>
      </c>
    </row>
    <row r="766" spans="1:10" ht="18.75" customHeight="1">
      <c r="A766" s="40" t="s">
        <v>482</v>
      </c>
      <c r="B766" s="55">
        <v>811</v>
      </c>
      <c r="C766" s="9" t="s">
        <v>731</v>
      </c>
      <c r="D766" s="9"/>
      <c r="E766" s="9"/>
      <c r="F766" s="9"/>
      <c r="G766" s="20">
        <f>SUM(G774,)</f>
        <v>27733.4</v>
      </c>
      <c r="H766" s="20"/>
      <c r="I766" s="20">
        <f>SUM(I774,I767)</f>
        <v>41</v>
      </c>
      <c r="J766" s="69">
        <f t="shared" si="11"/>
        <v>27774.4</v>
      </c>
    </row>
    <row r="767" spans="1:10" ht="18.75" customHeight="1">
      <c r="A767" s="40" t="s">
        <v>681</v>
      </c>
      <c r="B767" s="55">
        <v>811</v>
      </c>
      <c r="C767" s="9" t="s">
        <v>731</v>
      </c>
      <c r="D767" s="9" t="s">
        <v>728</v>
      </c>
      <c r="E767" s="9"/>
      <c r="F767" s="9"/>
      <c r="G767" s="20"/>
      <c r="H767" s="20"/>
      <c r="I767" s="20">
        <f>I768</f>
        <v>41</v>
      </c>
      <c r="J767" s="69">
        <f t="shared" si="11"/>
        <v>41</v>
      </c>
    </row>
    <row r="768" spans="1:10" ht="18.75" customHeight="1">
      <c r="A768" s="40" t="s">
        <v>683</v>
      </c>
      <c r="B768" s="55">
        <v>811</v>
      </c>
      <c r="C768" s="9" t="s">
        <v>731</v>
      </c>
      <c r="D768" s="9" t="s">
        <v>728</v>
      </c>
      <c r="E768" s="9" t="s">
        <v>682</v>
      </c>
      <c r="F768" s="9"/>
      <c r="G768" s="20"/>
      <c r="H768" s="20"/>
      <c r="I768" s="20">
        <f>I769</f>
        <v>41</v>
      </c>
      <c r="J768" s="69">
        <f t="shared" si="11"/>
        <v>41</v>
      </c>
    </row>
    <row r="769" spans="1:10" ht="18.75" customHeight="1">
      <c r="A769" s="40" t="s">
        <v>685</v>
      </c>
      <c r="B769" s="55">
        <v>811</v>
      </c>
      <c r="C769" s="9" t="s">
        <v>731</v>
      </c>
      <c r="D769" s="9" t="s">
        <v>728</v>
      </c>
      <c r="E769" s="9" t="s">
        <v>684</v>
      </c>
      <c r="F769" s="9"/>
      <c r="G769" s="20"/>
      <c r="H769" s="20"/>
      <c r="I769" s="20">
        <f>I770</f>
        <v>41</v>
      </c>
      <c r="J769" s="69">
        <f t="shared" si="11"/>
        <v>41</v>
      </c>
    </row>
    <row r="770" spans="1:10" ht="18.75" customHeight="1">
      <c r="A770" s="41" t="s">
        <v>778</v>
      </c>
      <c r="B770" s="55">
        <v>811</v>
      </c>
      <c r="C770" s="9" t="s">
        <v>731</v>
      </c>
      <c r="D770" s="9" t="s">
        <v>728</v>
      </c>
      <c r="E770" s="9" t="s">
        <v>684</v>
      </c>
      <c r="F770" s="9" t="s">
        <v>640</v>
      </c>
      <c r="G770" s="20"/>
      <c r="H770" s="20"/>
      <c r="I770" s="20">
        <v>41</v>
      </c>
      <c r="J770" s="69">
        <f t="shared" si="11"/>
        <v>41</v>
      </c>
    </row>
    <row r="771" spans="1:10" ht="17.25" customHeight="1" hidden="1">
      <c r="A771" s="41" t="s">
        <v>34</v>
      </c>
      <c r="B771" s="55">
        <v>811</v>
      </c>
      <c r="C771" s="9" t="s">
        <v>731</v>
      </c>
      <c r="D771" s="9" t="s">
        <v>35</v>
      </c>
      <c r="E771" s="9"/>
      <c r="F771" s="9"/>
      <c r="G771" s="20"/>
      <c r="H771" s="12"/>
      <c r="I771" s="20"/>
      <c r="J771" s="69">
        <f t="shared" si="11"/>
        <v>0</v>
      </c>
    </row>
    <row r="772" spans="1:10" ht="18.75" customHeight="1" hidden="1">
      <c r="A772" s="41" t="s">
        <v>575</v>
      </c>
      <c r="B772" s="55">
        <v>811</v>
      </c>
      <c r="C772" s="9" t="s">
        <v>731</v>
      </c>
      <c r="D772" s="9" t="s">
        <v>35</v>
      </c>
      <c r="E772" s="9" t="s">
        <v>576</v>
      </c>
      <c r="F772" s="9"/>
      <c r="G772" s="20"/>
      <c r="H772" s="12"/>
      <c r="I772" s="20"/>
      <c r="J772" s="69">
        <f t="shared" si="11"/>
        <v>0</v>
      </c>
    </row>
    <row r="773" spans="1:10" ht="20.25" customHeight="1" hidden="1">
      <c r="A773" s="41" t="s">
        <v>577</v>
      </c>
      <c r="B773" s="55">
        <v>811</v>
      </c>
      <c r="C773" s="9" t="s">
        <v>731</v>
      </c>
      <c r="D773" s="9" t="s">
        <v>35</v>
      </c>
      <c r="E773" s="9" t="s">
        <v>576</v>
      </c>
      <c r="F773" s="9" t="s">
        <v>775</v>
      </c>
      <c r="G773" s="20"/>
      <c r="H773" s="12"/>
      <c r="I773" s="20"/>
      <c r="J773" s="69">
        <f t="shared" si="11"/>
        <v>0</v>
      </c>
    </row>
    <row r="774" spans="1:10" ht="20.25" customHeight="1">
      <c r="A774" s="42" t="s">
        <v>37</v>
      </c>
      <c r="B774" s="55">
        <v>811</v>
      </c>
      <c r="C774" s="9" t="s">
        <v>731</v>
      </c>
      <c r="D774" s="9" t="s">
        <v>557</v>
      </c>
      <c r="E774" s="9"/>
      <c r="F774" s="9"/>
      <c r="G774" s="20">
        <f>SUM(G775,G778)</f>
        <v>27733.4</v>
      </c>
      <c r="H774" s="20"/>
      <c r="I774" s="20"/>
      <c r="J774" s="69">
        <f t="shared" si="11"/>
        <v>27733.4</v>
      </c>
    </row>
    <row r="775" spans="1:10" ht="18" customHeight="1">
      <c r="A775" s="42" t="s">
        <v>44</v>
      </c>
      <c r="B775" s="55">
        <v>811</v>
      </c>
      <c r="C775" s="9" t="s">
        <v>731</v>
      </c>
      <c r="D775" s="9" t="s">
        <v>557</v>
      </c>
      <c r="E775" s="9" t="s">
        <v>9</v>
      </c>
      <c r="F775" s="9"/>
      <c r="G775" s="20">
        <f>SUM(G776)</f>
        <v>27078.4</v>
      </c>
      <c r="H775" s="20"/>
      <c r="I775" s="20"/>
      <c r="J775" s="69">
        <f t="shared" si="11"/>
        <v>27078.4</v>
      </c>
    </row>
    <row r="776" spans="1:10" ht="17.25" customHeight="1">
      <c r="A776" s="41" t="s">
        <v>13</v>
      </c>
      <c r="B776" s="55">
        <v>811</v>
      </c>
      <c r="C776" s="9" t="s">
        <v>731</v>
      </c>
      <c r="D776" s="9" t="s">
        <v>557</v>
      </c>
      <c r="E776" s="9" t="s">
        <v>11</v>
      </c>
      <c r="F776" s="9"/>
      <c r="G776" s="20">
        <f>SUM(G777)</f>
        <v>27078.4</v>
      </c>
      <c r="H776" s="20"/>
      <c r="I776" s="20"/>
      <c r="J776" s="69">
        <f t="shared" si="11"/>
        <v>27078.4</v>
      </c>
    </row>
    <row r="777" spans="1:10" ht="19.5" customHeight="1">
      <c r="A777" s="40" t="s">
        <v>417</v>
      </c>
      <c r="B777" s="55">
        <v>811</v>
      </c>
      <c r="C777" s="9" t="s">
        <v>731</v>
      </c>
      <c r="D777" s="9" t="s">
        <v>557</v>
      </c>
      <c r="E777" s="9" t="s">
        <v>11</v>
      </c>
      <c r="F777" s="9" t="s">
        <v>219</v>
      </c>
      <c r="G777" s="20">
        <f>26749+329.4</f>
        <v>27078.4</v>
      </c>
      <c r="H777" s="12"/>
      <c r="I777" s="12"/>
      <c r="J777" s="69">
        <f t="shared" si="11"/>
        <v>27078.4</v>
      </c>
    </row>
    <row r="778" spans="1:10" ht="20.25" customHeight="1">
      <c r="A778" s="42" t="s">
        <v>256</v>
      </c>
      <c r="B778" s="55">
        <v>811</v>
      </c>
      <c r="C778" s="9" t="s">
        <v>731</v>
      </c>
      <c r="D778" s="9" t="s">
        <v>557</v>
      </c>
      <c r="E778" s="9" t="s">
        <v>484</v>
      </c>
      <c r="F778" s="9"/>
      <c r="G778" s="20">
        <f>SUM(G779,G781)</f>
        <v>655</v>
      </c>
      <c r="H778" s="20"/>
      <c r="I778" s="20"/>
      <c r="J778" s="69">
        <f t="shared" si="11"/>
        <v>655</v>
      </c>
    </row>
    <row r="779" spans="1:10" ht="20.25" customHeight="1">
      <c r="A779" s="38" t="s">
        <v>486</v>
      </c>
      <c r="B779" s="55">
        <v>811</v>
      </c>
      <c r="C779" s="9" t="s">
        <v>731</v>
      </c>
      <c r="D779" s="9" t="s">
        <v>557</v>
      </c>
      <c r="E779" s="9" t="s">
        <v>487</v>
      </c>
      <c r="F779" s="9"/>
      <c r="G779" s="20">
        <f>SUM(G780)</f>
        <v>655</v>
      </c>
      <c r="H779" s="20"/>
      <c r="I779" s="20"/>
      <c r="J779" s="69">
        <f t="shared" si="11"/>
        <v>655</v>
      </c>
    </row>
    <row r="780" spans="1:10" ht="19.5" customHeight="1">
      <c r="A780" s="40" t="s">
        <v>417</v>
      </c>
      <c r="B780" s="55">
        <v>811</v>
      </c>
      <c r="C780" s="9" t="s">
        <v>731</v>
      </c>
      <c r="D780" s="9" t="s">
        <v>557</v>
      </c>
      <c r="E780" s="9" t="s">
        <v>487</v>
      </c>
      <c r="F780" s="9" t="s">
        <v>219</v>
      </c>
      <c r="G780" s="20">
        <v>655</v>
      </c>
      <c r="H780" s="12"/>
      <c r="I780" s="12"/>
      <c r="J780" s="69">
        <f t="shared" si="11"/>
        <v>655</v>
      </c>
    </row>
    <row r="781" spans="1:10" ht="34.5" customHeight="1" hidden="1">
      <c r="A781" s="40" t="s">
        <v>320</v>
      </c>
      <c r="B781" s="55">
        <v>811</v>
      </c>
      <c r="C781" s="9" t="s">
        <v>731</v>
      </c>
      <c r="D781" s="9" t="s">
        <v>557</v>
      </c>
      <c r="E781" s="9" t="s">
        <v>304</v>
      </c>
      <c r="F781" s="9"/>
      <c r="G781" s="20">
        <f>SUM(G782)</f>
        <v>0</v>
      </c>
      <c r="H781" s="20"/>
      <c r="I781" s="20"/>
      <c r="J781" s="69">
        <f t="shared" si="11"/>
        <v>0</v>
      </c>
    </row>
    <row r="782" spans="1:10" ht="18.75" customHeight="1" hidden="1">
      <c r="A782" s="43" t="s">
        <v>203</v>
      </c>
      <c r="B782" s="55">
        <v>811</v>
      </c>
      <c r="C782" s="9" t="s">
        <v>731</v>
      </c>
      <c r="D782" s="9" t="s">
        <v>557</v>
      </c>
      <c r="E782" s="9" t="s">
        <v>304</v>
      </c>
      <c r="F782" s="9" t="s">
        <v>775</v>
      </c>
      <c r="G782" s="20"/>
      <c r="H782" s="12"/>
      <c r="I782" s="12"/>
      <c r="J782" s="69">
        <f t="shared" si="11"/>
        <v>0</v>
      </c>
    </row>
    <row r="783" spans="1:10" ht="18.75" customHeight="1" hidden="1">
      <c r="A783" s="42" t="s">
        <v>452</v>
      </c>
      <c r="B783" s="55">
        <v>811</v>
      </c>
      <c r="C783" s="9" t="s">
        <v>33</v>
      </c>
      <c r="D783" s="9"/>
      <c r="E783" s="9"/>
      <c r="F783" s="9"/>
      <c r="G783" s="20"/>
      <c r="H783" s="12"/>
      <c r="I783" s="12"/>
      <c r="J783" s="69">
        <f t="shared" si="11"/>
        <v>0</v>
      </c>
    </row>
    <row r="784" spans="1:10" ht="18.75" customHeight="1" hidden="1">
      <c r="A784" s="42" t="s">
        <v>154</v>
      </c>
      <c r="B784" s="55">
        <v>811</v>
      </c>
      <c r="C784" s="9" t="s">
        <v>33</v>
      </c>
      <c r="D784" s="9" t="s">
        <v>728</v>
      </c>
      <c r="E784" s="9"/>
      <c r="F784" s="9"/>
      <c r="G784" s="20"/>
      <c r="H784" s="12"/>
      <c r="I784" s="12"/>
      <c r="J784" s="69">
        <f t="shared" si="11"/>
        <v>0</v>
      </c>
    </row>
    <row r="785" spans="1:10" ht="18.75" customHeight="1" hidden="1">
      <c r="A785" s="43" t="s">
        <v>155</v>
      </c>
      <c r="B785" s="55">
        <v>811</v>
      </c>
      <c r="C785" s="9" t="s">
        <v>33</v>
      </c>
      <c r="D785" s="9" t="s">
        <v>728</v>
      </c>
      <c r="E785" s="9" t="s">
        <v>493</v>
      </c>
      <c r="F785" s="9"/>
      <c r="G785" s="20"/>
      <c r="H785" s="12"/>
      <c r="I785" s="12"/>
      <c r="J785" s="69">
        <f t="shared" si="11"/>
        <v>0</v>
      </c>
    </row>
    <row r="786" spans="1:10" ht="18.75" customHeight="1" hidden="1">
      <c r="A786" s="43" t="s">
        <v>240</v>
      </c>
      <c r="B786" s="55">
        <v>811</v>
      </c>
      <c r="C786" s="9" t="s">
        <v>33</v>
      </c>
      <c r="D786" s="9" t="s">
        <v>728</v>
      </c>
      <c r="E786" s="9" t="s">
        <v>168</v>
      </c>
      <c r="F786" s="9"/>
      <c r="G786" s="20"/>
      <c r="H786" s="12"/>
      <c r="I786" s="12"/>
      <c r="J786" s="69">
        <f t="shared" si="11"/>
        <v>0</v>
      </c>
    </row>
    <row r="787" spans="1:10" ht="18.75" customHeight="1" hidden="1">
      <c r="A787" s="43" t="s">
        <v>167</v>
      </c>
      <c r="B787" s="55">
        <v>811</v>
      </c>
      <c r="C787" s="9" t="s">
        <v>33</v>
      </c>
      <c r="D787" s="9" t="s">
        <v>728</v>
      </c>
      <c r="E787" s="9" t="s">
        <v>168</v>
      </c>
      <c r="F787" s="9" t="s">
        <v>775</v>
      </c>
      <c r="G787" s="20"/>
      <c r="H787" s="12"/>
      <c r="I787" s="12"/>
      <c r="J787" s="69">
        <f t="shared" si="11"/>
        <v>0</v>
      </c>
    </row>
    <row r="788" spans="1:10" ht="18.75" customHeight="1" hidden="1">
      <c r="A788" s="43" t="s">
        <v>713</v>
      </c>
      <c r="B788" s="55">
        <v>811</v>
      </c>
      <c r="C788" s="9" t="s">
        <v>33</v>
      </c>
      <c r="D788" s="9" t="s">
        <v>730</v>
      </c>
      <c r="E788" s="9"/>
      <c r="F788" s="9"/>
      <c r="G788" s="20"/>
      <c r="H788" s="12"/>
      <c r="I788" s="12"/>
      <c r="J788" s="69">
        <f t="shared" si="11"/>
        <v>0</v>
      </c>
    </row>
    <row r="789" spans="1:10" ht="18.75" customHeight="1" hidden="1">
      <c r="A789" s="43" t="s">
        <v>579</v>
      </c>
      <c r="B789" s="55">
        <v>811</v>
      </c>
      <c r="C789" s="9" t="s">
        <v>33</v>
      </c>
      <c r="D789" s="9" t="s">
        <v>730</v>
      </c>
      <c r="E789" s="9" t="s">
        <v>576</v>
      </c>
      <c r="F789" s="9"/>
      <c r="G789" s="20"/>
      <c r="H789" s="12"/>
      <c r="I789" s="12"/>
      <c r="J789" s="69">
        <f t="shared" si="11"/>
        <v>0</v>
      </c>
    </row>
    <row r="790" spans="1:10" ht="18.75" customHeight="1" hidden="1">
      <c r="A790" s="43" t="s">
        <v>578</v>
      </c>
      <c r="B790" s="55">
        <v>811</v>
      </c>
      <c r="C790" s="9" t="s">
        <v>33</v>
      </c>
      <c r="D790" s="9" t="s">
        <v>730</v>
      </c>
      <c r="E790" s="9" t="s">
        <v>576</v>
      </c>
      <c r="F790" s="9" t="s">
        <v>775</v>
      </c>
      <c r="G790" s="20"/>
      <c r="H790" s="12"/>
      <c r="I790" s="12"/>
      <c r="J790" s="69">
        <f t="shared" si="11"/>
        <v>0</v>
      </c>
    </row>
    <row r="791" spans="1:10" ht="18.75" customHeight="1" hidden="1">
      <c r="A791" s="42" t="s">
        <v>419</v>
      </c>
      <c r="B791" s="55">
        <v>811</v>
      </c>
      <c r="C791" s="9" t="s">
        <v>555</v>
      </c>
      <c r="D791" s="9"/>
      <c r="E791" s="9"/>
      <c r="F791" s="9"/>
      <c r="G791" s="20"/>
      <c r="H791" s="12"/>
      <c r="I791" s="12"/>
      <c r="J791" s="69">
        <f t="shared" si="11"/>
        <v>0</v>
      </c>
    </row>
    <row r="792" spans="1:10" ht="18.75" customHeight="1" hidden="1">
      <c r="A792" s="42" t="s">
        <v>257</v>
      </c>
      <c r="B792" s="55">
        <v>811</v>
      </c>
      <c r="C792" s="9" t="s">
        <v>555</v>
      </c>
      <c r="D792" s="9" t="s">
        <v>555</v>
      </c>
      <c r="E792" s="9"/>
      <c r="F792" s="9"/>
      <c r="G792" s="20"/>
      <c r="H792" s="12"/>
      <c r="I792" s="12"/>
      <c r="J792" s="69">
        <f t="shared" si="11"/>
        <v>0</v>
      </c>
    </row>
    <row r="793" spans="1:10" ht="18.75" customHeight="1" hidden="1">
      <c r="A793" s="41" t="s">
        <v>231</v>
      </c>
      <c r="B793" s="55">
        <v>811</v>
      </c>
      <c r="C793" s="9" t="s">
        <v>555</v>
      </c>
      <c r="D793" s="9" t="s">
        <v>555</v>
      </c>
      <c r="E793" s="9" t="s">
        <v>528</v>
      </c>
      <c r="F793" s="9"/>
      <c r="G793" s="20"/>
      <c r="H793" s="12"/>
      <c r="I793" s="12"/>
      <c r="J793" s="69">
        <f t="shared" si="11"/>
        <v>0</v>
      </c>
    </row>
    <row r="794" spans="1:10" s="82" customFormat="1" ht="18.75" customHeight="1" hidden="1">
      <c r="A794" s="37" t="s">
        <v>369</v>
      </c>
      <c r="B794" s="55">
        <v>811</v>
      </c>
      <c r="C794" s="9" t="s">
        <v>555</v>
      </c>
      <c r="D794" s="9" t="s">
        <v>555</v>
      </c>
      <c r="E794" s="9" t="s">
        <v>568</v>
      </c>
      <c r="F794" s="9"/>
      <c r="G794" s="20"/>
      <c r="H794" s="28"/>
      <c r="I794" s="12"/>
      <c r="J794" s="69">
        <f t="shared" si="11"/>
        <v>0</v>
      </c>
    </row>
    <row r="795" spans="1:10" s="83" customFormat="1" ht="18.75" customHeight="1" hidden="1">
      <c r="A795" s="42" t="s">
        <v>617</v>
      </c>
      <c r="B795" s="55">
        <v>811</v>
      </c>
      <c r="C795" s="9" t="s">
        <v>555</v>
      </c>
      <c r="D795" s="9" t="s">
        <v>555</v>
      </c>
      <c r="E795" s="9" t="s">
        <v>568</v>
      </c>
      <c r="F795" s="9" t="s">
        <v>616</v>
      </c>
      <c r="G795" s="20"/>
      <c r="H795" s="14"/>
      <c r="I795" s="12"/>
      <c r="J795" s="69">
        <f t="shared" si="11"/>
        <v>0</v>
      </c>
    </row>
    <row r="796" spans="1:10" s="62" customFormat="1" ht="18.75" customHeight="1" hidden="1">
      <c r="A796" s="42" t="s">
        <v>116</v>
      </c>
      <c r="B796" s="55">
        <v>811</v>
      </c>
      <c r="C796" s="9" t="s">
        <v>31</v>
      </c>
      <c r="D796" s="9"/>
      <c r="E796" s="9"/>
      <c r="F796" s="9"/>
      <c r="G796" s="20"/>
      <c r="H796" s="12"/>
      <c r="I796" s="12"/>
      <c r="J796" s="69">
        <f t="shared" si="11"/>
        <v>0</v>
      </c>
    </row>
    <row r="797" spans="1:10" s="62" customFormat="1" ht="18.75" customHeight="1" hidden="1">
      <c r="A797" s="42" t="s">
        <v>634</v>
      </c>
      <c r="B797" s="21">
        <v>811</v>
      </c>
      <c r="C797" s="9" t="s">
        <v>31</v>
      </c>
      <c r="D797" s="9" t="s">
        <v>728</v>
      </c>
      <c r="E797" s="9"/>
      <c r="F797" s="9"/>
      <c r="G797" s="20"/>
      <c r="H797" s="12"/>
      <c r="I797" s="12"/>
      <c r="J797" s="69">
        <f t="shared" si="11"/>
        <v>0</v>
      </c>
    </row>
    <row r="798" spans="1:10" s="62" customFormat="1" ht="20.25" customHeight="1" hidden="1">
      <c r="A798" s="43" t="s">
        <v>579</v>
      </c>
      <c r="B798" s="55">
        <v>811</v>
      </c>
      <c r="C798" s="9" t="s">
        <v>31</v>
      </c>
      <c r="D798" s="9" t="s">
        <v>728</v>
      </c>
      <c r="E798" s="9" t="s">
        <v>576</v>
      </c>
      <c r="F798" s="9"/>
      <c r="G798" s="20"/>
      <c r="H798" s="12"/>
      <c r="I798" s="12"/>
      <c r="J798" s="69">
        <f t="shared" si="11"/>
        <v>0</v>
      </c>
    </row>
    <row r="799" spans="1:10" s="62" customFormat="1" ht="18.75" customHeight="1" hidden="1">
      <c r="A799" s="43" t="s">
        <v>578</v>
      </c>
      <c r="B799" s="55">
        <v>811</v>
      </c>
      <c r="C799" s="9" t="s">
        <v>31</v>
      </c>
      <c r="D799" s="9" t="s">
        <v>728</v>
      </c>
      <c r="E799" s="9" t="s">
        <v>576</v>
      </c>
      <c r="F799" s="9" t="s">
        <v>775</v>
      </c>
      <c r="G799" s="20"/>
      <c r="H799" s="12"/>
      <c r="I799" s="12"/>
      <c r="J799" s="69">
        <f t="shared" si="11"/>
        <v>0</v>
      </c>
    </row>
    <row r="800" spans="1:10" ht="16.5" hidden="1">
      <c r="A800" s="42" t="s">
        <v>553</v>
      </c>
      <c r="B800" s="55">
        <v>812</v>
      </c>
      <c r="C800" s="9"/>
      <c r="D800" s="9"/>
      <c r="E800" s="50"/>
      <c r="F800" s="50"/>
      <c r="G800" s="12"/>
      <c r="H800" s="32"/>
      <c r="I800" s="32"/>
      <c r="J800" s="69">
        <f t="shared" si="11"/>
        <v>0</v>
      </c>
    </row>
    <row r="801" spans="1:10" ht="16.5" hidden="1">
      <c r="A801" s="47" t="s">
        <v>780</v>
      </c>
      <c r="B801" s="55">
        <v>812</v>
      </c>
      <c r="C801" s="9" t="s">
        <v>728</v>
      </c>
      <c r="D801" s="9"/>
      <c r="E801" s="50"/>
      <c r="F801" s="50"/>
      <c r="G801" s="12"/>
      <c r="H801" s="12"/>
      <c r="I801" s="12"/>
      <c r="J801" s="69">
        <f t="shared" si="11"/>
        <v>0</v>
      </c>
    </row>
    <row r="802" spans="1:10" ht="21" customHeight="1" hidden="1">
      <c r="A802" s="42" t="s">
        <v>374</v>
      </c>
      <c r="B802" s="55">
        <v>812</v>
      </c>
      <c r="C802" s="9" t="s">
        <v>728</v>
      </c>
      <c r="D802" s="9" t="s">
        <v>639</v>
      </c>
      <c r="E802" s="50"/>
      <c r="F802" s="50"/>
      <c r="G802" s="12"/>
      <c r="H802" s="12"/>
      <c r="I802" s="12"/>
      <c r="J802" s="69">
        <f t="shared" si="11"/>
        <v>0</v>
      </c>
    </row>
    <row r="803" spans="1:10" ht="18" customHeight="1" hidden="1">
      <c r="A803" s="40" t="s">
        <v>46</v>
      </c>
      <c r="B803" s="55">
        <v>812</v>
      </c>
      <c r="C803" s="9" t="s">
        <v>728</v>
      </c>
      <c r="D803" s="9" t="s">
        <v>639</v>
      </c>
      <c r="E803" s="9" t="s">
        <v>14</v>
      </c>
      <c r="F803" s="9"/>
      <c r="G803" s="20"/>
      <c r="H803" s="20"/>
      <c r="I803" s="20"/>
      <c r="J803" s="69">
        <f t="shared" si="11"/>
        <v>0</v>
      </c>
    </row>
    <row r="804" spans="1:10" ht="52.5" customHeight="1" hidden="1">
      <c r="A804" s="40" t="s">
        <v>17</v>
      </c>
      <c r="B804" s="55">
        <v>812</v>
      </c>
      <c r="C804" s="9" t="s">
        <v>728</v>
      </c>
      <c r="D804" s="9" t="s">
        <v>639</v>
      </c>
      <c r="E804" s="9" t="s">
        <v>16</v>
      </c>
      <c r="F804" s="9"/>
      <c r="G804" s="20"/>
      <c r="H804" s="20"/>
      <c r="I804" s="20"/>
      <c r="J804" s="69">
        <f t="shared" si="11"/>
        <v>0</v>
      </c>
    </row>
    <row r="805" spans="1:10" ht="20.25" customHeight="1" hidden="1">
      <c r="A805" s="37" t="s">
        <v>384</v>
      </c>
      <c r="B805" s="55">
        <v>812</v>
      </c>
      <c r="C805" s="9" t="s">
        <v>728</v>
      </c>
      <c r="D805" s="9" t="s">
        <v>639</v>
      </c>
      <c r="E805" s="9" t="s">
        <v>197</v>
      </c>
      <c r="F805" s="9"/>
      <c r="G805" s="20"/>
      <c r="H805" s="20"/>
      <c r="I805" s="20"/>
      <c r="J805" s="69">
        <f t="shared" si="11"/>
        <v>0</v>
      </c>
    </row>
    <row r="806" spans="1:10" ht="18.75" customHeight="1" hidden="1">
      <c r="A806" s="41" t="s">
        <v>778</v>
      </c>
      <c r="B806" s="55">
        <v>812</v>
      </c>
      <c r="C806" s="9" t="s">
        <v>728</v>
      </c>
      <c r="D806" s="9" t="s">
        <v>639</v>
      </c>
      <c r="E806" s="9" t="s">
        <v>197</v>
      </c>
      <c r="F806" s="9" t="s">
        <v>640</v>
      </c>
      <c r="G806" s="20"/>
      <c r="H806" s="12"/>
      <c r="I806" s="12"/>
      <c r="J806" s="69">
        <f t="shared" si="11"/>
        <v>0</v>
      </c>
    </row>
    <row r="807" spans="1:10" ht="18" customHeight="1">
      <c r="A807" s="44" t="s">
        <v>572</v>
      </c>
      <c r="B807" s="55">
        <v>840</v>
      </c>
      <c r="C807" s="9"/>
      <c r="D807" s="9"/>
      <c r="E807" s="9"/>
      <c r="F807" s="9"/>
      <c r="G807" s="12">
        <f>SUM(G808)</f>
        <v>13760.7</v>
      </c>
      <c r="H807" s="32"/>
      <c r="I807" s="32"/>
      <c r="J807" s="69">
        <f t="shared" si="11"/>
        <v>13760.7</v>
      </c>
    </row>
    <row r="808" spans="1:10" ht="18.75" customHeight="1">
      <c r="A808" s="44" t="s">
        <v>198</v>
      </c>
      <c r="B808" s="55">
        <v>840</v>
      </c>
      <c r="C808" s="9" t="s">
        <v>732</v>
      </c>
      <c r="D808" s="9"/>
      <c r="E808" s="9"/>
      <c r="F808" s="9"/>
      <c r="G808" s="12">
        <f>SUM(G809)</f>
        <v>13760.7</v>
      </c>
      <c r="H808" s="12"/>
      <c r="I808" s="12"/>
      <c r="J808" s="69">
        <f t="shared" si="11"/>
        <v>13760.7</v>
      </c>
    </row>
    <row r="809" spans="1:10" ht="19.5" customHeight="1">
      <c r="A809" s="42" t="s">
        <v>111</v>
      </c>
      <c r="B809" s="55">
        <v>840</v>
      </c>
      <c r="C809" s="9" t="s">
        <v>732</v>
      </c>
      <c r="D809" s="9" t="s">
        <v>33</v>
      </c>
      <c r="E809" s="9"/>
      <c r="F809" s="9"/>
      <c r="G809" s="12">
        <f>SUM(G810,G813,G817)</f>
        <v>13760.7</v>
      </c>
      <c r="H809" s="12"/>
      <c r="I809" s="12"/>
      <c r="J809" s="69">
        <f t="shared" si="11"/>
        <v>13760.7</v>
      </c>
    </row>
    <row r="810" spans="1:10" ht="18.75" customHeight="1">
      <c r="A810" s="42" t="s">
        <v>44</v>
      </c>
      <c r="B810" s="55">
        <v>840</v>
      </c>
      <c r="C810" s="9" t="s">
        <v>732</v>
      </c>
      <c r="D810" s="9" t="s">
        <v>33</v>
      </c>
      <c r="E810" s="9" t="s">
        <v>9</v>
      </c>
      <c r="F810" s="9"/>
      <c r="G810" s="12">
        <f>SUM(G811)</f>
        <v>6643.8</v>
      </c>
      <c r="H810" s="12"/>
      <c r="I810" s="12"/>
      <c r="J810" s="69">
        <f t="shared" si="11"/>
        <v>6643.8</v>
      </c>
    </row>
    <row r="811" spans="1:10" ht="18.75" customHeight="1">
      <c r="A811" s="41" t="s">
        <v>13</v>
      </c>
      <c r="B811" s="55">
        <v>840</v>
      </c>
      <c r="C811" s="9" t="s">
        <v>732</v>
      </c>
      <c r="D811" s="9" t="s">
        <v>33</v>
      </c>
      <c r="E811" s="9" t="s">
        <v>11</v>
      </c>
      <c r="F811" s="9"/>
      <c r="G811" s="12">
        <f>SUM(G812)</f>
        <v>6643.8</v>
      </c>
      <c r="H811" s="12"/>
      <c r="I811" s="12"/>
      <c r="J811" s="69">
        <f t="shared" si="11"/>
        <v>6643.8</v>
      </c>
    </row>
    <row r="812" spans="1:10" ht="19.5" customHeight="1">
      <c r="A812" s="118" t="s">
        <v>417</v>
      </c>
      <c r="B812" s="117">
        <v>840</v>
      </c>
      <c r="C812" s="110" t="s">
        <v>732</v>
      </c>
      <c r="D812" s="110" t="s">
        <v>33</v>
      </c>
      <c r="E812" s="110" t="s">
        <v>11</v>
      </c>
      <c r="F812" s="110" t="s">
        <v>219</v>
      </c>
      <c r="G812" s="84">
        <f>6473.8+170</f>
        <v>6643.8</v>
      </c>
      <c r="H812" s="28"/>
      <c r="I812" s="28"/>
      <c r="J812" s="145">
        <f t="shared" si="11"/>
        <v>6643.8</v>
      </c>
    </row>
    <row r="813" spans="1:10" ht="18" customHeight="1">
      <c r="A813" s="151" t="s">
        <v>46</v>
      </c>
      <c r="B813" s="116">
        <v>840</v>
      </c>
      <c r="C813" s="6" t="s">
        <v>732</v>
      </c>
      <c r="D813" s="6" t="s">
        <v>33</v>
      </c>
      <c r="E813" s="6" t="s">
        <v>14</v>
      </c>
      <c r="F813" s="6"/>
      <c r="G813" s="85">
        <f>SUM(G814)</f>
        <v>2037.9</v>
      </c>
      <c r="H813" s="85"/>
      <c r="I813" s="85"/>
      <c r="J813" s="130">
        <f t="shared" si="11"/>
        <v>2037.9</v>
      </c>
    </row>
    <row r="814" spans="1:10" ht="53.25" customHeight="1">
      <c r="A814" s="41" t="s">
        <v>379</v>
      </c>
      <c r="B814" s="55">
        <v>840</v>
      </c>
      <c r="C814" s="9" t="s">
        <v>732</v>
      </c>
      <c r="D814" s="9" t="s">
        <v>33</v>
      </c>
      <c r="E814" s="9" t="s">
        <v>16</v>
      </c>
      <c r="F814" s="9"/>
      <c r="G814" s="20">
        <f>SUM(G815)</f>
        <v>2037.9</v>
      </c>
      <c r="H814" s="20"/>
      <c r="I814" s="20"/>
      <c r="J814" s="69">
        <f t="shared" si="11"/>
        <v>2037.9</v>
      </c>
    </row>
    <row r="815" spans="1:10" ht="21" customHeight="1">
      <c r="A815" s="37" t="s">
        <v>782</v>
      </c>
      <c r="B815" s="55">
        <v>840</v>
      </c>
      <c r="C815" s="9" t="s">
        <v>732</v>
      </c>
      <c r="D815" s="9" t="s">
        <v>33</v>
      </c>
      <c r="E815" s="9" t="s">
        <v>199</v>
      </c>
      <c r="F815" s="9"/>
      <c r="G815" s="20">
        <f>SUM(G816)</f>
        <v>2037.9</v>
      </c>
      <c r="H815" s="20"/>
      <c r="I815" s="20"/>
      <c r="J815" s="69">
        <f t="shared" si="11"/>
        <v>2037.9</v>
      </c>
    </row>
    <row r="816" spans="1:10" ht="18" customHeight="1">
      <c r="A816" s="39" t="s">
        <v>135</v>
      </c>
      <c r="B816" s="55">
        <v>840</v>
      </c>
      <c r="C816" s="9" t="s">
        <v>732</v>
      </c>
      <c r="D816" s="9" t="s">
        <v>33</v>
      </c>
      <c r="E816" s="9" t="s">
        <v>199</v>
      </c>
      <c r="F816" s="9" t="s">
        <v>216</v>
      </c>
      <c r="G816" s="20">
        <v>2037.9</v>
      </c>
      <c r="H816" s="12"/>
      <c r="I816" s="12"/>
      <c r="J816" s="69">
        <f t="shared" si="11"/>
        <v>2037.9</v>
      </c>
    </row>
    <row r="817" spans="1:10" ht="19.5" customHeight="1">
      <c r="A817" s="37" t="s">
        <v>443</v>
      </c>
      <c r="B817" s="55">
        <v>840</v>
      </c>
      <c r="C817" s="9" t="s">
        <v>732</v>
      </c>
      <c r="D817" s="9" t="s">
        <v>33</v>
      </c>
      <c r="E817" s="9" t="s">
        <v>412</v>
      </c>
      <c r="F817" s="9"/>
      <c r="G817" s="20">
        <f>SUM(G818)</f>
        <v>5079</v>
      </c>
      <c r="H817" s="20"/>
      <c r="I817" s="20"/>
      <c r="J817" s="69">
        <f t="shared" si="11"/>
        <v>5079</v>
      </c>
    </row>
    <row r="818" spans="1:10" ht="18" customHeight="1">
      <c r="A818" s="42" t="s">
        <v>710</v>
      </c>
      <c r="B818" s="55">
        <v>840</v>
      </c>
      <c r="C818" s="9" t="s">
        <v>732</v>
      </c>
      <c r="D818" s="9" t="s">
        <v>33</v>
      </c>
      <c r="E818" s="9" t="s">
        <v>200</v>
      </c>
      <c r="F818" s="9"/>
      <c r="G818" s="20">
        <f>SUM(G819)</f>
        <v>5079</v>
      </c>
      <c r="H818" s="20"/>
      <c r="I818" s="20"/>
      <c r="J818" s="69">
        <f t="shared" si="11"/>
        <v>5079</v>
      </c>
    </row>
    <row r="819" spans="1:10" ht="20.25" customHeight="1">
      <c r="A819" s="40" t="s">
        <v>549</v>
      </c>
      <c r="B819" s="55">
        <v>840</v>
      </c>
      <c r="C819" s="9" t="s">
        <v>732</v>
      </c>
      <c r="D819" s="9" t="s">
        <v>33</v>
      </c>
      <c r="E819" s="9" t="s">
        <v>200</v>
      </c>
      <c r="F819" s="9" t="s">
        <v>508</v>
      </c>
      <c r="G819" s="20">
        <v>5079</v>
      </c>
      <c r="H819" s="12"/>
      <c r="I819" s="12"/>
      <c r="J819" s="69">
        <f t="shared" si="11"/>
        <v>5079</v>
      </c>
    </row>
    <row r="820" spans="1:10" ht="51" customHeight="1" hidden="1">
      <c r="A820" s="42" t="s">
        <v>4</v>
      </c>
      <c r="B820" s="55">
        <v>840</v>
      </c>
      <c r="C820" s="9" t="s">
        <v>732</v>
      </c>
      <c r="D820" s="9" t="s">
        <v>33</v>
      </c>
      <c r="E820" s="9" t="s">
        <v>3</v>
      </c>
      <c r="F820" s="9"/>
      <c r="G820" s="20"/>
      <c r="H820" s="12"/>
      <c r="I820" s="12"/>
      <c r="J820" s="69">
        <f t="shared" si="11"/>
        <v>0</v>
      </c>
    </row>
    <row r="821" spans="1:10" ht="20.25" customHeight="1" hidden="1">
      <c r="A821" s="40" t="s">
        <v>549</v>
      </c>
      <c r="B821" s="55">
        <v>840</v>
      </c>
      <c r="C821" s="9" t="s">
        <v>732</v>
      </c>
      <c r="D821" s="9" t="s">
        <v>33</v>
      </c>
      <c r="E821" s="9" t="s">
        <v>3</v>
      </c>
      <c r="F821" s="9" t="s">
        <v>508</v>
      </c>
      <c r="G821" s="20"/>
      <c r="H821" s="12"/>
      <c r="I821" s="12"/>
      <c r="J821" s="69">
        <f t="shared" si="11"/>
        <v>0</v>
      </c>
    </row>
    <row r="822" spans="1:10" ht="20.25" customHeight="1" hidden="1">
      <c r="A822" s="42" t="s">
        <v>419</v>
      </c>
      <c r="B822" s="55">
        <v>840</v>
      </c>
      <c r="C822" s="9" t="s">
        <v>555</v>
      </c>
      <c r="D822" s="9"/>
      <c r="E822" s="9"/>
      <c r="F822" s="9"/>
      <c r="G822" s="20"/>
      <c r="H822" s="12"/>
      <c r="I822" s="12"/>
      <c r="J822" s="69">
        <f t="shared" si="11"/>
        <v>0</v>
      </c>
    </row>
    <row r="823" spans="1:10" ht="20.25" customHeight="1" hidden="1">
      <c r="A823" s="42" t="s">
        <v>257</v>
      </c>
      <c r="B823" s="55">
        <v>840</v>
      </c>
      <c r="C823" s="9" t="s">
        <v>555</v>
      </c>
      <c r="D823" s="9" t="s">
        <v>555</v>
      </c>
      <c r="E823" s="9"/>
      <c r="F823" s="9"/>
      <c r="G823" s="20"/>
      <c r="H823" s="12"/>
      <c r="I823" s="12"/>
      <c r="J823" s="69">
        <f t="shared" si="11"/>
        <v>0</v>
      </c>
    </row>
    <row r="824" spans="1:10" ht="20.25" customHeight="1" hidden="1">
      <c r="A824" s="41" t="s">
        <v>231</v>
      </c>
      <c r="B824" s="55">
        <v>840</v>
      </c>
      <c r="C824" s="9" t="s">
        <v>555</v>
      </c>
      <c r="D824" s="9" t="s">
        <v>555</v>
      </c>
      <c r="E824" s="9" t="s">
        <v>528</v>
      </c>
      <c r="F824" s="9"/>
      <c r="G824" s="20"/>
      <c r="H824" s="12"/>
      <c r="I824" s="12"/>
      <c r="J824" s="69">
        <f t="shared" si="11"/>
        <v>0</v>
      </c>
    </row>
    <row r="825" spans="1:10" ht="20.25" customHeight="1" hidden="1">
      <c r="A825" s="37" t="s">
        <v>369</v>
      </c>
      <c r="B825" s="55">
        <v>840</v>
      </c>
      <c r="C825" s="9" t="s">
        <v>555</v>
      </c>
      <c r="D825" s="9" t="s">
        <v>555</v>
      </c>
      <c r="E825" s="9" t="s">
        <v>568</v>
      </c>
      <c r="F825" s="9"/>
      <c r="G825" s="20"/>
      <c r="H825" s="12"/>
      <c r="I825" s="12"/>
      <c r="J825" s="69">
        <f t="shared" si="11"/>
        <v>0</v>
      </c>
    </row>
    <row r="826" spans="1:10" ht="20.25" customHeight="1" hidden="1">
      <c r="A826" s="42" t="s">
        <v>617</v>
      </c>
      <c r="B826" s="55">
        <v>840</v>
      </c>
      <c r="C826" s="9" t="s">
        <v>555</v>
      </c>
      <c r="D826" s="9" t="s">
        <v>555</v>
      </c>
      <c r="E826" s="9" t="s">
        <v>568</v>
      </c>
      <c r="F826" s="9" t="s">
        <v>616</v>
      </c>
      <c r="G826" s="20"/>
      <c r="H826" s="12"/>
      <c r="I826" s="12"/>
      <c r="J826" s="69">
        <f t="shared" si="11"/>
        <v>0</v>
      </c>
    </row>
    <row r="827" spans="1:10" ht="18.75" customHeight="1">
      <c r="A827" s="44" t="s">
        <v>221</v>
      </c>
      <c r="B827" s="55">
        <v>841</v>
      </c>
      <c r="C827" s="9"/>
      <c r="D827" s="9"/>
      <c r="E827" s="9"/>
      <c r="F827" s="9"/>
      <c r="G827" s="12">
        <f>SUM(G828,G838,G922)</f>
        <v>783061.8</v>
      </c>
      <c r="H827" s="32"/>
      <c r="I827" s="12">
        <f>SUM(I828,I838,I922)</f>
        <v>-10245.9</v>
      </c>
      <c r="J827" s="69">
        <f t="shared" si="11"/>
        <v>772815.9</v>
      </c>
    </row>
    <row r="828" spans="1:10" ht="16.5">
      <c r="A828" s="41" t="s">
        <v>482</v>
      </c>
      <c r="B828" s="55">
        <v>841</v>
      </c>
      <c r="C828" s="9" t="s">
        <v>731</v>
      </c>
      <c r="D828" s="9"/>
      <c r="E828" s="9"/>
      <c r="F828" s="9"/>
      <c r="G828" s="12">
        <f>SUM(G829)</f>
        <v>17924.6</v>
      </c>
      <c r="H828" s="12"/>
      <c r="I828" s="12"/>
      <c r="J828" s="69">
        <f t="shared" si="11"/>
        <v>17924.6</v>
      </c>
    </row>
    <row r="829" spans="1:10" ht="18" customHeight="1">
      <c r="A829" s="42" t="s">
        <v>37</v>
      </c>
      <c r="B829" s="55">
        <v>841</v>
      </c>
      <c r="C829" s="9" t="s">
        <v>731</v>
      </c>
      <c r="D829" s="9" t="s">
        <v>557</v>
      </c>
      <c r="E829" s="9"/>
      <c r="F829" s="9"/>
      <c r="G829" s="12">
        <f>SUM(G830)</f>
        <v>17924.6</v>
      </c>
      <c r="H829" s="12"/>
      <c r="I829" s="12"/>
      <c r="J829" s="69">
        <f aca="true" t="shared" si="12" ref="J829:J892">G829+H829+I829</f>
        <v>17924.6</v>
      </c>
    </row>
    <row r="830" spans="1:10" ht="18" customHeight="1">
      <c r="A830" s="42" t="s">
        <v>44</v>
      </c>
      <c r="B830" s="55">
        <v>841</v>
      </c>
      <c r="C830" s="9" t="s">
        <v>731</v>
      </c>
      <c r="D830" s="9" t="s">
        <v>557</v>
      </c>
      <c r="E830" s="9" t="s">
        <v>9</v>
      </c>
      <c r="F830" s="9"/>
      <c r="G830" s="12">
        <f>SUM(G831)</f>
        <v>17924.6</v>
      </c>
      <c r="H830" s="12"/>
      <c r="I830" s="12"/>
      <c r="J830" s="69">
        <f t="shared" si="12"/>
        <v>17924.6</v>
      </c>
    </row>
    <row r="831" spans="1:10" ht="16.5">
      <c r="A831" s="41" t="s">
        <v>13</v>
      </c>
      <c r="B831" s="55">
        <v>841</v>
      </c>
      <c r="C831" s="9" t="s">
        <v>731</v>
      </c>
      <c r="D831" s="9" t="s">
        <v>557</v>
      </c>
      <c r="E831" s="9" t="s">
        <v>11</v>
      </c>
      <c r="F831" s="9"/>
      <c r="G831" s="12">
        <f>SUM(G832)</f>
        <v>17924.6</v>
      </c>
      <c r="H831" s="12"/>
      <c r="I831" s="12"/>
      <c r="J831" s="69">
        <f t="shared" si="12"/>
        <v>17924.6</v>
      </c>
    </row>
    <row r="832" spans="1:10" ht="19.5" customHeight="1">
      <c r="A832" s="40" t="s">
        <v>417</v>
      </c>
      <c r="B832" s="55">
        <v>841</v>
      </c>
      <c r="C832" s="9" t="s">
        <v>731</v>
      </c>
      <c r="D832" s="9" t="s">
        <v>557</v>
      </c>
      <c r="E832" s="9" t="s">
        <v>11</v>
      </c>
      <c r="F832" s="9" t="s">
        <v>219</v>
      </c>
      <c r="G832" s="20">
        <f>17624.6+300</f>
        <v>17924.6</v>
      </c>
      <c r="H832" s="12"/>
      <c r="I832" s="12"/>
      <c r="J832" s="69">
        <f t="shared" si="12"/>
        <v>17924.6</v>
      </c>
    </row>
    <row r="833" spans="1:10" ht="19.5" customHeight="1" hidden="1">
      <c r="A833" s="42" t="s">
        <v>419</v>
      </c>
      <c r="B833" s="55">
        <v>841</v>
      </c>
      <c r="C833" s="9" t="s">
        <v>555</v>
      </c>
      <c r="D833" s="9"/>
      <c r="E833" s="9"/>
      <c r="F833" s="9"/>
      <c r="G833" s="20"/>
      <c r="H833" s="12"/>
      <c r="I833" s="12"/>
      <c r="J833" s="69">
        <f t="shared" si="12"/>
        <v>0</v>
      </c>
    </row>
    <row r="834" spans="1:10" ht="19.5" customHeight="1" hidden="1">
      <c r="A834" s="42" t="s">
        <v>257</v>
      </c>
      <c r="B834" s="55">
        <v>841</v>
      </c>
      <c r="C834" s="9" t="s">
        <v>555</v>
      </c>
      <c r="D834" s="9" t="s">
        <v>555</v>
      </c>
      <c r="E834" s="9"/>
      <c r="F834" s="9"/>
      <c r="G834" s="20"/>
      <c r="H834" s="12"/>
      <c r="I834" s="12"/>
      <c r="J834" s="69">
        <f t="shared" si="12"/>
        <v>0</v>
      </c>
    </row>
    <row r="835" spans="1:10" ht="19.5" customHeight="1" hidden="1">
      <c r="A835" s="41" t="s">
        <v>231</v>
      </c>
      <c r="B835" s="55">
        <v>841</v>
      </c>
      <c r="C835" s="9" t="s">
        <v>555</v>
      </c>
      <c r="D835" s="9" t="s">
        <v>555</v>
      </c>
      <c r="E835" s="9" t="s">
        <v>528</v>
      </c>
      <c r="F835" s="9"/>
      <c r="G835" s="20"/>
      <c r="H835" s="12"/>
      <c r="I835" s="12"/>
      <c r="J835" s="69">
        <f t="shared" si="12"/>
        <v>0</v>
      </c>
    </row>
    <row r="836" spans="1:10" ht="19.5" customHeight="1" hidden="1">
      <c r="A836" s="37" t="s">
        <v>369</v>
      </c>
      <c r="B836" s="55">
        <v>841</v>
      </c>
      <c r="C836" s="9" t="s">
        <v>555</v>
      </c>
      <c r="D836" s="9" t="s">
        <v>555</v>
      </c>
      <c r="E836" s="9" t="s">
        <v>568</v>
      </c>
      <c r="F836" s="9"/>
      <c r="G836" s="20"/>
      <c r="H836" s="12"/>
      <c r="I836" s="12"/>
      <c r="J836" s="69">
        <f t="shared" si="12"/>
        <v>0</v>
      </c>
    </row>
    <row r="837" spans="1:10" ht="19.5" customHeight="1" hidden="1">
      <c r="A837" s="42" t="s">
        <v>617</v>
      </c>
      <c r="B837" s="55">
        <v>841</v>
      </c>
      <c r="C837" s="9" t="s">
        <v>555</v>
      </c>
      <c r="D837" s="9" t="s">
        <v>555</v>
      </c>
      <c r="E837" s="9" t="s">
        <v>568</v>
      </c>
      <c r="F837" s="9" t="s">
        <v>616</v>
      </c>
      <c r="G837" s="20"/>
      <c r="H837" s="12"/>
      <c r="I837" s="12"/>
      <c r="J837" s="69">
        <f t="shared" si="12"/>
        <v>0</v>
      </c>
    </row>
    <row r="838" spans="1:10" ht="18" customHeight="1">
      <c r="A838" s="99" t="s">
        <v>635</v>
      </c>
      <c r="B838" s="56">
        <v>841</v>
      </c>
      <c r="C838" s="101"/>
      <c r="D838" s="101"/>
      <c r="E838" s="101"/>
      <c r="F838" s="101"/>
      <c r="G838" s="20">
        <f>SUM(G839,G848,G860,G872,G896,G904,G865)</f>
        <v>157177.2</v>
      </c>
      <c r="H838" s="12"/>
      <c r="I838" s="12"/>
      <c r="J838" s="69">
        <f t="shared" si="12"/>
        <v>157177.2</v>
      </c>
    </row>
    <row r="839" spans="1:10" ht="18" customHeight="1">
      <c r="A839" s="47" t="s">
        <v>780</v>
      </c>
      <c r="B839" s="55">
        <v>841</v>
      </c>
      <c r="C839" s="9" t="s">
        <v>728</v>
      </c>
      <c r="D839" s="35"/>
      <c r="E839" s="35"/>
      <c r="F839" s="35"/>
      <c r="G839" s="12">
        <f>G840+G844</f>
        <v>79412.2</v>
      </c>
      <c r="H839" s="12"/>
      <c r="I839" s="12"/>
      <c r="J839" s="69">
        <f t="shared" si="12"/>
        <v>79412.2</v>
      </c>
    </row>
    <row r="840" spans="1:10" s="82" customFormat="1" ht="37.5" customHeight="1" hidden="1">
      <c r="A840" s="41" t="s">
        <v>12</v>
      </c>
      <c r="B840" s="55">
        <v>841</v>
      </c>
      <c r="C840" s="9" t="s">
        <v>728</v>
      </c>
      <c r="D840" s="9" t="s">
        <v>731</v>
      </c>
      <c r="E840" s="9"/>
      <c r="F840" s="9"/>
      <c r="G840" s="12">
        <f>SUM(G841)</f>
        <v>0</v>
      </c>
      <c r="H840" s="28"/>
      <c r="I840" s="12"/>
      <c r="J840" s="69">
        <f t="shared" si="12"/>
        <v>0</v>
      </c>
    </row>
    <row r="841" spans="1:10" s="83" customFormat="1" ht="33.75" customHeight="1" hidden="1">
      <c r="A841" s="41" t="s">
        <v>7</v>
      </c>
      <c r="B841" s="55">
        <v>841</v>
      </c>
      <c r="C841" s="9" t="s">
        <v>728</v>
      </c>
      <c r="D841" s="9" t="s">
        <v>731</v>
      </c>
      <c r="E841" s="9" t="s">
        <v>9</v>
      </c>
      <c r="F841" s="9"/>
      <c r="G841" s="12">
        <f>SUM(G842)</f>
        <v>0</v>
      </c>
      <c r="H841" s="125"/>
      <c r="I841" s="134"/>
      <c r="J841" s="69">
        <f t="shared" si="12"/>
        <v>0</v>
      </c>
    </row>
    <row r="842" spans="1:10" ht="18" customHeight="1" hidden="1">
      <c r="A842" s="41" t="s">
        <v>13</v>
      </c>
      <c r="B842" s="55">
        <v>841</v>
      </c>
      <c r="C842" s="9" t="s">
        <v>728</v>
      </c>
      <c r="D842" s="9" t="s">
        <v>731</v>
      </c>
      <c r="E842" s="9" t="s">
        <v>11</v>
      </c>
      <c r="F842" s="9"/>
      <c r="G842" s="20">
        <f>SUM(G843)</f>
        <v>0</v>
      </c>
      <c r="H842" s="20"/>
      <c r="I842" s="20"/>
      <c r="J842" s="69">
        <f t="shared" si="12"/>
        <v>0</v>
      </c>
    </row>
    <row r="843" spans="1:10" ht="18" customHeight="1" hidden="1">
      <c r="A843" s="40" t="s">
        <v>417</v>
      </c>
      <c r="B843" s="55">
        <v>841</v>
      </c>
      <c r="C843" s="9" t="s">
        <v>728</v>
      </c>
      <c r="D843" s="9" t="s">
        <v>731</v>
      </c>
      <c r="E843" s="9" t="s">
        <v>11</v>
      </c>
      <c r="F843" s="9" t="s">
        <v>219</v>
      </c>
      <c r="G843" s="20"/>
      <c r="H843" s="12"/>
      <c r="I843" s="12"/>
      <c r="J843" s="69">
        <f t="shared" si="12"/>
        <v>0</v>
      </c>
    </row>
    <row r="844" spans="1:10" ht="18" customHeight="1">
      <c r="A844" s="42" t="s">
        <v>374</v>
      </c>
      <c r="B844" s="55">
        <v>841</v>
      </c>
      <c r="C844" s="9" t="s">
        <v>728</v>
      </c>
      <c r="D844" s="9" t="s">
        <v>639</v>
      </c>
      <c r="E844" s="9"/>
      <c r="F844" s="9"/>
      <c r="G844" s="20">
        <f>G845</f>
        <v>79412.2</v>
      </c>
      <c r="H844" s="12"/>
      <c r="I844" s="12"/>
      <c r="J844" s="69">
        <f t="shared" si="12"/>
        <v>79412.2</v>
      </c>
    </row>
    <row r="845" spans="1:10" ht="18" customHeight="1">
      <c r="A845" s="37" t="s">
        <v>785</v>
      </c>
      <c r="B845" s="55">
        <v>841</v>
      </c>
      <c r="C845" s="9" t="s">
        <v>728</v>
      </c>
      <c r="D845" s="9" t="s">
        <v>639</v>
      </c>
      <c r="E845" s="9" t="s">
        <v>411</v>
      </c>
      <c r="F845" s="9"/>
      <c r="G845" s="20">
        <f>G846</f>
        <v>79412.2</v>
      </c>
      <c r="H845" s="12"/>
      <c r="I845" s="12"/>
      <c r="J845" s="69">
        <f t="shared" si="12"/>
        <v>79412.2</v>
      </c>
    </row>
    <row r="846" spans="1:10" ht="18" customHeight="1">
      <c r="A846" s="41" t="s">
        <v>786</v>
      </c>
      <c r="B846" s="55">
        <v>841</v>
      </c>
      <c r="C846" s="9" t="s">
        <v>728</v>
      </c>
      <c r="D846" s="9" t="s">
        <v>639</v>
      </c>
      <c r="E846" s="9" t="s">
        <v>462</v>
      </c>
      <c r="F846" s="9"/>
      <c r="G846" s="20">
        <f>G847</f>
        <v>79412.2</v>
      </c>
      <c r="H846" s="12"/>
      <c r="I846" s="12"/>
      <c r="J846" s="69">
        <f t="shared" si="12"/>
        <v>79412.2</v>
      </c>
    </row>
    <row r="847" spans="1:10" ht="21" customHeight="1">
      <c r="A847" s="40" t="s">
        <v>417</v>
      </c>
      <c r="B847" s="55">
        <v>841</v>
      </c>
      <c r="C847" s="9" t="s">
        <v>728</v>
      </c>
      <c r="D847" s="9" t="s">
        <v>639</v>
      </c>
      <c r="E847" s="9" t="s">
        <v>462</v>
      </c>
      <c r="F847" s="9" t="s">
        <v>219</v>
      </c>
      <c r="G847" s="20">
        <f>12000+67412.2</f>
        <v>79412.2</v>
      </c>
      <c r="H847" s="12"/>
      <c r="I847" s="12"/>
      <c r="J847" s="69">
        <f t="shared" si="12"/>
        <v>79412.2</v>
      </c>
    </row>
    <row r="848" spans="1:10" ht="18" customHeight="1" hidden="1">
      <c r="A848" s="42" t="s">
        <v>375</v>
      </c>
      <c r="B848" s="55">
        <v>841</v>
      </c>
      <c r="C848" s="9" t="s">
        <v>730</v>
      </c>
      <c r="D848" s="9"/>
      <c r="E848" s="9"/>
      <c r="F848" s="9"/>
      <c r="G848" s="20">
        <f>SUM(G849,G853)</f>
        <v>0</v>
      </c>
      <c r="H848" s="20"/>
      <c r="I848" s="20"/>
      <c r="J848" s="69">
        <f t="shared" si="12"/>
        <v>0</v>
      </c>
    </row>
    <row r="849" spans="1:10" ht="36.75" customHeight="1" hidden="1">
      <c r="A849" s="42" t="s">
        <v>773</v>
      </c>
      <c r="B849" s="55">
        <v>841</v>
      </c>
      <c r="C849" s="9" t="s">
        <v>730</v>
      </c>
      <c r="D849" s="9" t="s">
        <v>31</v>
      </c>
      <c r="E849" s="9"/>
      <c r="F849" s="9"/>
      <c r="G849" s="20">
        <f>SUM(G850)</f>
        <v>0</v>
      </c>
      <c r="H849" s="20"/>
      <c r="I849" s="20"/>
      <c r="J849" s="69">
        <f t="shared" si="12"/>
        <v>0</v>
      </c>
    </row>
    <row r="850" spans="1:10" ht="18" customHeight="1" hidden="1">
      <c r="A850" s="42" t="s">
        <v>448</v>
      </c>
      <c r="B850" s="55">
        <v>841</v>
      </c>
      <c r="C850" s="9" t="s">
        <v>730</v>
      </c>
      <c r="D850" s="9" t="s">
        <v>31</v>
      </c>
      <c r="E850" s="9" t="s">
        <v>450</v>
      </c>
      <c r="F850" s="9"/>
      <c r="G850" s="20">
        <f>SUM(G851)</f>
        <v>0</v>
      </c>
      <c r="H850" s="20"/>
      <c r="I850" s="20"/>
      <c r="J850" s="69">
        <f t="shared" si="12"/>
        <v>0</v>
      </c>
    </row>
    <row r="851" spans="1:10" ht="18" customHeight="1" hidden="1">
      <c r="A851" s="42" t="s">
        <v>451</v>
      </c>
      <c r="B851" s="55">
        <v>841</v>
      </c>
      <c r="C851" s="9" t="s">
        <v>730</v>
      </c>
      <c r="D851" s="9" t="s">
        <v>31</v>
      </c>
      <c r="E851" s="9" t="s">
        <v>449</v>
      </c>
      <c r="F851" s="9"/>
      <c r="G851" s="20">
        <f>SUM(G852)</f>
        <v>0</v>
      </c>
      <c r="H851" s="20"/>
      <c r="I851" s="20"/>
      <c r="J851" s="69">
        <f t="shared" si="12"/>
        <v>0</v>
      </c>
    </row>
    <row r="852" spans="1:10" ht="18" customHeight="1" hidden="1">
      <c r="A852" s="41" t="s">
        <v>778</v>
      </c>
      <c r="B852" s="55">
        <v>841</v>
      </c>
      <c r="C852" s="9" t="s">
        <v>730</v>
      </c>
      <c r="D852" s="9" t="s">
        <v>31</v>
      </c>
      <c r="E852" s="9" t="s">
        <v>449</v>
      </c>
      <c r="F852" s="9" t="s">
        <v>640</v>
      </c>
      <c r="G852" s="20"/>
      <c r="H852" s="20"/>
      <c r="I852" s="20"/>
      <c r="J852" s="69">
        <f t="shared" si="12"/>
        <v>0</v>
      </c>
    </row>
    <row r="853" spans="1:10" ht="21" customHeight="1" hidden="1">
      <c r="A853" s="43" t="s">
        <v>255</v>
      </c>
      <c r="B853" s="55">
        <v>841</v>
      </c>
      <c r="C853" s="9" t="s">
        <v>730</v>
      </c>
      <c r="D853" s="9" t="s">
        <v>639</v>
      </c>
      <c r="E853" s="9"/>
      <c r="F853" s="9"/>
      <c r="G853" s="20">
        <f>SUM(G854,G858)</f>
        <v>0</v>
      </c>
      <c r="H853" s="20"/>
      <c r="I853" s="20"/>
      <c r="J853" s="69">
        <f t="shared" si="12"/>
        <v>0</v>
      </c>
    </row>
    <row r="854" spans="1:10" ht="34.5" customHeight="1" hidden="1">
      <c r="A854" s="43" t="s">
        <v>201</v>
      </c>
      <c r="B854" s="55">
        <v>841</v>
      </c>
      <c r="C854" s="9" t="s">
        <v>730</v>
      </c>
      <c r="D854" s="9" t="s">
        <v>639</v>
      </c>
      <c r="E854" s="9" t="s">
        <v>454</v>
      </c>
      <c r="F854" s="9"/>
      <c r="G854" s="20">
        <f>SUM(G855)</f>
        <v>0</v>
      </c>
      <c r="H854" s="20"/>
      <c r="I854" s="20"/>
      <c r="J854" s="69">
        <f t="shared" si="12"/>
        <v>0</v>
      </c>
    </row>
    <row r="855" spans="1:10" ht="51.75" customHeight="1" hidden="1">
      <c r="A855" s="43" t="s">
        <v>50</v>
      </c>
      <c r="B855" s="55">
        <v>841</v>
      </c>
      <c r="C855" s="9" t="s">
        <v>730</v>
      </c>
      <c r="D855" s="9" t="s">
        <v>639</v>
      </c>
      <c r="E855" s="9" t="s">
        <v>48</v>
      </c>
      <c r="F855" s="9"/>
      <c r="G855" s="20">
        <f>SUM(G856)</f>
        <v>0</v>
      </c>
      <c r="H855" s="20"/>
      <c r="I855" s="20"/>
      <c r="J855" s="69">
        <f t="shared" si="12"/>
        <v>0</v>
      </c>
    </row>
    <row r="856" spans="1:10" ht="36.75" customHeight="1" hidden="1">
      <c r="A856" s="41" t="s">
        <v>202</v>
      </c>
      <c r="B856" s="55">
        <v>841</v>
      </c>
      <c r="C856" s="9" t="s">
        <v>730</v>
      </c>
      <c r="D856" s="9" t="s">
        <v>639</v>
      </c>
      <c r="E856" s="9" t="s">
        <v>456</v>
      </c>
      <c r="F856" s="9"/>
      <c r="G856" s="20">
        <f>SUM(G857)</f>
        <v>0</v>
      </c>
      <c r="H856" s="20"/>
      <c r="I856" s="20"/>
      <c r="J856" s="69">
        <f t="shared" si="12"/>
        <v>0</v>
      </c>
    </row>
    <row r="857" spans="1:10" ht="18" customHeight="1" hidden="1">
      <c r="A857" s="43" t="s">
        <v>344</v>
      </c>
      <c r="B857" s="55">
        <v>841</v>
      </c>
      <c r="C857" s="9" t="s">
        <v>730</v>
      </c>
      <c r="D857" s="9" t="s">
        <v>639</v>
      </c>
      <c r="E857" s="9" t="s">
        <v>456</v>
      </c>
      <c r="F857" s="9" t="s">
        <v>49</v>
      </c>
      <c r="G857" s="20"/>
      <c r="H857" s="20"/>
      <c r="I857" s="20"/>
      <c r="J857" s="69">
        <f t="shared" si="12"/>
        <v>0</v>
      </c>
    </row>
    <row r="858" spans="1:10" ht="35.25" customHeight="1" hidden="1">
      <c r="A858" s="43" t="s">
        <v>409</v>
      </c>
      <c r="B858" s="55">
        <v>841</v>
      </c>
      <c r="C858" s="9" t="s">
        <v>730</v>
      </c>
      <c r="D858" s="9" t="s">
        <v>639</v>
      </c>
      <c r="E858" s="9" t="s">
        <v>410</v>
      </c>
      <c r="F858" s="9"/>
      <c r="G858" s="20">
        <f>SUM(G859)</f>
        <v>0</v>
      </c>
      <c r="H858" s="20"/>
      <c r="I858" s="20"/>
      <c r="J858" s="69">
        <f t="shared" si="12"/>
        <v>0</v>
      </c>
    </row>
    <row r="859" spans="1:10" ht="18" customHeight="1" hidden="1">
      <c r="A859" s="40" t="s">
        <v>417</v>
      </c>
      <c r="B859" s="55">
        <v>841</v>
      </c>
      <c r="C859" s="9" t="s">
        <v>730</v>
      </c>
      <c r="D859" s="9" t="s">
        <v>639</v>
      </c>
      <c r="E859" s="9" t="s">
        <v>410</v>
      </c>
      <c r="F859" s="9" t="s">
        <v>219</v>
      </c>
      <c r="G859" s="20"/>
      <c r="H859" s="20"/>
      <c r="I859" s="20"/>
      <c r="J859" s="69">
        <f t="shared" si="12"/>
        <v>0</v>
      </c>
    </row>
    <row r="860" spans="1:10" ht="21" customHeight="1" hidden="1">
      <c r="A860" s="40" t="s">
        <v>482</v>
      </c>
      <c r="B860" s="55">
        <v>841</v>
      </c>
      <c r="C860" s="9" t="s">
        <v>731</v>
      </c>
      <c r="D860" s="9"/>
      <c r="E860" s="9"/>
      <c r="F860" s="9"/>
      <c r="G860" s="20"/>
      <c r="H860" s="20"/>
      <c r="I860" s="20"/>
      <c r="J860" s="69">
        <f t="shared" si="12"/>
        <v>0</v>
      </c>
    </row>
    <row r="861" spans="1:10" ht="23.25" customHeight="1" hidden="1">
      <c r="A861" s="42" t="s">
        <v>37</v>
      </c>
      <c r="B861" s="55">
        <v>841</v>
      </c>
      <c r="C861" s="9" t="s">
        <v>731</v>
      </c>
      <c r="D861" s="9" t="s">
        <v>557</v>
      </c>
      <c r="E861" s="9"/>
      <c r="F861" s="9"/>
      <c r="G861" s="20"/>
      <c r="H861" s="20"/>
      <c r="I861" s="20"/>
      <c r="J861" s="69">
        <f t="shared" si="12"/>
        <v>0</v>
      </c>
    </row>
    <row r="862" spans="1:10" ht="21" customHeight="1" hidden="1">
      <c r="A862" s="42" t="s">
        <v>44</v>
      </c>
      <c r="B862" s="55">
        <v>841</v>
      </c>
      <c r="C862" s="9" t="s">
        <v>731</v>
      </c>
      <c r="D862" s="9" t="s">
        <v>557</v>
      </c>
      <c r="E862" s="9" t="s">
        <v>9</v>
      </c>
      <c r="F862" s="9"/>
      <c r="G862" s="20"/>
      <c r="H862" s="20"/>
      <c r="I862" s="20"/>
      <c r="J862" s="69">
        <f t="shared" si="12"/>
        <v>0</v>
      </c>
    </row>
    <row r="863" spans="1:10" ht="20.25" customHeight="1" hidden="1">
      <c r="A863" s="41" t="s">
        <v>13</v>
      </c>
      <c r="B863" s="55">
        <v>841</v>
      </c>
      <c r="C863" s="9" t="s">
        <v>731</v>
      </c>
      <c r="D863" s="9" t="s">
        <v>557</v>
      </c>
      <c r="E863" s="9" t="s">
        <v>11</v>
      </c>
      <c r="F863" s="9"/>
      <c r="G863" s="20"/>
      <c r="H863" s="20"/>
      <c r="I863" s="20"/>
      <c r="J863" s="69">
        <f t="shared" si="12"/>
        <v>0</v>
      </c>
    </row>
    <row r="864" spans="1:10" ht="21" customHeight="1" hidden="1">
      <c r="A864" s="41" t="s">
        <v>417</v>
      </c>
      <c r="B864" s="55">
        <v>841</v>
      </c>
      <c r="C864" s="9" t="s">
        <v>731</v>
      </c>
      <c r="D864" s="9" t="s">
        <v>557</v>
      </c>
      <c r="E864" s="9" t="s">
        <v>11</v>
      </c>
      <c r="F864" s="9" t="s">
        <v>219</v>
      </c>
      <c r="G864" s="20"/>
      <c r="H864" s="20"/>
      <c r="I864" s="20"/>
      <c r="J864" s="69">
        <f t="shared" si="12"/>
        <v>0</v>
      </c>
    </row>
    <row r="865" spans="1:10" ht="21" customHeight="1">
      <c r="A865" s="43" t="s">
        <v>452</v>
      </c>
      <c r="B865" s="55">
        <v>841</v>
      </c>
      <c r="C865" s="9" t="s">
        <v>33</v>
      </c>
      <c r="D865" s="9"/>
      <c r="E865" s="9"/>
      <c r="F865" s="9"/>
      <c r="G865" s="20">
        <f>G866</f>
        <v>10000</v>
      </c>
      <c r="H865" s="20"/>
      <c r="I865" s="20"/>
      <c r="J865" s="69">
        <f t="shared" si="12"/>
        <v>10000</v>
      </c>
    </row>
    <row r="866" spans="1:10" ht="21" customHeight="1">
      <c r="A866" s="61" t="s">
        <v>106</v>
      </c>
      <c r="B866" s="55">
        <v>841</v>
      </c>
      <c r="C866" s="9" t="s">
        <v>33</v>
      </c>
      <c r="D866" s="9" t="s">
        <v>730</v>
      </c>
      <c r="E866" s="9"/>
      <c r="F866" s="9"/>
      <c r="G866" s="20">
        <f>G867</f>
        <v>10000</v>
      </c>
      <c r="H866" s="20"/>
      <c r="I866" s="20"/>
      <c r="J866" s="69">
        <f t="shared" si="12"/>
        <v>10000</v>
      </c>
    </row>
    <row r="867" spans="1:10" ht="18" customHeight="1">
      <c r="A867" s="42" t="s">
        <v>466</v>
      </c>
      <c r="B867" s="55">
        <v>841</v>
      </c>
      <c r="C867" s="9" t="s">
        <v>33</v>
      </c>
      <c r="D867" s="9" t="s">
        <v>730</v>
      </c>
      <c r="E867" s="9" t="s">
        <v>467</v>
      </c>
      <c r="F867" s="9"/>
      <c r="G867" s="20">
        <f>G868+G870</f>
        <v>10000</v>
      </c>
      <c r="H867" s="20"/>
      <c r="I867" s="20"/>
      <c r="J867" s="69">
        <f t="shared" si="12"/>
        <v>10000</v>
      </c>
    </row>
    <row r="868" spans="1:10" ht="33" customHeight="1" hidden="1">
      <c r="A868" s="43" t="s">
        <v>469</v>
      </c>
      <c r="B868" s="55">
        <v>841</v>
      </c>
      <c r="C868" s="9" t="s">
        <v>33</v>
      </c>
      <c r="D868" s="9" t="s">
        <v>730</v>
      </c>
      <c r="E868" s="9" t="s">
        <v>470</v>
      </c>
      <c r="F868" s="9"/>
      <c r="G868" s="20">
        <f>G869</f>
        <v>0</v>
      </c>
      <c r="H868" s="20"/>
      <c r="I868" s="20"/>
      <c r="J868" s="69">
        <f t="shared" si="12"/>
        <v>0</v>
      </c>
    </row>
    <row r="869" spans="1:10" ht="4.5" customHeight="1" hidden="1">
      <c r="A869" s="41" t="s">
        <v>417</v>
      </c>
      <c r="B869" s="55">
        <v>841</v>
      </c>
      <c r="C869" s="9" t="s">
        <v>33</v>
      </c>
      <c r="D869" s="9" t="s">
        <v>730</v>
      </c>
      <c r="E869" s="9" t="s">
        <v>470</v>
      </c>
      <c r="F869" s="9" t="s">
        <v>219</v>
      </c>
      <c r="G869" s="20"/>
      <c r="H869" s="20"/>
      <c r="I869" s="20"/>
      <c r="J869" s="69">
        <f t="shared" si="12"/>
        <v>0</v>
      </c>
    </row>
    <row r="870" spans="1:10" ht="21" customHeight="1">
      <c r="A870" s="43" t="s">
        <v>554</v>
      </c>
      <c r="B870" s="55">
        <v>841</v>
      </c>
      <c r="C870" s="9" t="s">
        <v>33</v>
      </c>
      <c r="D870" s="9" t="s">
        <v>730</v>
      </c>
      <c r="E870" s="9" t="s">
        <v>473</v>
      </c>
      <c r="F870" s="9"/>
      <c r="G870" s="20">
        <f>G871</f>
        <v>10000</v>
      </c>
      <c r="H870" s="20"/>
      <c r="I870" s="20"/>
      <c r="J870" s="69">
        <f t="shared" si="12"/>
        <v>10000</v>
      </c>
    </row>
    <row r="871" spans="1:10" ht="21" customHeight="1">
      <c r="A871" s="40" t="s">
        <v>417</v>
      </c>
      <c r="B871" s="55">
        <v>841</v>
      </c>
      <c r="C871" s="9" t="s">
        <v>33</v>
      </c>
      <c r="D871" s="9" t="s">
        <v>730</v>
      </c>
      <c r="E871" s="9" t="s">
        <v>473</v>
      </c>
      <c r="F871" s="9" t="s">
        <v>219</v>
      </c>
      <c r="G871" s="20">
        <v>10000</v>
      </c>
      <c r="H871" s="20"/>
      <c r="I871" s="20"/>
      <c r="J871" s="69">
        <f t="shared" si="12"/>
        <v>10000</v>
      </c>
    </row>
    <row r="872" spans="1:10" ht="21" customHeight="1">
      <c r="A872" s="37" t="s">
        <v>476</v>
      </c>
      <c r="B872" s="55">
        <v>841</v>
      </c>
      <c r="C872" s="9" t="s">
        <v>555</v>
      </c>
      <c r="D872" s="9"/>
      <c r="E872" s="9"/>
      <c r="F872" s="9"/>
      <c r="G872" s="20">
        <f>SUM(G873,G877,G887)</f>
        <v>33300</v>
      </c>
      <c r="H872" s="20"/>
      <c r="I872" s="20"/>
      <c r="J872" s="69">
        <f t="shared" si="12"/>
        <v>33300</v>
      </c>
    </row>
    <row r="873" spans="1:10" ht="16.5">
      <c r="A873" s="42" t="s">
        <v>488</v>
      </c>
      <c r="B873" s="55">
        <v>841</v>
      </c>
      <c r="C873" s="9" t="s">
        <v>555</v>
      </c>
      <c r="D873" s="9" t="s">
        <v>728</v>
      </c>
      <c r="E873" s="9"/>
      <c r="F873" s="9"/>
      <c r="G873" s="20">
        <f>SUM(G874)</f>
        <v>6808.8</v>
      </c>
      <c r="H873" s="20"/>
      <c r="I873" s="20"/>
      <c r="J873" s="69">
        <f t="shared" si="12"/>
        <v>6808.8</v>
      </c>
    </row>
    <row r="874" spans="1:10" ht="18" customHeight="1">
      <c r="A874" s="42" t="s">
        <v>47</v>
      </c>
      <c r="B874" s="55">
        <v>841</v>
      </c>
      <c r="C874" s="9" t="s">
        <v>555</v>
      </c>
      <c r="D874" s="9" t="s">
        <v>728</v>
      </c>
      <c r="E874" s="9" t="s">
        <v>489</v>
      </c>
      <c r="F874" s="9"/>
      <c r="G874" s="20">
        <f>SUM(G875)</f>
        <v>6808.8</v>
      </c>
      <c r="H874" s="20"/>
      <c r="I874" s="20"/>
      <c r="J874" s="69">
        <f t="shared" si="12"/>
        <v>6808.8</v>
      </c>
    </row>
    <row r="875" spans="1:10" ht="20.25" customHeight="1">
      <c r="A875" s="42" t="s">
        <v>451</v>
      </c>
      <c r="B875" s="55">
        <v>841</v>
      </c>
      <c r="C875" s="9" t="s">
        <v>555</v>
      </c>
      <c r="D875" s="9" t="s">
        <v>728</v>
      </c>
      <c r="E875" s="9" t="s">
        <v>490</v>
      </c>
      <c r="F875" s="9"/>
      <c r="G875" s="20">
        <f>SUM(G876)</f>
        <v>6808.8</v>
      </c>
      <c r="H875" s="20"/>
      <c r="I875" s="20"/>
      <c r="J875" s="69">
        <f t="shared" si="12"/>
        <v>6808.8</v>
      </c>
    </row>
    <row r="876" spans="1:10" ht="18.75" customHeight="1">
      <c r="A876" s="41" t="s">
        <v>778</v>
      </c>
      <c r="B876" s="55">
        <v>841</v>
      </c>
      <c r="C876" s="9" t="s">
        <v>555</v>
      </c>
      <c r="D876" s="9" t="s">
        <v>728</v>
      </c>
      <c r="E876" s="9" t="s">
        <v>490</v>
      </c>
      <c r="F876" s="9" t="s">
        <v>640</v>
      </c>
      <c r="G876" s="20">
        <v>6808.8</v>
      </c>
      <c r="H876" s="12"/>
      <c r="I876" s="12"/>
      <c r="J876" s="69">
        <f t="shared" si="12"/>
        <v>6808.8</v>
      </c>
    </row>
    <row r="877" spans="1:10" ht="16.5">
      <c r="A877" s="42" t="s">
        <v>97</v>
      </c>
      <c r="B877" s="55">
        <v>841</v>
      </c>
      <c r="C877" s="9" t="s">
        <v>555</v>
      </c>
      <c r="D877" s="9" t="s">
        <v>729</v>
      </c>
      <c r="E877" s="9"/>
      <c r="F877" s="9"/>
      <c r="G877" s="20">
        <f>SUM(G881,G884)</f>
        <v>17210.2</v>
      </c>
      <c r="H877" s="12"/>
      <c r="I877" s="12"/>
      <c r="J877" s="69">
        <f t="shared" si="12"/>
        <v>17210.2</v>
      </c>
    </row>
    <row r="878" spans="1:10" ht="49.5" customHeight="1" hidden="1">
      <c r="A878" s="43" t="s">
        <v>50</v>
      </c>
      <c r="B878" s="55">
        <v>841</v>
      </c>
      <c r="C878" s="9" t="s">
        <v>555</v>
      </c>
      <c r="D878" s="9" t="s">
        <v>729</v>
      </c>
      <c r="E878" s="9" t="s">
        <v>48</v>
      </c>
      <c r="F878" s="9"/>
      <c r="G878" s="20">
        <f>SUM(G879)</f>
        <v>0</v>
      </c>
      <c r="H878" s="12"/>
      <c r="I878" s="12"/>
      <c r="J878" s="69">
        <f t="shared" si="12"/>
        <v>0</v>
      </c>
    </row>
    <row r="879" spans="1:10" ht="33" hidden="1">
      <c r="A879" s="41" t="s">
        <v>202</v>
      </c>
      <c r="B879" s="55">
        <v>841</v>
      </c>
      <c r="C879" s="9" t="s">
        <v>555</v>
      </c>
      <c r="D879" s="9" t="s">
        <v>729</v>
      </c>
      <c r="E879" s="9" t="s">
        <v>456</v>
      </c>
      <c r="F879" s="9"/>
      <c r="G879" s="20">
        <f>SUM(G880)</f>
        <v>0</v>
      </c>
      <c r="H879" s="12"/>
      <c r="I879" s="12"/>
      <c r="J879" s="69">
        <f t="shared" si="12"/>
        <v>0</v>
      </c>
    </row>
    <row r="880" spans="1:10" ht="16.5" hidden="1">
      <c r="A880" s="42" t="s">
        <v>363</v>
      </c>
      <c r="B880" s="55">
        <v>841</v>
      </c>
      <c r="C880" s="9" t="s">
        <v>555</v>
      </c>
      <c r="D880" s="9" t="s">
        <v>729</v>
      </c>
      <c r="E880" s="9" t="s">
        <v>456</v>
      </c>
      <c r="F880" s="9" t="s">
        <v>405</v>
      </c>
      <c r="G880" s="20"/>
      <c r="H880" s="12"/>
      <c r="I880" s="12"/>
      <c r="J880" s="69">
        <f t="shared" si="12"/>
        <v>0</v>
      </c>
    </row>
    <row r="881" spans="1:10" ht="20.25" customHeight="1">
      <c r="A881" s="42" t="s">
        <v>341</v>
      </c>
      <c r="B881" s="55">
        <v>841</v>
      </c>
      <c r="C881" s="9" t="s">
        <v>555</v>
      </c>
      <c r="D881" s="9" t="s">
        <v>729</v>
      </c>
      <c r="E881" s="9" t="s">
        <v>491</v>
      </c>
      <c r="F881" s="9"/>
      <c r="G881" s="20">
        <f>SUM(G882)</f>
        <v>9010.2</v>
      </c>
      <c r="H881" s="12"/>
      <c r="I881" s="12"/>
      <c r="J881" s="69">
        <f t="shared" si="12"/>
        <v>9010.2</v>
      </c>
    </row>
    <row r="882" spans="1:10" ht="18.75" customHeight="1">
      <c r="A882" s="42" t="s">
        <v>451</v>
      </c>
      <c r="B882" s="55">
        <v>841</v>
      </c>
      <c r="C882" s="9" t="s">
        <v>555</v>
      </c>
      <c r="D882" s="9" t="s">
        <v>729</v>
      </c>
      <c r="E882" s="9" t="s">
        <v>492</v>
      </c>
      <c r="F882" s="9"/>
      <c r="G882" s="20">
        <f>SUM(G883)</f>
        <v>9010.2</v>
      </c>
      <c r="H882" s="12"/>
      <c r="I882" s="12"/>
      <c r="J882" s="69">
        <f t="shared" si="12"/>
        <v>9010.2</v>
      </c>
    </row>
    <row r="883" spans="1:10" ht="19.5" customHeight="1">
      <c r="A883" s="41" t="s">
        <v>778</v>
      </c>
      <c r="B883" s="55">
        <v>841</v>
      </c>
      <c r="C883" s="9" t="s">
        <v>555</v>
      </c>
      <c r="D883" s="9" t="s">
        <v>729</v>
      </c>
      <c r="E883" s="9" t="s">
        <v>492</v>
      </c>
      <c r="F883" s="9" t="s">
        <v>640</v>
      </c>
      <c r="G883" s="20">
        <v>9010.2</v>
      </c>
      <c r="H883" s="12"/>
      <c r="I883" s="12"/>
      <c r="J883" s="69">
        <f t="shared" si="12"/>
        <v>9010.2</v>
      </c>
    </row>
    <row r="884" spans="1:10" ht="18" customHeight="1">
      <c r="A884" s="42" t="s">
        <v>510</v>
      </c>
      <c r="B884" s="55">
        <v>841</v>
      </c>
      <c r="C884" s="9" t="s">
        <v>555</v>
      </c>
      <c r="D884" s="9" t="s">
        <v>729</v>
      </c>
      <c r="E884" s="9" t="s">
        <v>494</v>
      </c>
      <c r="F884" s="9"/>
      <c r="G884" s="20">
        <f>SUM(G885)</f>
        <v>8200</v>
      </c>
      <c r="H884" s="20"/>
      <c r="I884" s="20"/>
      <c r="J884" s="69">
        <f t="shared" si="12"/>
        <v>8200</v>
      </c>
    </row>
    <row r="885" spans="1:10" ht="17.25" customHeight="1">
      <c r="A885" s="42" t="s">
        <v>451</v>
      </c>
      <c r="B885" s="55">
        <v>841</v>
      </c>
      <c r="C885" s="9" t="s">
        <v>555</v>
      </c>
      <c r="D885" s="9" t="s">
        <v>729</v>
      </c>
      <c r="E885" s="9" t="s">
        <v>495</v>
      </c>
      <c r="F885" s="9"/>
      <c r="G885" s="20">
        <f>SUM(G886)</f>
        <v>8200</v>
      </c>
      <c r="H885" s="20"/>
      <c r="I885" s="20"/>
      <c r="J885" s="69">
        <f t="shared" si="12"/>
        <v>8200</v>
      </c>
    </row>
    <row r="886" spans="1:10" ht="18.75" customHeight="1">
      <c r="A886" s="41" t="s">
        <v>778</v>
      </c>
      <c r="B886" s="55">
        <v>841</v>
      </c>
      <c r="C886" s="9" t="s">
        <v>555</v>
      </c>
      <c r="D886" s="9" t="s">
        <v>729</v>
      </c>
      <c r="E886" s="9" t="s">
        <v>495</v>
      </c>
      <c r="F886" s="9" t="s">
        <v>640</v>
      </c>
      <c r="G886" s="20">
        <f>6200+2000</f>
        <v>8200</v>
      </c>
      <c r="H886" s="12"/>
      <c r="I886" s="12"/>
      <c r="J886" s="69">
        <f t="shared" si="12"/>
        <v>8200</v>
      </c>
    </row>
    <row r="887" spans="1:10" ht="18.75" customHeight="1">
      <c r="A887" s="42" t="s">
        <v>99</v>
      </c>
      <c r="B887" s="57">
        <v>841</v>
      </c>
      <c r="C887" s="29" t="s">
        <v>555</v>
      </c>
      <c r="D887" s="29" t="s">
        <v>31</v>
      </c>
      <c r="E887" s="29"/>
      <c r="F887" s="29"/>
      <c r="G887" s="20">
        <f>G888+G891</f>
        <v>9281</v>
      </c>
      <c r="H887" s="20"/>
      <c r="I887" s="20"/>
      <c r="J887" s="69">
        <f t="shared" si="12"/>
        <v>9281</v>
      </c>
    </row>
    <row r="888" spans="1:10" ht="18.75" customHeight="1">
      <c r="A888" s="41" t="s">
        <v>759</v>
      </c>
      <c r="B888" s="55">
        <v>841</v>
      </c>
      <c r="C888" s="9" t="s">
        <v>555</v>
      </c>
      <c r="D888" s="9" t="s">
        <v>31</v>
      </c>
      <c r="E888" s="9" t="s">
        <v>608</v>
      </c>
      <c r="F888" s="29"/>
      <c r="G888" s="20">
        <f>SUM(G889)</f>
        <v>4181</v>
      </c>
      <c r="H888" s="20"/>
      <c r="I888" s="20"/>
      <c r="J888" s="69">
        <f t="shared" si="12"/>
        <v>4181</v>
      </c>
    </row>
    <row r="889" spans="1:10" ht="18.75" customHeight="1">
      <c r="A889" s="42" t="s">
        <v>451</v>
      </c>
      <c r="B889" s="55">
        <v>841</v>
      </c>
      <c r="C889" s="9" t="s">
        <v>555</v>
      </c>
      <c r="D889" s="9" t="s">
        <v>31</v>
      </c>
      <c r="E889" s="9" t="s">
        <v>609</v>
      </c>
      <c r="F889" s="9"/>
      <c r="G889" s="20">
        <f>SUM(G890)</f>
        <v>4181</v>
      </c>
      <c r="H889" s="20"/>
      <c r="I889" s="20"/>
      <c r="J889" s="69">
        <f t="shared" si="12"/>
        <v>4181</v>
      </c>
    </row>
    <row r="890" spans="1:10" ht="18.75" customHeight="1">
      <c r="A890" s="41" t="s">
        <v>778</v>
      </c>
      <c r="B890" s="55">
        <v>841</v>
      </c>
      <c r="C890" s="9" t="s">
        <v>555</v>
      </c>
      <c r="D890" s="9" t="s">
        <v>31</v>
      </c>
      <c r="E890" s="9" t="s">
        <v>609</v>
      </c>
      <c r="F890" s="9" t="s">
        <v>640</v>
      </c>
      <c r="G890" s="20">
        <v>4181</v>
      </c>
      <c r="H890" s="20"/>
      <c r="I890" s="20"/>
      <c r="J890" s="69">
        <f t="shared" si="12"/>
        <v>4181</v>
      </c>
    </row>
    <row r="891" spans="1:10" ht="16.5">
      <c r="A891" s="37" t="s">
        <v>443</v>
      </c>
      <c r="B891" s="57">
        <v>841</v>
      </c>
      <c r="C891" s="29" t="s">
        <v>555</v>
      </c>
      <c r="D891" s="29" t="s">
        <v>31</v>
      </c>
      <c r="E891" s="9" t="s">
        <v>412</v>
      </c>
      <c r="F891" s="9"/>
      <c r="G891" s="20">
        <f>SUM(G892)</f>
        <v>5100</v>
      </c>
      <c r="H891" s="20"/>
      <c r="I891" s="20"/>
      <c r="J891" s="69">
        <f t="shared" si="12"/>
        <v>5100</v>
      </c>
    </row>
    <row r="892" spans="1:10" ht="18.75" customHeight="1">
      <c r="A892" s="42" t="s">
        <v>709</v>
      </c>
      <c r="B892" s="57">
        <v>841</v>
      </c>
      <c r="C892" s="29" t="s">
        <v>555</v>
      </c>
      <c r="D892" s="29" t="s">
        <v>31</v>
      </c>
      <c r="E892" s="9" t="s">
        <v>173</v>
      </c>
      <c r="F892" s="9"/>
      <c r="G892" s="20">
        <f>SUM(G893)</f>
        <v>5100</v>
      </c>
      <c r="H892" s="20"/>
      <c r="I892" s="20"/>
      <c r="J892" s="69">
        <f t="shared" si="12"/>
        <v>5100</v>
      </c>
    </row>
    <row r="893" spans="1:10" ht="18.75" customHeight="1">
      <c r="A893" s="40" t="s">
        <v>417</v>
      </c>
      <c r="B893" s="55">
        <v>841</v>
      </c>
      <c r="C893" s="9" t="s">
        <v>555</v>
      </c>
      <c r="D893" s="9" t="s">
        <v>31</v>
      </c>
      <c r="E893" s="9" t="s">
        <v>173</v>
      </c>
      <c r="F893" s="9" t="s">
        <v>219</v>
      </c>
      <c r="G893" s="20">
        <v>5100</v>
      </c>
      <c r="H893" s="12"/>
      <c r="I893" s="12"/>
      <c r="J893" s="69">
        <f aca="true" t="shared" si="13" ref="J893:J956">G893+H893+I893</f>
        <v>5100</v>
      </c>
    </row>
    <row r="894" spans="1:10" ht="34.5" customHeight="1" hidden="1">
      <c r="A894" s="37" t="s">
        <v>354</v>
      </c>
      <c r="B894" s="55">
        <v>841</v>
      </c>
      <c r="C894" s="9" t="s">
        <v>555</v>
      </c>
      <c r="D894" s="9" t="s">
        <v>31</v>
      </c>
      <c r="E894" s="9" t="s">
        <v>353</v>
      </c>
      <c r="F894" s="9"/>
      <c r="G894" s="20"/>
      <c r="H894" s="12"/>
      <c r="I894" s="12"/>
      <c r="J894" s="69">
        <f t="shared" si="13"/>
        <v>0</v>
      </c>
    </row>
    <row r="895" spans="1:10" ht="18.75" customHeight="1" hidden="1">
      <c r="A895" s="40" t="s">
        <v>546</v>
      </c>
      <c r="B895" s="55">
        <v>841</v>
      </c>
      <c r="C895" s="9" t="s">
        <v>555</v>
      </c>
      <c r="D895" s="9" t="s">
        <v>31</v>
      </c>
      <c r="E895" s="9" t="s">
        <v>353</v>
      </c>
      <c r="F895" s="9" t="s">
        <v>95</v>
      </c>
      <c r="G895" s="20"/>
      <c r="H895" s="12"/>
      <c r="I895" s="12"/>
      <c r="J895" s="69">
        <f t="shared" si="13"/>
        <v>0</v>
      </c>
    </row>
    <row r="896" spans="1:10" ht="18" customHeight="1" hidden="1">
      <c r="A896" s="42" t="s">
        <v>394</v>
      </c>
      <c r="B896" s="55">
        <v>841</v>
      </c>
      <c r="C896" s="9" t="s">
        <v>35</v>
      </c>
      <c r="D896" s="9"/>
      <c r="E896" s="9"/>
      <c r="F896" s="9"/>
      <c r="G896" s="20">
        <f>SUM(G897)</f>
        <v>0</v>
      </c>
      <c r="H896" s="20"/>
      <c r="I896" s="20"/>
      <c r="J896" s="69">
        <f t="shared" si="13"/>
        <v>0</v>
      </c>
    </row>
    <row r="897" spans="1:10" ht="19.5" customHeight="1" hidden="1">
      <c r="A897" s="42" t="s">
        <v>258</v>
      </c>
      <c r="B897" s="55">
        <v>841</v>
      </c>
      <c r="C897" s="9" t="s">
        <v>35</v>
      </c>
      <c r="D897" s="9" t="s">
        <v>728</v>
      </c>
      <c r="E897" s="9"/>
      <c r="F897" s="9"/>
      <c r="G897" s="20">
        <f>SUM(G901)</f>
        <v>0</v>
      </c>
      <c r="H897" s="20"/>
      <c r="I897" s="20"/>
      <c r="J897" s="69">
        <f t="shared" si="13"/>
        <v>0</v>
      </c>
    </row>
    <row r="898" spans="1:10" ht="19.5" customHeight="1" hidden="1">
      <c r="A898" s="42" t="s">
        <v>259</v>
      </c>
      <c r="B898" s="55">
        <v>841</v>
      </c>
      <c r="C898" s="9" t="s">
        <v>35</v>
      </c>
      <c r="D898" s="9" t="s">
        <v>728</v>
      </c>
      <c r="E898" s="9" t="s">
        <v>145</v>
      </c>
      <c r="F898" s="9"/>
      <c r="G898" s="20"/>
      <c r="H898" s="20"/>
      <c r="I898" s="20"/>
      <c r="J898" s="69">
        <f t="shared" si="13"/>
        <v>0</v>
      </c>
    </row>
    <row r="899" spans="1:10" ht="19.5" customHeight="1" hidden="1">
      <c r="A899" s="42" t="s">
        <v>451</v>
      </c>
      <c r="B899" s="55">
        <v>841</v>
      </c>
      <c r="C899" s="9" t="s">
        <v>35</v>
      </c>
      <c r="D899" s="9" t="s">
        <v>728</v>
      </c>
      <c r="E899" s="9" t="s">
        <v>146</v>
      </c>
      <c r="F899" s="9"/>
      <c r="G899" s="20"/>
      <c r="H899" s="20"/>
      <c r="I899" s="20"/>
      <c r="J899" s="69">
        <f t="shared" si="13"/>
        <v>0</v>
      </c>
    </row>
    <row r="900" spans="1:10" ht="19.5" customHeight="1" hidden="1">
      <c r="A900" s="41" t="s">
        <v>142</v>
      </c>
      <c r="B900" s="55">
        <v>841</v>
      </c>
      <c r="C900" s="9" t="s">
        <v>35</v>
      </c>
      <c r="D900" s="9" t="s">
        <v>728</v>
      </c>
      <c r="E900" s="9" t="s">
        <v>146</v>
      </c>
      <c r="F900" s="9" t="s">
        <v>640</v>
      </c>
      <c r="G900" s="20"/>
      <c r="H900" s="20"/>
      <c r="I900" s="20"/>
      <c r="J900" s="69">
        <f t="shared" si="13"/>
        <v>0</v>
      </c>
    </row>
    <row r="901" spans="1:10" ht="16.5" hidden="1">
      <c r="A901" s="42" t="s">
        <v>260</v>
      </c>
      <c r="B901" s="55">
        <v>841</v>
      </c>
      <c r="C901" s="9" t="s">
        <v>35</v>
      </c>
      <c r="D901" s="9" t="s">
        <v>728</v>
      </c>
      <c r="E901" s="9" t="s">
        <v>147</v>
      </c>
      <c r="F901" s="9"/>
      <c r="G901" s="20">
        <f>SUM(G902)</f>
        <v>0</v>
      </c>
      <c r="H901" s="20"/>
      <c r="I901" s="20"/>
      <c r="J901" s="69">
        <f t="shared" si="13"/>
        <v>0</v>
      </c>
    </row>
    <row r="902" spans="1:10" ht="18.75" customHeight="1" hidden="1">
      <c r="A902" s="42" t="s">
        <v>451</v>
      </c>
      <c r="B902" s="55">
        <v>841</v>
      </c>
      <c r="C902" s="9" t="s">
        <v>35</v>
      </c>
      <c r="D902" s="9" t="s">
        <v>728</v>
      </c>
      <c r="E902" s="9" t="s">
        <v>148</v>
      </c>
      <c r="F902" s="9"/>
      <c r="G902" s="20">
        <f>SUM(G903)</f>
        <v>0</v>
      </c>
      <c r="H902" s="20"/>
      <c r="I902" s="20"/>
      <c r="J902" s="69">
        <f t="shared" si="13"/>
        <v>0</v>
      </c>
    </row>
    <row r="903" spans="1:10" ht="16.5" hidden="1">
      <c r="A903" s="41" t="s">
        <v>142</v>
      </c>
      <c r="B903" s="55">
        <v>841</v>
      </c>
      <c r="C903" s="9" t="s">
        <v>35</v>
      </c>
      <c r="D903" s="9" t="s">
        <v>728</v>
      </c>
      <c r="E903" s="9" t="s">
        <v>148</v>
      </c>
      <c r="F903" s="9" t="s">
        <v>640</v>
      </c>
      <c r="G903" s="20"/>
      <c r="H903" s="12"/>
      <c r="I903" s="12"/>
      <c r="J903" s="69">
        <f t="shared" si="13"/>
        <v>0</v>
      </c>
    </row>
    <row r="904" spans="1:10" ht="16.5">
      <c r="A904" s="42" t="s">
        <v>116</v>
      </c>
      <c r="B904" s="55">
        <v>841</v>
      </c>
      <c r="C904" s="29" t="s">
        <v>31</v>
      </c>
      <c r="D904" s="29"/>
      <c r="E904" s="9"/>
      <c r="F904" s="9"/>
      <c r="G904" s="20">
        <f>G905+G913</f>
        <v>34465</v>
      </c>
      <c r="H904" s="20"/>
      <c r="I904" s="20"/>
      <c r="J904" s="69">
        <f t="shared" si="13"/>
        <v>34465</v>
      </c>
    </row>
    <row r="905" spans="1:10" ht="16.5">
      <c r="A905" s="42" t="s">
        <v>634</v>
      </c>
      <c r="B905" s="55">
        <v>841</v>
      </c>
      <c r="C905" s="9" t="s">
        <v>31</v>
      </c>
      <c r="D905" s="9" t="s">
        <v>728</v>
      </c>
      <c r="E905" s="9"/>
      <c r="F905" s="9"/>
      <c r="G905" s="20">
        <f>SUM(G906)</f>
        <v>34465</v>
      </c>
      <c r="H905" s="20"/>
      <c r="I905" s="20"/>
      <c r="J905" s="69">
        <f t="shared" si="13"/>
        <v>34465</v>
      </c>
    </row>
    <row r="906" spans="1:10" ht="18.75" customHeight="1">
      <c r="A906" s="43" t="s">
        <v>355</v>
      </c>
      <c r="B906" s="55">
        <v>841</v>
      </c>
      <c r="C906" s="9" t="s">
        <v>31</v>
      </c>
      <c r="D906" s="9" t="s">
        <v>728</v>
      </c>
      <c r="E906" s="9" t="s">
        <v>120</v>
      </c>
      <c r="F906" s="9"/>
      <c r="G906" s="20">
        <f>SUM(G907)</f>
        <v>34465</v>
      </c>
      <c r="H906" s="20"/>
      <c r="I906" s="20"/>
      <c r="J906" s="69">
        <f t="shared" si="13"/>
        <v>34465</v>
      </c>
    </row>
    <row r="907" spans="1:10" ht="20.25" customHeight="1">
      <c r="A907" s="42" t="s">
        <v>451</v>
      </c>
      <c r="B907" s="55">
        <v>841</v>
      </c>
      <c r="C907" s="9" t="s">
        <v>31</v>
      </c>
      <c r="D907" s="9" t="s">
        <v>728</v>
      </c>
      <c r="E907" s="9" t="s">
        <v>121</v>
      </c>
      <c r="F907" s="9"/>
      <c r="G907" s="20">
        <f>SUM(G908)</f>
        <v>34465</v>
      </c>
      <c r="H907" s="20"/>
      <c r="I907" s="20"/>
      <c r="J907" s="69">
        <f t="shared" si="13"/>
        <v>34465</v>
      </c>
    </row>
    <row r="908" spans="1:10" ht="16.5">
      <c r="A908" s="41" t="s">
        <v>778</v>
      </c>
      <c r="B908" s="55">
        <v>841</v>
      </c>
      <c r="C908" s="9" t="s">
        <v>31</v>
      </c>
      <c r="D908" s="9" t="s">
        <v>728</v>
      </c>
      <c r="E908" s="9" t="s">
        <v>121</v>
      </c>
      <c r="F908" s="9" t="s">
        <v>640</v>
      </c>
      <c r="G908" s="20">
        <v>34465</v>
      </c>
      <c r="H908" s="12"/>
      <c r="I908" s="12"/>
      <c r="J908" s="69">
        <f t="shared" si="13"/>
        <v>34465</v>
      </c>
    </row>
    <row r="909" spans="1:10" ht="21.75" customHeight="1" hidden="1">
      <c r="A909" s="41" t="s">
        <v>30</v>
      </c>
      <c r="B909" s="55">
        <v>841</v>
      </c>
      <c r="C909" s="9" t="s">
        <v>35</v>
      </c>
      <c r="D909" s="9" t="s">
        <v>728</v>
      </c>
      <c r="E909" s="9" t="s">
        <v>175</v>
      </c>
      <c r="F909" s="9"/>
      <c r="G909" s="20"/>
      <c r="H909" s="12"/>
      <c r="I909" s="12"/>
      <c r="J909" s="69">
        <f t="shared" si="13"/>
        <v>0</v>
      </c>
    </row>
    <row r="910" spans="1:10" ht="16.5" hidden="1">
      <c r="A910" s="42" t="s">
        <v>451</v>
      </c>
      <c r="B910" s="55">
        <v>841</v>
      </c>
      <c r="C910" s="9" t="s">
        <v>35</v>
      </c>
      <c r="D910" s="9" t="s">
        <v>728</v>
      </c>
      <c r="E910" s="9" t="s">
        <v>176</v>
      </c>
      <c r="F910" s="9"/>
      <c r="G910" s="20"/>
      <c r="H910" s="12"/>
      <c r="I910" s="12"/>
      <c r="J910" s="69">
        <f t="shared" si="13"/>
        <v>0</v>
      </c>
    </row>
    <row r="911" spans="1:10" ht="16.5" hidden="1">
      <c r="A911" s="41" t="s">
        <v>142</v>
      </c>
      <c r="B911" s="55">
        <v>841</v>
      </c>
      <c r="C911" s="9" t="s">
        <v>35</v>
      </c>
      <c r="D911" s="9" t="s">
        <v>728</v>
      </c>
      <c r="E911" s="9" t="s">
        <v>176</v>
      </c>
      <c r="F911" s="9" t="s">
        <v>640</v>
      </c>
      <c r="G911" s="20"/>
      <c r="H911" s="12"/>
      <c r="I911" s="12"/>
      <c r="J911" s="69">
        <f t="shared" si="13"/>
        <v>0</v>
      </c>
    </row>
    <row r="912" spans="1:10" ht="16.5" hidden="1">
      <c r="A912" s="42" t="s">
        <v>116</v>
      </c>
      <c r="B912" s="21">
        <v>841</v>
      </c>
      <c r="C912" s="29" t="s">
        <v>31</v>
      </c>
      <c r="D912" s="9"/>
      <c r="E912" s="9"/>
      <c r="F912" s="9"/>
      <c r="G912" s="20"/>
      <c r="H912" s="12"/>
      <c r="I912" s="12"/>
      <c r="J912" s="69">
        <f t="shared" si="13"/>
        <v>0</v>
      </c>
    </row>
    <row r="913" spans="1:10" ht="16.5" hidden="1">
      <c r="A913" s="43" t="s">
        <v>299</v>
      </c>
      <c r="B913" s="55">
        <v>841</v>
      </c>
      <c r="C913" s="9" t="s">
        <v>31</v>
      </c>
      <c r="D913" s="9" t="s">
        <v>523</v>
      </c>
      <c r="E913" s="9"/>
      <c r="F913" s="9"/>
      <c r="G913" s="20">
        <f>G914</f>
        <v>0</v>
      </c>
      <c r="H913" s="12"/>
      <c r="I913" s="12"/>
      <c r="J913" s="69">
        <f t="shared" si="13"/>
        <v>0</v>
      </c>
    </row>
    <row r="914" spans="1:10" ht="16.5" hidden="1">
      <c r="A914" s="40" t="s">
        <v>333</v>
      </c>
      <c r="B914" s="21">
        <v>841</v>
      </c>
      <c r="C914" s="9" t="s">
        <v>31</v>
      </c>
      <c r="D914" s="9" t="s">
        <v>523</v>
      </c>
      <c r="E914" s="9" t="s">
        <v>441</v>
      </c>
      <c r="F914" s="9"/>
      <c r="G914" s="20">
        <f>G915</f>
        <v>0</v>
      </c>
      <c r="H914" s="12"/>
      <c r="I914" s="12"/>
      <c r="J914" s="69">
        <f t="shared" si="13"/>
        <v>0</v>
      </c>
    </row>
    <row r="915" spans="1:10" ht="33" hidden="1">
      <c r="A915" s="41" t="s">
        <v>588</v>
      </c>
      <c r="B915" s="21">
        <v>841</v>
      </c>
      <c r="C915" s="9" t="s">
        <v>31</v>
      </c>
      <c r="D915" s="9" t="s">
        <v>523</v>
      </c>
      <c r="E915" s="9" t="s">
        <v>79</v>
      </c>
      <c r="F915" s="9"/>
      <c r="G915" s="20">
        <f>G916</f>
        <v>0</v>
      </c>
      <c r="H915" s="12"/>
      <c r="I915" s="12"/>
      <c r="J915" s="69">
        <f t="shared" si="13"/>
        <v>0</v>
      </c>
    </row>
    <row r="916" spans="1:10" ht="16.5" hidden="1">
      <c r="A916" s="43" t="s">
        <v>515</v>
      </c>
      <c r="B916" s="21">
        <v>841</v>
      </c>
      <c r="C916" s="9" t="s">
        <v>31</v>
      </c>
      <c r="D916" s="9" t="s">
        <v>523</v>
      </c>
      <c r="E916" s="9" t="s">
        <v>79</v>
      </c>
      <c r="F916" s="9" t="s">
        <v>298</v>
      </c>
      <c r="G916" s="20"/>
      <c r="H916" s="12"/>
      <c r="I916" s="12"/>
      <c r="J916" s="69">
        <f t="shared" si="13"/>
        <v>0</v>
      </c>
    </row>
    <row r="917" spans="1:10" ht="16.5" hidden="1">
      <c r="A917" s="37" t="s">
        <v>477</v>
      </c>
      <c r="B917" s="55">
        <v>841</v>
      </c>
      <c r="C917" s="9" t="s">
        <v>523</v>
      </c>
      <c r="D917" s="9"/>
      <c r="E917" s="9"/>
      <c r="F917" s="9"/>
      <c r="G917" s="20"/>
      <c r="H917" s="12"/>
      <c r="I917" s="12"/>
      <c r="J917" s="69">
        <f t="shared" si="13"/>
        <v>0</v>
      </c>
    </row>
    <row r="918" spans="1:10" ht="16.5" hidden="1">
      <c r="A918" s="42" t="s">
        <v>527</v>
      </c>
      <c r="B918" s="55">
        <v>841</v>
      </c>
      <c r="C918" s="9" t="s">
        <v>523</v>
      </c>
      <c r="D918" s="9" t="s">
        <v>732</v>
      </c>
      <c r="E918" s="9"/>
      <c r="F918" s="9"/>
      <c r="G918" s="20"/>
      <c r="H918" s="12"/>
      <c r="I918" s="12"/>
      <c r="J918" s="69">
        <f t="shared" si="13"/>
        <v>0</v>
      </c>
    </row>
    <row r="919" spans="1:10" ht="16.5" hidden="1">
      <c r="A919" s="42" t="s">
        <v>44</v>
      </c>
      <c r="B919" s="55">
        <v>841</v>
      </c>
      <c r="C919" s="9" t="s">
        <v>523</v>
      </c>
      <c r="D919" s="9" t="s">
        <v>732</v>
      </c>
      <c r="E919" s="9" t="s">
        <v>9</v>
      </c>
      <c r="F919" s="9"/>
      <c r="G919" s="20"/>
      <c r="H919" s="12"/>
      <c r="I919" s="12"/>
      <c r="J919" s="69">
        <f t="shared" si="13"/>
        <v>0</v>
      </c>
    </row>
    <row r="920" spans="1:10" ht="16.5" hidden="1">
      <c r="A920" s="41" t="s">
        <v>13</v>
      </c>
      <c r="B920" s="55">
        <v>841</v>
      </c>
      <c r="C920" s="9" t="s">
        <v>523</v>
      </c>
      <c r="D920" s="9" t="s">
        <v>732</v>
      </c>
      <c r="E920" s="9" t="s">
        <v>11</v>
      </c>
      <c r="F920" s="9"/>
      <c r="G920" s="20"/>
      <c r="H920" s="12"/>
      <c r="I920" s="12"/>
      <c r="J920" s="69">
        <f t="shared" si="13"/>
        <v>0</v>
      </c>
    </row>
    <row r="921" spans="1:10" ht="16.5" hidden="1">
      <c r="A921" s="40" t="s">
        <v>417</v>
      </c>
      <c r="B921" s="55">
        <v>841</v>
      </c>
      <c r="C921" s="9" t="s">
        <v>523</v>
      </c>
      <c r="D921" s="9" t="s">
        <v>732</v>
      </c>
      <c r="E921" s="9" t="s">
        <v>11</v>
      </c>
      <c r="F921" s="9" t="s">
        <v>219</v>
      </c>
      <c r="G921" s="20"/>
      <c r="H921" s="12"/>
      <c r="I921" s="12"/>
      <c r="J921" s="69">
        <f t="shared" si="13"/>
        <v>0</v>
      </c>
    </row>
    <row r="922" spans="1:10" s="82" customFormat="1" ht="16.5">
      <c r="A922" s="99" t="s">
        <v>595</v>
      </c>
      <c r="B922" s="100">
        <v>841</v>
      </c>
      <c r="C922" s="19"/>
      <c r="D922" s="19"/>
      <c r="E922" s="19"/>
      <c r="F922" s="19"/>
      <c r="G922" s="20">
        <f>G923+G934+G988+G999+G1015+G1027</f>
        <v>607960</v>
      </c>
      <c r="H922" s="20"/>
      <c r="I922" s="20">
        <f>I923+I934+I988+I999+I1015+I1027</f>
        <v>-10245.9</v>
      </c>
      <c r="J922" s="69">
        <f t="shared" si="13"/>
        <v>597714.1</v>
      </c>
    </row>
    <row r="923" spans="1:10" s="86" customFormat="1" ht="19.5" customHeight="1" hidden="1">
      <c r="A923" s="42" t="s">
        <v>375</v>
      </c>
      <c r="B923" s="21">
        <v>841</v>
      </c>
      <c r="C923" s="9" t="s">
        <v>730</v>
      </c>
      <c r="D923" s="9"/>
      <c r="E923" s="9"/>
      <c r="F923" s="9"/>
      <c r="G923" s="12">
        <f>SUM(G924)</f>
        <v>0</v>
      </c>
      <c r="H923" s="28"/>
      <c r="I923" s="12">
        <f>SUM(I924)</f>
        <v>0</v>
      </c>
      <c r="J923" s="69">
        <f t="shared" si="13"/>
        <v>0</v>
      </c>
    </row>
    <row r="924" spans="1:10" s="86" customFormat="1" ht="16.5" hidden="1">
      <c r="A924" s="43" t="s">
        <v>101</v>
      </c>
      <c r="B924" s="9" t="s">
        <v>100</v>
      </c>
      <c r="C924" s="9" t="s">
        <v>730</v>
      </c>
      <c r="D924" s="9" t="s">
        <v>639</v>
      </c>
      <c r="E924" s="9"/>
      <c r="F924" s="9"/>
      <c r="G924" s="12">
        <f>SUM(G925)</f>
        <v>0</v>
      </c>
      <c r="H924" s="17"/>
      <c r="I924" s="12">
        <f>SUM(I925)</f>
        <v>0</v>
      </c>
      <c r="J924" s="69">
        <f t="shared" si="13"/>
        <v>0</v>
      </c>
    </row>
    <row r="925" spans="1:10" s="86" customFormat="1" ht="16.5" hidden="1">
      <c r="A925" s="41" t="s">
        <v>201</v>
      </c>
      <c r="B925" s="21">
        <v>841</v>
      </c>
      <c r="C925" s="9" t="s">
        <v>730</v>
      </c>
      <c r="D925" s="9" t="s">
        <v>639</v>
      </c>
      <c r="E925" s="9" t="s">
        <v>454</v>
      </c>
      <c r="F925" s="9"/>
      <c r="G925" s="20">
        <f>SUM(G926)</f>
        <v>0</v>
      </c>
      <c r="H925" s="17"/>
      <c r="I925" s="20">
        <f>SUM(I926)</f>
        <v>0</v>
      </c>
      <c r="J925" s="69">
        <f t="shared" si="13"/>
        <v>0</v>
      </c>
    </row>
    <row r="926" spans="1:10" s="86" customFormat="1" ht="16.5" hidden="1">
      <c r="A926" s="41" t="s">
        <v>404</v>
      </c>
      <c r="B926" s="21">
        <v>841</v>
      </c>
      <c r="C926" s="9" t="s">
        <v>730</v>
      </c>
      <c r="D926" s="9" t="s">
        <v>639</v>
      </c>
      <c r="E926" s="9" t="s">
        <v>743</v>
      </c>
      <c r="F926" s="9"/>
      <c r="G926" s="20">
        <f>SUM(G927)</f>
        <v>0</v>
      </c>
      <c r="H926" s="17"/>
      <c r="I926" s="20">
        <f>SUM(I927)</f>
        <v>0</v>
      </c>
      <c r="J926" s="69">
        <f t="shared" si="13"/>
        <v>0</v>
      </c>
    </row>
    <row r="927" spans="1:10" s="86" customFormat="1" ht="16.5" hidden="1">
      <c r="A927" s="43" t="s">
        <v>203</v>
      </c>
      <c r="B927" s="21">
        <v>841</v>
      </c>
      <c r="C927" s="9" t="s">
        <v>730</v>
      </c>
      <c r="D927" s="9" t="s">
        <v>639</v>
      </c>
      <c r="E927" s="9" t="s">
        <v>743</v>
      </c>
      <c r="F927" s="9" t="s">
        <v>775</v>
      </c>
      <c r="G927" s="20"/>
      <c r="H927" s="17"/>
      <c r="I927" s="20"/>
      <c r="J927" s="69">
        <f t="shared" si="13"/>
        <v>0</v>
      </c>
    </row>
    <row r="928" spans="1:10" s="83" customFormat="1" ht="16.5" hidden="1">
      <c r="A928" s="47" t="s">
        <v>780</v>
      </c>
      <c r="B928" s="21">
        <v>841</v>
      </c>
      <c r="C928" s="9" t="s">
        <v>728</v>
      </c>
      <c r="D928" s="9"/>
      <c r="E928" s="9"/>
      <c r="F928" s="9"/>
      <c r="G928" s="20"/>
      <c r="H928" s="14"/>
      <c r="I928" s="20"/>
      <c r="J928" s="69">
        <f t="shared" si="13"/>
        <v>0</v>
      </c>
    </row>
    <row r="929" spans="1:10" s="83" customFormat="1" ht="16.5" hidden="1">
      <c r="A929" s="42" t="s">
        <v>374</v>
      </c>
      <c r="B929" s="21">
        <v>841</v>
      </c>
      <c r="C929" s="9" t="s">
        <v>728</v>
      </c>
      <c r="D929" s="9" t="s">
        <v>639</v>
      </c>
      <c r="E929" s="9"/>
      <c r="F929" s="9"/>
      <c r="G929" s="20"/>
      <c r="H929" s="14"/>
      <c r="I929" s="20"/>
      <c r="J929" s="69">
        <f t="shared" si="13"/>
        <v>0</v>
      </c>
    </row>
    <row r="930" spans="1:10" s="83" customFormat="1" ht="34.5" customHeight="1" hidden="1">
      <c r="A930" s="41" t="s">
        <v>453</v>
      </c>
      <c r="B930" s="21">
        <v>841</v>
      </c>
      <c r="C930" s="9" t="s">
        <v>728</v>
      </c>
      <c r="D930" s="9" t="s">
        <v>639</v>
      </c>
      <c r="E930" s="9" t="s">
        <v>454</v>
      </c>
      <c r="F930" s="9"/>
      <c r="G930" s="20"/>
      <c r="H930" s="14"/>
      <c r="I930" s="20"/>
      <c r="J930" s="69">
        <f t="shared" si="13"/>
        <v>0</v>
      </c>
    </row>
    <row r="931" spans="1:10" s="83" customFormat="1" ht="16.5" hidden="1">
      <c r="A931" s="41" t="s">
        <v>705</v>
      </c>
      <c r="B931" s="21">
        <v>841</v>
      </c>
      <c r="C931" s="9" t="s">
        <v>728</v>
      </c>
      <c r="D931" s="9" t="s">
        <v>639</v>
      </c>
      <c r="E931" s="9" t="s">
        <v>743</v>
      </c>
      <c r="F931" s="9"/>
      <c r="G931" s="20"/>
      <c r="H931" s="14"/>
      <c r="I931" s="20"/>
      <c r="J931" s="69">
        <f t="shared" si="13"/>
        <v>0</v>
      </c>
    </row>
    <row r="932" spans="1:10" s="83" customFormat="1" ht="16.5" hidden="1">
      <c r="A932" s="41" t="s">
        <v>690</v>
      </c>
      <c r="B932" s="21">
        <v>841</v>
      </c>
      <c r="C932" s="9" t="s">
        <v>728</v>
      </c>
      <c r="D932" s="9" t="s">
        <v>639</v>
      </c>
      <c r="E932" s="9" t="s">
        <v>747</v>
      </c>
      <c r="F932" s="9"/>
      <c r="G932" s="20"/>
      <c r="H932" s="14"/>
      <c r="I932" s="20"/>
      <c r="J932" s="69">
        <f t="shared" si="13"/>
        <v>0</v>
      </c>
    </row>
    <row r="933" spans="1:10" s="86" customFormat="1" ht="16.5" hidden="1">
      <c r="A933" s="43" t="s">
        <v>203</v>
      </c>
      <c r="B933" s="21">
        <v>841</v>
      </c>
      <c r="C933" s="9" t="s">
        <v>728</v>
      </c>
      <c r="D933" s="9" t="s">
        <v>639</v>
      </c>
      <c r="E933" s="9" t="s">
        <v>747</v>
      </c>
      <c r="F933" s="9" t="s">
        <v>775</v>
      </c>
      <c r="G933" s="20"/>
      <c r="H933" s="14"/>
      <c r="I933" s="20"/>
      <c r="J933" s="69">
        <f t="shared" si="13"/>
        <v>0</v>
      </c>
    </row>
    <row r="934" spans="1:10" s="83" customFormat="1" ht="18.75" customHeight="1">
      <c r="A934" s="43" t="s">
        <v>452</v>
      </c>
      <c r="B934" s="21">
        <v>841</v>
      </c>
      <c r="C934" s="9" t="s">
        <v>744</v>
      </c>
      <c r="D934" s="9"/>
      <c r="E934" s="9"/>
      <c r="F934" s="9"/>
      <c r="G934" s="20">
        <f>G935+G947+G967</f>
        <v>244510</v>
      </c>
      <c r="H934" s="20"/>
      <c r="I934" s="20">
        <f>I935+I947+I967</f>
        <v>-10245.9</v>
      </c>
      <c r="J934" s="69">
        <f t="shared" si="13"/>
        <v>234264.1</v>
      </c>
    </row>
    <row r="935" spans="1:10" ht="18" customHeight="1" hidden="1">
      <c r="A935" s="42" t="s">
        <v>40</v>
      </c>
      <c r="B935" s="21">
        <v>841</v>
      </c>
      <c r="C935" s="9" t="s">
        <v>33</v>
      </c>
      <c r="D935" s="9" t="s">
        <v>728</v>
      </c>
      <c r="E935" s="9"/>
      <c r="F935" s="9"/>
      <c r="G935" s="20">
        <f>SUM(G936)</f>
        <v>0</v>
      </c>
      <c r="H935" s="20"/>
      <c r="I935" s="20"/>
      <c r="J935" s="69">
        <f t="shared" si="13"/>
        <v>0</v>
      </c>
    </row>
    <row r="936" spans="1:10" ht="34.5" customHeight="1" hidden="1">
      <c r="A936" s="41" t="s">
        <v>201</v>
      </c>
      <c r="B936" s="21">
        <v>841</v>
      </c>
      <c r="C936" s="9" t="s">
        <v>33</v>
      </c>
      <c r="D936" s="9" t="s">
        <v>728</v>
      </c>
      <c r="E936" s="9" t="s">
        <v>454</v>
      </c>
      <c r="F936" s="9"/>
      <c r="G936" s="20">
        <f>SUM(G941,G937)</f>
        <v>0</v>
      </c>
      <c r="H936" s="20"/>
      <c r="I936" s="20"/>
      <c r="J936" s="69">
        <f t="shared" si="13"/>
        <v>0</v>
      </c>
    </row>
    <row r="937" spans="1:10" ht="55.5" customHeight="1" hidden="1">
      <c r="A937" s="41" t="s">
        <v>50</v>
      </c>
      <c r="B937" s="21">
        <v>841</v>
      </c>
      <c r="C937" s="9" t="s">
        <v>33</v>
      </c>
      <c r="D937" s="9" t="s">
        <v>728</v>
      </c>
      <c r="E937" s="9" t="s">
        <v>48</v>
      </c>
      <c r="F937" s="9"/>
      <c r="G937" s="20">
        <f>G938</f>
        <v>0</v>
      </c>
      <c r="H937" s="20"/>
      <c r="I937" s="20"/>
      <c r="J937" s="69">
        <f t="shared" si="13"/>
        <v>0</v>
      </c>
    </row>
    <row r="938" spans="1:10" ht="35.25" customHeight="1" hidden="1">
      <c r="A938" s="41" t="s">
        <v>202</v>
      </c>
      <c r="B938" s="21">
        <v>841</v>
      </c>
      <c r="C938" s="9" t="s">
        <v>33</v>
      </c>
      <c r="D938" s="9" t="s">
        <v>728</v>
      </c>
      <c r="E938" s="9" t="s">
        <v>456</v>
      </c>
      <c r="F938" s="9"/>
      <c r="G938" s="20">
        <f>SUM(G939:G940)</f>
        <v>0</v>
      </c>
      <c r="H938" s="20"/>
      <c r="I938" s="20"/>
      <c r="J938" s="69">
        <f t="shared" si="13"/>
        <v>0</v>
      </c>
    </row>
    <row r="939" spans="1:10" ht="21" customHeight="1" hidden="1">
      <c r="A939" s="41" t="s">
        <v>279</v>
      </c>
      <c r="B939" s="21">
        <v>841</v>
      </c>
      <c r="C939" s="9" t="s">
        <v>33</v>
      </c>
      <c r="D939" s="9" t="s">
        <v>728</v>
      </c>
      <c r="E939" s="9" t="s">
        <v>456</v>
      </c>
      <c r="F939" s="9" t="s">
        <v>54</v>
      </c>
      <c r="G939" s="20"/>
      <c r="H939" s="12"/>
      <c r="I939" s="12"/>
      <c r="J939" s="69">
        <f t="shared" si="13"/>
        <v>0</v>
      </c>
    </row>
    <row r="940" spans="1:10" ht="18.75" customHeight="1" hidden="1">
      <c r="A940" s="41" t="s">
        <v>395</v>
      </c>
      <c r="B940" s="21">
        <v>841</v>
      </c>
      <c r="C940" s="9" t="s">
        <v>33</v>
      </c>
      <c r="D940" s="9" t="s">
        <v>728</v>
      </c>
      <c r="E940" s="9" t="s">
        <v>456</v>
      </c>
      <c r="F940" s="9" t="s">
        <v>56</v>
      </c>
      <c r="G940" s="20"/>
      <c r="H940" s="12"/>
      <c r="I940" s="12"/>
      <c r="J940" s="69">
        <f t="shared" si="13"/>
        <v>0</v>
      </c>
    </row>
    <row r="941" spans="1:10" ht="18" customHeight="1" hidden="1">
      <c r="A941" s="41" t="s">
        <v>705</v>
      </c>
      <c r="B941" s="21">
        <v>841</v>
      </c>
      <c r="C941" s="9" t="s">
        <v>33</v>
      </c>
      <c r="D941" s="9" t="s">
        <v>728</v>
      </c>
      <c r="E941" s="9" t="s">
        <v>743</v>
      </c>
      <c r="F941" s="9"/>
      <c r="G941" s="20">
        <f>SUM(G942)</f>
        <v>0</v>
      </c>
      <c r="H941" s="12"/>
      <c r="I941" s="12"/>
      <c r="J941" s="69">
        <f t="shared" si="13"/>
        <v>0</v>
      </c>
    </row>
    <row r="942" spans="1:10" ht="18.75" customHeight="1" hidden="1">
      <c r="A942" s="41" t="s">
        <v>280</v>
      </c>
      <c r="B942" s="21">
        <v>841</v>
      </c>
      <c r="C942" s="9" t="s">
        <v>33</v>
      </c>
      <c r="D942" s="9" t="s">
        <v>728</v>
      </c>
      <c r="E942" s="9" t="s">
        <v>746</v>
      </c>
      <c r="F942" s="9"/>
      <c r="G942" s="20">
        <f>SUM(G943)</f>
        <v>0</v>
      </c>
      <c r="H942" s="12"/>
      <c r="I942" s="12"/>
      <c r="J942" s="69">
        <f t="shared" si="13"/>
        <v>0</v>
      </c>
    </row>
    <row r="943" spans="1:10" ht="16.5" hidden="1">
      <c r="A943" s="43" t="s">
        <v>203</v>
      </c>
      <c r="B943" s="21">
        <v>841</v>
      </c>
      <c r="C943" s="9" t="s">
        <v>33</v>
      </c>
      <c r="D943" s="9" t="s">
        <v>728</v>
      </c>
      <c r="E943" s="9" t="s">
        <v>746</v>
      </c>
      <c r="F943" s="9" t="s">
        <v>775</v>
      </c>
      <c r="G943" s="20"/>
      <c r="H943" s="12"/>
      <c r="I943" s="12"/>
      <c r="J943" s="69">
        <f t="shared" si="13"/>
        <v>0</v>
      </c>
    </row>
    <row r="944" spans="1:10" ht="16.5" hidden="1">
      <c r="A944" s="37" t="s">
        <v>443</v>
      </c>
      <c r="B944" s="21">
        <v>841</v>
      </c>
      <c r="C944" s="9" t="s">
        <v>33</v>
      </c>
      <c r="D944" s="9" t="s">
        <v>728</v>
      </c>
      <c r="E944" s="9" t="s">
        <v>412</v>
      </c>
      <c r="F944" s="9"/>
      <c r="G944" s="20"/>
      <c r="H944" s="12"/>
      <c r="I944" s="12"/>
      <c r="J944" s="69">
        <f t="shared" si="13"/>
        <v>0</v>
      </c>
    </row>
    <row r="945" spans="1:10" ht="33" hidden="1">
      <c r="A945" s="42" t="s">
        <v>655</v>
      </c>
      <c r="B945" s="21">
        <v>841</v>
      </c>
      <c r="C945" s="9" t="s">
        <v>33</v>
      </c>
      <c r="D945" s="9" t="s">
        <v>728</v>
      </c>
      <c r="E945" s="9" t="s">
        <v>261</v>
      </c>
      <c r="F945" s="9"/>
      <c r="G945" s="20"/>
      <c r="H945" s="12"/>
      <c r="I945" s="12"/>
      <c r="J945" s="69">
        <f t="shared" si="13"/>
        <v>0</v>
      </c>
    </row>
    <row r="946" spans="1:10" ht="16.5" hidden="1">
      <c r="A946" s="43" t="s">
        <v>203</v>
      </c>
      <c r="B946" s="21">
        <v>841</v>
      </c>
      <c r="C946" s="9" t="s">
        <v>33</v>
      </c>
      <c r="D946" s="9" t="s">
        <v>728</v>
      </c>
      <c r="E946" s="9" t="s">
        <v>261</v>
      </c>
      <c r="F946" s="9" t="s">
        <v>775</v>
      </c>
      <c r="G946" s="20"/>
      <c r="H946" s="12"/>
      <c r="I946" s="12"/>
      <c r="J946" s="69">
        <f t="shared" si="13"/>
        <v>0</v>
      </c>
    </row>
    <row r="947" spans="1:10" ht="18.75" customHeight="1">
      <c r="A947" s="43" t="s">
        <v>108</v>
      </c>
      <c r="B947" s="21">
        <v>841</v>
      </c>
      <c r="C947" s="9" t="s">
        <v>33</v>
      </c>
      <c r="D947" s="9" t="s">
        <v>729</v>
      </c>
      <c r="E947" s="9"/>
      <c r="F947" s="9"/>
      <c r="G947" s="20">
        <f>SUM(G948)</f>
        <v>3000</v>
      </c>
      <c r="H947" s="20"/>
      <c r="I947" s="20"/>
      <c r="J947" s="69">
        <f t="shared" si="13"/>
        <v>3000</v>
      </c>
    </row>
    <row r="948" spans="1:10" ht="19.5" customHeight="1">
      <c r="A948" s="41" t="s">
        <v>201</v>
      </c>
      <c r="B948" s="21">
        <v>841</v>
      </c>
      <c r="C948" s="9" t="s">
        <v>33</v>
      </c>
      <c r="D948" s="9" t="s">
        <v>729</v>
      </c>
      <c r="E948" s="9" t="s">
        <v>454</v>
      </c>
      <c r="F948" s="9"/>
      <c r="G948" s="20">
        <f>SUM(G952,G949)</f>
        <v>3000</v>
      </c>
      <c r="H948" s="20"/>
      <c r="I948" s="20"/>
      <c r="J948" s="69">
        <f t="shared" si="13"/>
        <v>3000</v>
      </c>
    </row>
    <row r="949" spans="1:10" ht="51" customHeight="1" hidden="1">
      <c r="A949" s="41" t="s">
        <v>50</v>
      </c>
      <c r="B949" s="21">
        <v>841</v>
      </c>
      <c r="C949" s="9" t="s">
        <v>33</v>
      </c>
      <c r="D949" s="9" t="s">
        <v>729</v>
      </c>
      <c r="E949" s="9" t="s">
        <v>48</v>
      </c>
      <c r="F949" s="9"/>
      <c r="G949" s="20">
        <f>SUM(G950)</f>
        <v>0</v>
      </c>
      <c r="H949" s="20"/>
      <c r="I949" s="20"/>
      <c r="J949" s="69">
        <f t="shared" si="13"/>
        <v>0</v>
      </c>
    </row>
    <row r="950" spans="1:10" ht="36.75" customHeight="1" hidden="1">
      <c r="A950" s="41" t="s">
        <v>455</v>
      </c>
      <c r="B950" s="21">
        <v>841</v>
      </c>
      <c r="C950" s="9" t="s">
        <v>33</v>
      </c>
      <c r="D950" s="9" t="s">
        <v>729</v>
      </c>
      <c r="E950" s="9" t="s">
        <v>456</v>
      </c>
      <c r="F950" s="9"/>
      <c r="G950" s="20">
        <f>SUM(G951)</f>
        <v>0</v>
      </c>
      <c r="H950" s="20"/>
      <c r="I950" s="20"/>
      <c r="J950" s="69">
        <f t="shared" si="13"/>
        <v>0</v>
      </c>
    </row>
    <row r="951" spans="1:10" ht="36" customHeight="1" hidden="1">
      <c r="A951" s="43" t="s">
        <v>675</v>
      </c>
      <c r="B951" s="21">
        <v>841</v>
      </c>
      <c r="C951" s="9" t="s">
        <v>33</v>
      </c>
      <c r="D951" s="9" t="s">
        <v>729</v>
      </c>
      <c r="E951" s="9" t="s">
        <v>57</v>
      </c>
      <c r="F951" s="9" t="s">
        <v>58</v>
      </c>
      <c r="G951" s="20"/>
      <c r="H951" s="12"/>
      <c r="I951" s="12"/>
      <c r="J951" s="69">
        <f t="shared" si="13"/>
        <v>0</v>
      </c>
    </row>
    <row r="952" spans="1:10" ht="18.75" customHeight="1">
      <c r="A952" s="41" t="s">
        <v>705</v>
      </c>
      <c r="B952" s="21">
        <v>841</v>
      </c>
      <c r="C952" s="9" t="s">
        <v>33</v>
      </c>
      <c r="D952" s="9" t="s">
        <v>729</v>
      </c>
      <c r="E952" s="9" t="s">
        <v>743</v>
      </c>
      <c r="F952" s="9"/>
      <c r="G952" s="20">
        <f>SUM(G953,G955,G957,G959)</f>
        <v>3000</v>
      </c>
      <c r="H952" s="20"/>
      <c r="I952" s="20"/>
      <c r="J952" s="69">
        <f t="shared" si="13"/>
        <v>3000</v>
      </c>
    </row>
    <row r="953" spans="1:10" ht="18" customHeight="1">
      <c r="A953" s="41" t="s">
        <v>310</v>
      </c>
      <c r="B953" s="21">
        <v>841</v>
      </c>
      <c r="C953" s="9" t="s">
        <v>33</v>
      </c>
      <c r="D953" s="9" t="s">
        <v>729</v>
      </c>
      <c r="E953" s="9" t="s">
        <v>747</v>
      </c>
      <c r="F953" s="9"/>
      <c r="G953" s="20">
        <f>SUM(G954)</f>
        <v>3000</v>
      </c>
      <c r="H953" s="12"/>
      <c r="I953" s="12"/>
      <c r="J953" s="69">
        <f t="shared" si="13"/>
        <v>3000</v>
      </c>
    </row>
    <row r="954" spans="1:10" ht="16.5">
      <c r="A954" s="43" t="s">
        <v>203</v>
      </c>
      <c r="B954" s="21">
        <v>841</v>
      </c>
      <c r="C954" s="9" t="s">
        <v>33</v>
      </c>
      <c r="D954" s="9" t="s">
        <v>729</v>
      </c>
      <c r="E954" s="9" t="s">
        <v>747</v>
      </c>
      <c r="F954" s="9" t="s">
        <v>775</v>
      </c>
      <c r="G954" s="20">
        <v>3000</v>
      </c>
      <c r="H954" s="12"/>
      <c r="I954" s="12"/>
      <c r="J954" s="69">
        <f t="shared" si="13"/>
        <v>3000</v>
      </c>
    </row>
    <row r="955" spans="1:10" ht="18" customHeight="1" hidden="1">
      <c r="A955" s="43" t="s">
        <v>678</v>
      </c>
      <c r="B955" s="21">
        <v>841</v>
      </c>
      <c r="C955" s="9" t="s">
        <v>33</v>
      </c>
      <c r="D955" s="9" t="s">
        <v>748</v>
      </c>
      <c r="E955" s="9" t="s">
        <v>749</v>
      </c>
      <c r="F955" s="9"/>
      <c r="G955" s="20">
        <f>SUM(G956)</f>
        <v>0</v>
      </c>
      <c r="H955" s="12"/>
      <c r="I955" s="12"/>
      <c r="J955" s="69">
        <f t="shared" si="13"/>
        <v>0</v>
      </c>
    </row>
    <row r="956" spans="1:10" ht="18.75" customHeight="1" hidden="1">
      <c r="A956" s="43" t="s">
        <v>203</v>
      </c>
      <c r="B956" s="21">
        <v>841</v>
      </c>
      <c r="C956" s="9" t="s">
        <v>33</v>
      </c>
      <c r="D956" s="9" t="s">
        <v>729</v>
      </c>
      <c r="E956" s="9" t="s">
        <v>749</v>
      </c>
      <c r="F956" s="9" t="s">
        <v>775</v>
      </c>
      <c r="G956" s="20"/>
      <c r="H956" s="12"/>
      <c r="I956" s="12"/>
      <c r="J956" s="69">
        <f t="shared" si="13"/>
        <v>0</v>
      </c>
    </row>
    <row r="957" spans="1:10" ht="36.75" customHeight="1" hidden="1">
      <c r="A957" s="43" t="s">
        <v>348</v>
      </c>
      <c r="B957" s="21">
        <v>841</v>
      </c>
      <c r="C957" s="9" t="s">
        <v>33</v>
      </c>
      <c r="D957" s="9" t="s">
        <v>729</v>
      </c>
      <c r="E957" s="9" t="s">
        <v>281</v>
      </c>
      <c r="F957" s="9"/>
      <c r="G957" s="20">
        <f>SUM(G958)</f>
        <v>0</v>
      </c>
      <c r="H957" s="12"/>
      <c r="I957" s="12"/>
      <c r="J957" s="69">
        <f aca="true" t="shared" si="14" ref="J957:J1020">G957+H957+I957</f>
        <v>0</v>
      </c>
    </row>
    <row r="958" spans="1:10" ht="16.5" customHeight="1" hidden="1">
      <c r="A958" s="43" t="s">
        <v>203</v>
      </c>
      <c r="B958" s="21">
        <v>841</v>
      </c>
      <c r="C958" s="9" t="s">
        <v>33</v>
      </c>
      <c r="D958" s="9" t="s">
        <v>729</v>
      </c>
      <c r="E958" s="9" t="s">
        <v>281</v>
      </c>
      <c r="F958" s="9" t="s">
        <v>775</v>
      </c>
      <c r="G958" s="20"/>
      <c r="H958" s="12"/>
      <c r="I958" s="12"/>
      <c r="J958" s="69">
        <f t="shared" si="14"/>
        <v>0</v>
      </c>
    </row>
    <row r="959" spans="1:10" ht="19.5" customHeight="1" hidden="1">
      <c r="A959" s="43" t="s">
        <v>680</v>
      </c>
      <c r="B959" s="21">
        <v>841</v>
      </c>
      <c r="C959" s="9" t="s">
        <v>33</v>
      </c>
      <c r="D959" s="9" t="s">
        <v>729</v>
      </c>
      <c r="E959" s="9" t="s">
        <v>282</v>
      </c>
      <c r="F959" s="9"/>
      <c r="G959" s="20">
        <f>SUM(G960)</f>
        <v>0</v>
      </c>
      <c r="H959" s="12"/>
      <c r="I959" s="12"/>
      <c r="J959" s="69">
        <f t="shared" si="14"/>
        <v>0</v>
      </c>
    </row>
    <row r="960" spans="1:10" ht="16.5" customHeight="1" hidden="1">
      <c r="A960" s="43" t="s">
        <v>203</v>
      </c>
      <c r="B960" s="21">
        <v>841</v>
      </c>
      <c r="C960" s="9" t="s">
        <v>33</v>
      </c>
      <c r="D960" s="9" t="s">
        <v>729</v>
      </c>
      <c r="E960" s="9" t="s">
        <v>282</v>
      </c>
      <c r="F960" s="9" t="s">
        <v>775</v>
      </c>
      <c r="G960" s="20"/>
      <c r="H960" s="12"/>
      <c r="I960" s="12"/>
      <c r="J960" s="69">
        <f t="shared" si="14"/>
        <v>0</v>
      </c>
    </row>
    <row r="961" spans="1:10" ht="20.25" customHeight="1" hidden="1">
      <c r="A961" s="43" t="s">
        <v>396</v>
      </c>
      <c r="B961" s="21">
        <v>841</v>
      </c>
      <c r="C961" s="9" t="s">
        <v>33</v>
      </c>
      <c r="D961" s="9" t="s">
        <v>729</v>
      </c>
      <c r="E961" s="9" t="s">
        <v>347</v>
      </c>
      <c r="F961" s="9"/>
      <c r="G961" s="20"/>
      <c r="H961" s="12"/>
      <c r="I961" s="12"/>
      <c r="J961" s="69">
        <f t="shared" si="14"/>
        <v>0</v>
      </c>
    </row>
    <row r="962" spans="1:10" ht="16.5" customHeight="1" hidden="1">
      <c r="A962" s="43" t="s">
        <v>203</v>
      </c>
      <c r="B962" s="21">
        <v>841</v>
      </c>
      <c r="C962" s="9" t="s">
        <v>33</v>
      </c>
      <c r="D962" s="9" t="s">
        <v>729</v>
      </c>
      <c r="E962" s="9" t="s">
        <v>347</v>
      </c>
      <c r="F962" s="9" t="s">
        <v>775</v>
      </c>
      <c r="G962" s="20"/>
      <c r="H962" s="12"/>
      <c r="I962" s="12"/>
      <c r="J962" s="69">
        <f t="shared" si="14"/>
        <v>0</v>
      </c>
    </row>
    <row r="963" spans="1:10" ht="37.5" customHeight="1" hidden="1">
      <c r="A963" s="43" t="s">
        <v>649</v>
      </c>
      <c r="B963" s="21">
        <v>841</v>
      </c>
      <c r="C963" s="9" t="s">
        <v>33</v>
      </c>
      <c r="D963" s="9" t="s">
        <v>729</v>
      </c>
      <c r="E963" s="9" t="s">
        <v>349</v>
      </c>
      <c r="F963" s="9"/>
      <c r="G963" s="20"/>
      <c r="H963" s="12"/>
      <c r="I963" s="12"/>
      <c r="J963" s="69">
        <f t="shared" si="14"/>
        <v>0</v>
      </c>
    </row>
    <row r="964" spans="1:10" ht="16.5" customHeight="1" hidden="1">
      <c r="A964" s="43" t="s">
        <v>203</v>
      </c>
      <c r="B964" s="21">
        <v>841</v>
      </c>
      <c r="C964" s="9" t="s">
        <v>33</v>
      </c>
      <c r="D964" s="9" t="s">
        <v>729</v>
      </c>
      <c r="E964" s="9" t="s">
        <v>349</v>
      </c>
      <c r="F964" s="9" t="s">
        <v>775</v>
      </c>
      <c r="G964" s="20"/>
      <c r="H964" s="12"/>
      <c r="I964" s="12"/>
      <c r="J964" s="69">
        <f t="shared" si="14"/>
        <v>0</v>
      </c>
    </row>
    <row r="965" spans="1:10" ht="19.5" customHeight="1" hidden="1">
      <c r="A965" s="43" t="s">
        <v>350</v>
      </c>
      <c r="B965" s="21">
        <v>841</v>
      </c>
      <c r="C965" s="9" t="s">
        <v>33</v>
      </c>
      <c r="D965" s="9" t="s">
        <v>729</v>
      </c>
      <c r="E965" s="9" t="s">
        <v>351</v>
      </c>
      <c r="F965" s="9"/>
      <c r="G965" s="20"/>
      <c r="H965" s="12"/>
      <c r="I965" s="12"/>
      <c r="J965" s="69">
        <f t="shared" si="14"/>
        <v>0</v>
      </c>
    </row>
    <row r="966" spans="1:10" ht="16.5" customHeight="1" hidden="1">
      <c r="A966" s="43" t="s">
        <v>203</v>
      </c>
      <c r="B966" s="21">
        <v>841</v>
      </c>
      <c r="C966" s="9" t="s">
        <v>33</v>
      </c>
      <c r="D966" s="9" t="s">
        <v>729</v>
      </c>
      <c r="E966" s="9" t="s">
        <v>351</v>
      </c>
      <c r="F966" s="9" t="s">
        <v>775</v>
      </c>
      <c r="G966" s="20"/>
      <c r="H966" s="12"/>
      <c r="I966" s="12"/>
      <c r="J966" s="69">
        <f t="shared" si="14"/>
        <v>0</v>
      </c>
    </row>
    <row r="967" spans="1:10" ht="18" customHeight="1">
      <c r="A967" s="43" t="s">
        <v>106</v>
      </c>
      <c r="B967" s="21">
        <v>841</v>
      </c>
      <c r="C967" s="9" t="s">
        <v>33</v>
      </c>
      <c r="D967" s="9" t="s">
        <v>730</v>
      </c>
      <c r="E967" s="9"/>
      <c r="F967" s="9"/>
      <c r="G967" s="20">
        <f>SUM(G968)</f>
        <v>241510</v>
      </c>
      <c r="H967" s="20"/>
      <c r="I967" s="20">
        <f>SUM(I968)</f>
        <v>-10245.9</v>
      </c>
      <c r="J967" s="69">
        <f t="shared" si="14"/>
        <v>231264.1</v>
      </c>
    </row>
    <row r="968" spans="1:10" ht="21.75" customHeight="1">
      <c r="A968" s="41" t="s">
        <v>750</v>
      </c>
      <c r="B968" s="21">
        <v>841</v>
      </c>
      <c r="C968" s="9" t="s">
        <v>33</v>
      </c>
      <c r="D968" s="9" t="s">
        <v>730</v>
      </c>
      <c r="E968" s="9" t="s">
        <v>454</v>
      </c>
      <c r="F968" s="9"/>
      <c r="G968" s="20">
        <f>G969+G975</f>
        <v>241510</v>
      </c>
      <c r="H968" s="20"/>
      <c r="I968" s="20">
        <f>I969+I975</f>
        <v>-10245.9</v>
      </c>
      <c r="J968" s="69">
        <f t="shared" si="14"/>
        <v>231264.1</v>
      </c>
    </row>
    <row r="969" spans="1:10" ht="67.5" customHeight="1" hidden="1">
      <c r="A969" s="41" t="s">
        <v>50</v>
      </c>
      <c r="B969" s="21">
        <v>841</v>
      </c>
      <c r="C969" s="9" t="s">
        <v>33</v>
      </c>
      <c r="D969" s="9" t="s">
        <v>730</v>
      </c>
      <c r="E969" s="9" t="s">
        <v>48</v>
      </c>
      <c r="F969" s="9"/>
      <c r="G969" s="20">
        <f>SUM(G970)</f>
        <v>0</v>
      </c>
      <c r="H969" s="20"/>
      <c r="I969" s="20">
        <f>SUM(I970)</f>
        <v>0</v>
      </c>
      <c r="J969" s="69">
        <f t="shared" si="14"/>
        <v>0</v>
      </c>
    </row>
    <row r="970" spans="1:10" ht="35.25" customHeight="1" hidden="1">
      <c r="A970" s="41" t="s">
        <v>455</v>
      </c>
      <c r="B970" s="21">
        <v>841</v>
      </c>
      <c r="C970" s="9" t="s">
        <v>33</v>
      </c>
      <c r="D970" s="9" t="s">
        <v>730</v>
      </c>
      <c r="E970" s="9" t="s">
        <v>456</v>
      </c>
      <c r="F970" s="9"/>
      <c r="G970" s="20">
        <f>SUM(G971:G974)</f>
        <v>0</v>
      </c>
      <c r="H970" s="20"/>
      <c r="I970" s="20">
        <f>SUM(I971:I974)</f>
        <v>0</v>
      </c>
      <c r="J970" s="69">
        <f t="shared" si="14"/>
        <v>0</v>
      </c>
    </row>
    <row r="971" spans="1:10" ht="33" hidden="1">
      <c r="A971" s="41" t="s">
        <v>687</v>
      </c>
      <c r="B971" s="21">
        <v>841</v>
      </c>
      <c r="C971" s="9" t="s">
        <v>33</v>
      </c>
      <c r="D971" s="9" t="s">
        <v>730</v>
      </c>
      <c r="E971" s="9" t="s">
        <v>456</v>
      </c>
      <c r="F971" s="9" t="s">
        <v>59</v>
      </c>
      <c r="G971" s="20"/>
      <c r="H971" s="20"/>
      <c r="I971" s="20"/>
      <c r="J971" s="69">
        <f t="shared" si="14"/>
        <v>0</v>
      </c>
    </row>
    <row r="972" spans="1:10" ht="36.75" customHeight="1" hidden="1">
      <c r="A972" s="41" t="s">
        <v>397</v>
      </c>
      <c r="B972" s="21">
        <v>841</v>
      </c>
      <c r="C972" s="9" t="s">
        <v>33</v>
      </c>
      <c r="D972" s="9" t="s">
        <v>730</v>
      </c>
      <c r="E972" s="9" t="s">
        <v>456</v>
      </c>
      <c r="F972" s="9" t="s">
        <v>60</v>
      </c>
      <c r="G972" s="20"/>
      <c r="H972" s="20"/>
      <c r="I972" s="20"/>
      <c r="J972" s="69">
        <f t="shared" si="14"/>
        <v>0</v>
      </c>
    </row>
    <row r="973" spans="1:10" ht="22.5" customHeight="1" hidden="1">
      <c r="A973" s="41" t="s">
        <v>688</v>
      </c>
      <c r="B973" s="21">
        <v>841</v>
      </c>
      <c r="C973" s="9" t="s">
        <v>33</v>
      </c>
      <c r="D973" s="9" t="s">
        <v>730</v>
      </c>
      <c r="E973" s="9" t="s">
        <v>456</v>
      </c>
      <c r="F973" s="9" t="s">
        <v>61</v>
      </c>
      <c r="G973" s="20"/>
      <c r="H973" s="20"/>
      <c r="I973" s="20"/>
      <c r="J973" s="69">
        <f t="shared" si="14"/>
        <v>0</v>
      </c>
    </row>
    <row r="974" spans="1:10" ht="36.75" customHeight="1" hidden="1">
      <c r="A974" s="41" t="s">
        <v>346</v>
      </c>
      <c r="B974" s="21">
        <v>841</v>
      </c>
      <c r="C974" s="9" t="s">
        <v>33</v>
      </c>
      <c r="D974" s="9" t="s">
        <v>730</v>
      </c>
      <c r="E974" s="9" t="s">
        <v>456</v>
      </c>
      <c r="F974" s="9" t="s">
        <v>62</v>
      </c>
      <c r="G974" s="20"/>
      <c r="H974" s="20"/>
      <c r="I974" s="20"/>
      <c r="J974" s="69">
        <f t="shared" si="14"/>
        <v>0</v>
      </c>
    </row>
    <row r="975" spans="1:10" ht="18" customHeight="1">
      <c r="A975" s="41" t="s">
        <v>705</v>
      </c>
      <c r="B975" s="21">
        <v>841</v>
      </c>
      <c r="C975" s="9" t="s">
        <v>33</v>
      </c>
      <c r="D975" s="9" t="s">
        <v>730</v>
      </c>
      <c r="E975" s="9" t="s">
        <v>743</v>
      </c>
      <c r="F975" s="9"/>
      <c r="G975" s="20">
        <f>G976+G978+G980+G982+G984+G986</f>
        <v>241510</v>
      </c>
      <c r="H975" s="20"/>
      <c r="I975" s="20">
        <f>I976+I978+I980+I982+I984+I986</f>
        <v>-10245.9</v>
      </c>
      <c r="J975" s="69">
        <f t="shared" si="14"/>
        <v>231264.1</v>
      </c>
    </row>
    <row r="976" spans="1:10" ht="18" customHeight="1">
      <c r="A976" s="41" t="s">
        <v>543</v>
      </c>
      <c r="B976" s="21">
        <v>841</v>
      </c>
      <c r="C976" s="9" t="s">
        <v>33</v>
      </c>
      <c r="D976" s="9" t="s">
        <v>730</v>
      </c>
      <c r="E976" s="9" t="s">
        <v>747</v>
      </c>
      <c r="F976" s="9"/>
      <c r="G976" s="20">
        <f>SUM(G977)</f>
        <v>201510</v>
      </c>
      <c r="H976" s="12"/>
      <c r="I976" s="20">
        <f>SUM(I977)</f>
        <v>-10245.9</v>
      </c>
      <c r="J976" s="69">
        <f t="shared" si="14"/>
        <v>191264.1</v>
      </c>
    </row>
    <row r="977" spans="1:10" ht="16.5">
      <c r="A977" s="43" t="s">
        <v>203</v>
      </c>
      <c r="B977" s="21">
        <v>841</v>
      </c>
      <c r="C977" s="9" t="s">
        <v>33</v>
      </c>
      <c r="D977" s="9" t="s">
        <v>730</v>
      </c>
      <c r="E977" s="9" t="s">
        <v>747</v>
      </c>
      <c r="F977" s="9" t="s">
        <v>775</v>
      </c>
      <c r="G977" s="20">
        <f>67972+70578.7+48959.3+10000+4000</f>
        <v>201510</v>
      </c>
      <c r="H977" s="12"/>
      <c r="I977" s="12">
        <v>-10245.9</v>
      </c>
      <c r="J977" s="69">
        <f t="shared" si="14"/>
        <v>191264.1</v>
      </c>
    </row>
    <row r="978" spans="1:10" ht="18.75" customHeight="1" hidden="1">
      <c r="A978" s="41" t="s">
        <v>398</v>
      </c>
      <c r="B978" s="21">
        <v>841</v>
      </c>
      <c r="C978" s="9" t="s">
        <v>33</v>
      </c>
      <c r="D978" s="9" t="s">
        <v>730</v>
      </c>
      <c r="E978" s="9" t="s">
        <v>751</v>
      </c>
      <c r="F978" s="9"/>
      <c r="G978" s="20">
        <f>SUM(G979)</f>
        <v>0</v>
      </c>
      <c r="H978" s="12"/>
      <c r="I978" s="12"/>
      <c r="J978" s="69">
        <f t="shared" si="14"/>
        <v>0</v>
      </c>
    </row>
    <row r="979" spans="1:10" ht="16.5" hidden="1">
      <c r="A979" s="43" t="s">
        <v>203</v>
      </c>
      <c r="B979" s="21">
        <v>841</v>
      </c>
      <c r="C979" s="9" t="s">
        <v>33</v>
      </c>
      <c r="D979" s="9" t="s">
        <v>730</v>
      </c>
      <c r="E979" s="9" t="s">
        <v>751</v>
      </c>
      <c r="F979" s="9" t="s">
        <v>775</v>
      </c>
      <c r="G979" s="20"/>
      <c r="H979" s="12"/>
      <c r="I979" s="12"/>
      <c r="J979" s="69">
        <f t="shared" si="14"/>
        <v>0</v>
      </c>
    </row>
    <row r="980" spans="1:10" ht="16.5" hidden="1">
      <c r="A980" s="43" t="s">
        <v>345</v>
      </c>
      <c r="B980" s="21">
        <v>841</v>
      </c>
      <c r="C980" s="9" t="s">
        <v>33</v>
      </c>
      <c r="D980" s="9" t="s">
        <v>730</v>
      </c>
      <c r="E980" s="9" t="s">
        <v>752</v>
      </c>
      <c r="F980" s="9"/>
      <c r="G980" s="20">
        <f>G981</f>
        <v>0</v>
      </c>
      <c r="H980" s="12"/>
      <c r="I980" s="12"/>
      <c r="J980" s="69">
        <f t="shared" si="14"/>
        <v>0</v>
      </c>
    </row>
    <row r="981" spans="1:10" ht="18" customHeight="1" hidden="1">
      <c r="A981" s="43" t="s">
        <v>203</v>
      </c>
      <c r="B981" s="21">
        <v>841</v>
      </c>
      <c r="C981" s="9" t="s">
        <v>33</v>
      </c>
      <c r="D981" s="9" t="s">
        <v>730</v>
      </c>
      <c r="E981" s="9" t="s">
        <v>752</v>
      </c>
      <c r="F981" s="9" t="s">
        <v>775</v>
      </c>
      <c r="G981" s="20"/>
      <c r="H981" s="12"/>
      <c r="I981" s="12"/>
      <c r="J981" s="69">
        <f t="shared" si="14"/>
        <v>0</v>
      </c>
    </row>
    <row r="982" spans="1:10" ht="18" customHeight="1" hidden="1">
      <c r="A982" s="43" t="s">
        <v>650</v>
      </c>
      <c r="B982" s="21">
        <v>841</v>
      </c>
      <c r="C982" s="9" t="s">
        <v>33</v>
      </c>
      <c r="D982" s="9" t="s">
        <v>730</v>
      </c>
      <c r="E982" s="9" t="s">
        <v>753</v>
      </c>
      <c r="F982" s="9"/>
      <c r="G982" s="20">
        <f>SUM(G983)</f>
        <v>0</v>
      </c>
      <c r="H982" s="12"/>
      <c r="I982" s="12"/>
      <c r="J982" s="69">
        <f t="shared" si="14"/>
        <v>0</v>
      </c>
    </row>
    <row r="983" spans="1:10" ht="18.75" customHeight="1" hidden="1">
      <c r="A983" s="43" t="s">
        <v>465</v>
      </c>
      <c r="B983" s="21">
        <v>841</v>
      </c>
      <c r="C983" s="9" t="s">
        <v>33</v>
      </c>
      <c r="D983" s="9" t="s">
        <v>730</v>
      </c>
      <c r="E983" s="9" t="s">
        <v>753</v>
      </c>
      <c r="F983" s="9" t="s">
        <v>775</v>
      </c>
      <c r="G983" s="20"/>
      <c r="H983" s="12"/>
      <c r="I983" s="12"/>
      <c r="J983" s="69">
        <f t="shared" si="14"/>
        <v>0</v>
      </c>
    </row>
    <row r="984" spans="1:10" ht="20.25" customHeight="1">
      <c r="A984" s="43" t="s">
        <v>390</v>
      </c>
      <c r="B984" s="21">
        <v>841</v>
      </c>
      <c r="C984" s="9" t="s">
        <v>33</v>
      </c>
      <c r="D984" s="9" t="s">
        <v>730</v>
      </c>
      <c r="E984" s="9" t="s">
        <v>352</v>
      </c>
      <c r="F984" s="9"/>
      <c r="G984" s="20">
        <f>G985</f>
        <v>40000</v>
      </c>
      <c r="H984" s="12"/>
      <c r="I984" s="12"/>
      <c r="J984" s="69">
        <f t="shared" si="14"/>
        <v>40000</v>
      </c>
    </row>
    <row r="985" spans="1:10" ht="18.75" customHeight="1">
      <c r="A985" s="43" t="s">
        <v>465</v>
      </c>
      <c r="B985" s="21">
        <v>841</v>
      </c>
      <c r="C985" s="9" t="s">
        <v>33</v>
      </c>
      <c r="D985" s="9" t="s">
        <v>730</v>
      </c>
      <c r="E985" s="9" t="s">
        <v>352</v>
      </c>
      <c r="F985" s="9" t="s">
        <v>775</v>
      </c>
      <c r="G985" s="20">
        <v>40000</v>
      </c>
      <c r="H985" s="12"/>
      <c r="I985" s="12"/>
      <c r="J985" s="69">
        <f t="shared" si="14"/>
        <v>40000</v>
      </c>
    </row>
    <row r="986" spans="1:10" ht="18.75" customHeight="1" hidden="1">
      <c r="A986" s="43" t="s">
        <v>113</v>
      </c>
      <c r="B986" s="21">
        <v>841</v>
      </c>
      <c r="C986" s="9" t="s">
        <v>33</v>
      </c>
      <c r="D986" s="9" t="s">
        <v>730</v>
      </c>
      <c r="E986" s="9" t="s">
        <v>112</v>
      </c>
      <c r="F986" s="9"/>
      <c r="G986" s="20">
        <f>G987</f>
        <v>0</v>
      </c>
      <c r="H986" s="12"/>
      <c r="I986" s="12"/>
      <c r="J986" s="69">
        <f t="shared" si="14"/>
        <v>0</v>
      </c>
    </row>
    <row r="987" spans="1:10" ht="18.75" customHeight="1" hidden="1">
      <c r="A987" s="43" t="s">
        <v>465</v>
      </c>
      <c r="B987" s="21">
        <v>841</v>
      </c>
      <c r="C987" s="9" t="s">
        <v>33</v>
      </c>
      <c r="D987" s="9" t="s">
        <v>730</v>
      </c>
      <c r="E987" s="9" t="s">
        <v>112</v>
      </c>
      <c r="F987" s="9" t="s">
        <v>775</v>
      </c>
      <c r="G987" s="20"/>
      <c r="H987" s="12"/>
      <c r="I987" s="12"/>
      <c r="J987" s="69">
        <f t="shared" si="14"/>
        <v>0</v>
      </c>
    </row>
    <row r="988" spans="1:10" ht="20.25" customHeight="1" hidden="1">
      <c r="A988" s="44" t="s">
        <v>198</v>
      </c>
      <c r="B988" s="21">
        <v>841</v>
      </c>
      <c r="C988" s="9" t="s">
        <v>732</v>
      </c>
      <c r="D988" s="9"/>
      <c r="E988" s="9"/>
      <c r="F988" s="9"/>
      <c r="G988" s="20">
        <f>SUM(G989)</f>
        <v>0</v>
      </c>
      <c r="H988" s="20"/>
      <c r="I988" s="20"/>
      <c r="J988" s="69">
        <f t="shared" si="14"/>
        <v>0</v>
      </c>
    </row>
    <row r="989" spans="1:10" ht="18.75" customHeight="1" hidden="1">
      <c r="A989" s="42" t="s">
        <v>111</v>
      </c>
      <c r="B989" s="21">
        <v>841</v>
      </c>
      <c r="C989" s="9" t="s">
        <v>732</v>
      </c>
      <c r="D989" s="9" t="s">
        <v>33</v>
      </c>
      <c r="E989" s="9"/>
      <c r="F989" s="9"/>
      <c r="G989" s="20">
        <f>SUM(G990)</f>
        <v>0</v>
      </c>
      <c r="H989" s="20"/>
      <c r="I989" s="20"/>
      <c r="J989" s="69">
        <f t="shared" si="14"/>
        <v>0</v>
      </c>
    </row>
    <row r="990" spans="1:10" ht="36" customHeight="1" hidden="1">
      <c r="A990" s="41" t="s">
        <v>453</v>
      </c>
      <c r="B990" s="21">
        <v>841</v>
      </c>
      <c r="C990" s="9" t="s">
        <v>732</v>
      </c>
      <c r="D990" s="9" t="s">
        <v>33</v>
      </c>
      <c r="E990" s="9" t="s">
        <v>454</v>
      </c>
      <c r="F990" s="9"/>
      <c r="G990" s="20">
        <f>SUM(G996,G991)</f>
        <v>0</v>
      </c>
      <c r="H990" s="20"/>
      <c r="I990" s="20"/>
      <c r="J990" s="69">
        <f t="shared" si="14"/>
        <v>0</v>
      </c>
    </row>
    <row r="991" spans="1:10" ht="54.75" customHeight="1" hidden="1">
      <c r="A991" s="41" t="s">
        <v>50</v>
      </c>
      <c r="B991" s="21">
        <v>841</v>
      </c>
      <c r="C991" s="9" t="s">
        <v>732</v>
      </c>
      <c r="D991" s="9" t="s">
        <v>33</v>
      </c>
      <c r="E991" s="9" t="s">
        <v>48</v>
      </c>
      <c r="F991" s="9"/>
      <c r="G991" s="20">
        <f>SUM(G992)</f>
        <v>0</v>
      </c>
      <c r="H991" s="20"/>
      <c r="I991" s="20"/>
      <c r="J991" s="69">
        <f t="shared" si="14"/>
        <v>0</v>
      </c>
    </row>
    <row r="992" spans="1:10" ht="36" customHeight="1" hidden="1">
      <c r="A992" s="41" t="s">
        <v>283</v>
      </c>
      <c r="B992" s="21">
        <v>841</v>
      </c>
      <c r="C992" s="9" t="s">
        <v>732</v>
      </c>
      <c r="D992" s="9" t="s">
        <v>33</v>
      </c>
      <c r="E992" s="9" t="s">
        <v>456</v>
      </c>
      <c r="F992" s="9"/>
      <c r="G992" s="20">
        <f>SUM(G993:G995)</f>
        <v>0</v>
      </c>
      <c r="H992" s="20"/>
      <c r="I992" s="20"/>
      <c r="J992" s="69">
        <f t="shared" si="14"/>
        <v>0</v>
      </c>
    </row>
    <row r="993" spans="1:10" s="82" customFormat="1" ht="18.75" customHeight="1" hidden="1">
      <c r="A993" s="41" t="s">
        <v>691</v>
      </c>
      <c r="B993" s="21">
        <v>841</v>
      </c>
      <c r="C993" s="9" t="s">
        <v>732</v>
      </c>
      <c r="D993" s="9" t="s">
        <v>33</v>
      </c>
      <c r="E993" s="9" t="s">
        <v>456</v>
      </c>
      <c r="F993" s="9" t="s">
        <v>63</v>
      </c>
      <c r="G993" s="20"/>
      <c r="H993" s="84"/>
      <c r="I993" s="20"/>
      <c r="J993" s="69">
        <f t="shared" si="14"/>
        <v>0</v>
      </c>
    </row>
    <row r="994" spans="1:10" s="83" customFormat="1" ht="18" customHeight="1" hidden="1">
      <c r="A994" s="41" t="s">
        <v>692</v>
      </c>
      <c r="B994" s="21">
        <v>841</v>
      </c>
      <c r="C994" s="9" t="s">
        <v>64</v>
      </c>
      <c r="D994" s="9" t="s">
        <v>33</v>
      </c>
      <c r="E994" s="9" t="s">
        <v>456</v>
      </c>
      <c r="F994" s="9" t="s">
        <v>65</v>
      </c>
      <c r="G994" s="20"/>
      <c r="H994" s="85"/>
      <c r="I994" s="20"/>
      <c r="J994" s="69">
        <f t="shared" si="14"/>
        <v>0</v>
      </c>
    </row>
    <row r="995" spans="1:10" ht="38.25" customHeight="1" hidden="1">
      <c r="A995" s="41" t="s">
        <v>666</v>
      </c>
      <c r="B995" s="21">
        <v>841</v>
      </c>
      <c r="C995" s="9" t="s">
        <v>732</v>
      </c>
      <c r="D995" s="9" t="s">
        <v>33</v>
      </c>
      <c r="E995" s="9" t="s">
        <v>57</v>
      </c>
      <c r="F995" s="9" t="s">
        <v>66</v>
      </c>
      <c r="G995" s="20"/>
      <c r="H995" s="20"/>
      <c r="I995" s="20"/>
      <c r="J995" s="69">
        <f t="shared" si="14"/>
        <v>0</v>
      </c>
    </row>
    <row r="996" spans="1:10" ht="16.5" hidden="1">
      <c r="A996" s="41" t="s">
        <v>705</v>
      </c>
      <c r="B996" s="21">
        <v>841</v>
      </c>
      <c r="C996" s="9" t="s">
        <v>732</v>
      </c>
      <c r="D996" s="9" t="s">
        <v>33</v>
      </c>
      <c r="E996" s="9" t="s">
        <v>743</v>
      </c>
      <c r="F996" s="9"/>
      <c r="G996" s="20">
        <f>SUM(G997)</f>
        <v>0</v>
      </c>
      <c r="H996" s="12"/>
      <c r="I996" s="12"/>
      <c r="J996" s="69">
        <f t="shared" si="14"/>
        <v>0</v>
      </c>
    </row>
    <row r="997" spans="1:10" ht="15.75" customHeight="1" hidden="1">
      <c r="A997" s="41" t="s">
        <v>690</v>
      </c>
      <c r="B997" s="21">
        <v>841</v>
      </c>
      <c r="C997" s="9" t="s">
        <v>732</v>
      </c>
      <c r="D997" s="9" t="s">
        <v>33</v>
      </c>
      <c r="E997" s="9" t="s">
        <v>747</v>
      </c>
      <c r="F997" s="9"/>
      <c r="G997" s="20">
        <f>SUM(G998)</f>
        <v>0</v>
      </c>
      <c r="H997" s="12"/>
      <c r="I997" s="12"/>
      <c r="J997" s="69">
        <f t="shared" si="14"/>
        <v>0</v>
      </c>
    </row>
    <row r="998" spans="1:10" ht="16.5" hidden="1">
      <c r="A998" s="43" t="s">
        <v>465</v>
      </c>
      <c r="B998" s="21">
        <v>841</v>
      </c>
      <c r="C998" s="9" t="s">
        <v>732</v>
      </c>
      <c r="D998" s="9" t="s">
        <v>33</v>
      </c>
      <c r="E998" s="9" t="s">
        <v>747</v>
      </c>
      <c r="F998" s="9" t="s">
        <v>775</v>
      </c>
      <c r="G998" s="20"/>
      <c r="H998" s="12"/>
      <c r="I998" s="12"/>
      <c r="J998" s="69">
        <f t="shared" si="14"/>
        <v>0</v>
      </c>
    </row>
    <row r="999" spans="1:10" ht="18.75" customHeight="1">
      <c r="A999" s="42" t="s">
        <v>476</v>
      </c>
      <c r="B999" s="21">
        <v>841</v>
      </c>
      <c r="C999" s="9" t="s">
        <v>555</v>
      </c>
      <c r="D999" s="9"/>
      <c r="E999" s="9"/>
      <c r="F999" s="9"/>
      <c r="G999" s="20">
        <f>SUM(G1000)</f>
        <v>91150</v>
      </c>
      <c r="H999" s="20"/>
      <c r="I999" s="20"/>
      <c r="J999" s="69">
        <f t="shared" si="14"/>
        <v>91150</v>
      </c>
    </row>
    <row r="1000" spans="1:10" ht="20.25" customHeight="1">
      <c r="A1000" s="42" t="s">
        <v>99</v>
      </c>
      <c r="B1000" s="21">
        <v>841</v>
      </c>
      <c r="C1000" s="9" t="s">
        <v>555</v>
      </c>
      <c r="D1000" s="9" t="s">
        <v>31</v>
      </c>
      <c r="E1000" s="9"/>
      <c r="F1000" s="9"/>
      <c r="G1000" s="20">
        <f>SUM(G1001)</f>
        <v>91150</v>
      </c>
      <c r="H1000" s="20"/>
      <c r="I1000" s="20"/>
      <c r="J1000" s="69">
        <f t="shared" si="14"/>
        <v>91150</v>
      </c>
    </row>
    <row r="1001" spans="1:10" ht="18.75" customHeight="1">
      <c r="A1001" s="41" t="s">
        <v>453</v>
      </c>
      <c r="B1001" s="21">
        <v>841</v>
      </c>
      <c r="C1001" s="9" t="s">
        <v>555</v>
      </c>
      <c r="D1001" s="9" t="s">
        <v>31</v>
      </c>
      <c r="E1001" s="9" t="s">
        <v>454</v>
      </c>
      <c r="F1001" s="9"/>
      <c r="G1001" s="20">
        <f>G1008+G1002</f>
        <v>91150</v>
      </c>
      <c r="H1001" s="20"/>
      <c r="I1001" s="20"/>
      <c r="J1001" s="69">
        <f t="shared" si="14"/>
        <v>91150</v>
      </c>
    </row>
    <row r="1002" spans="1:10" ht="52.5" customHeight="1" hidden="1">
      <c r="A1002" s="41" t="s">
        <v>50</v>
      </c>
      <c r="B1002" s="21">
        <v>841</v>
      </c>
      <c r="C1002" s="9" t="s">
        <v>555</v>
      </c>
      <c r="D1002" s="9" t="s">
        <v>31</v>
      </c>
      <c r="E1002" s="9" t="s">
        <v>48</v>
      </c>
      <c r="F1002" s="9"/>
      <c r="G1002" s="20">
        <f>G1003</f>
        <v>0</v>
      </c>
      <c r="H1002" s="20"/>
      <c r="I1002" s="20"/>
      <c r="J1002" s="69">
        <f t="shared" si="14"/>
        <v>0</v>
      </c>
    </row>
    <row r="1003" spans="1:10" ht="36" customHeight="1" hidden="1">
      <c r="A1003" s="41" t="s">
        <v>455</v>
      </c>
      <c r="B1003" s="21">
        <v>841</v>
      </c>
      <c r="C1003" s="9" t="s">
        <v>555</v>
      </c>
      <c r="D1003" s="9" t="s">
        <v>31</v>
      </c>
      <c r="E1003" s="9" t="s">
        <v>456</v>
      </c>
      <c r="F1003" s="9"/>
      <c r="G1003" s="20">
        <f>SUM(G1004:G1007)</f>
        <v>0</v>
      </c>
      <c r="H1003" s="20"/>
      <c r="I1003" s="20"/>
      <c r="J1003" s="69">
        <f t="shared" si="14"/>
        <v>0</v>
      </c>
    </row>
    <row r="1004" spans="1:10" ht="21.75" customHeight="1" hidden="1">
      <c r="A1004" s="41" t="s">
        <v>697</v>
      </c>
      <c r="B1004" s="21">
        <v>841</v>
      </c>
      <c r="C1004" s="9" t="s">
        <v>555</v>
      </c>
      <c r="D1004" s="9" t="s">
        <v>31</v>
      </c>
      <c r="E1004" s="9" t="s">
        <v>456</v>
      </c>
      <c r="F1004" s="9" t="s">
        <v>67</v>
      </c>
      <c r="G1004" s="20"/>
      <c r="H1004" s="20"/>
      <c r="I1004" s="20"/>
      <c r="J1004" s="69">
        <f t="shared" si="14"/>
        <v>0</v>
      </c>
    </row>
    <row r="1005" spans="1:10" ht="36" customHeight="1" hidden="1">
      <c r="A1005" s="41" t="s">
        <v>406</v>
      </c>
      <c r="B1005" s="21">
        <v>841</v>
      </c>
      <c r="C1005" s="9" t="s">
        <v>555</v>
      </c>
      <c r="D1005" s="9" t="s">
        <v>31</v>
      </c>
      <c r="E1005" s="9" t="s">
        <v>456</v>
      </c>
      <c r="F1005" s="9" t="s">
        <v>68</v>
      </c>
      <c r="G1005" s="20"/>
      <c r="H1005" s="20"/>
      <c r="I1005" s="20"/>
      <c r="J1005" s="69">
        <f t="shared" si="14"/>
        <v>0</v>
      </c>
    </row>
    <row r="1006" spans="1:10" ht="20.25" customHeight="1" hidden="1">
      <c r="A1006" s="41" t="s">
        <v>284</v>
      </c>
      <c r="B1006" s="21">
        <v>841</v>
      </c>
      <c r="C1006" s="9" t="s">
        <v>555</v>
      </c>
      <c r="D1006" s="9" t="s">
        <v>31</v>
      </c>
      <c r="E1006" s="9" t="s">
        <v>456</v>
      </c>
      <c r="F1006" s="9" t="s">
        <v>69</v>
      </c>
      <c r="G1006" s="20"/>
      <c r="H1006" s="20"/>
      <c r="I1006" s="20"/>
      <c r="J1006" s="69">
        <f t="shared" si="14"/>
        <v>0</v>
      </c>
    </row>
    <row r="1007" spans="1:10" ht="20.25" customHeight="1" hidden="1">
      <c r="A1007" s="41" t="s">
        <v>285</v>
      </c>
      <c r="B1007" s="21">
        <v>841</v>
      </c>
      <c r="C1007" s="9" t="s">
        <v>555</v>
      </c>
      <c r="D1007" s="9" t="s">
        <v>31</v>
      </c>
      <c r="E1007" s="9" t="s">
        <v>456</v>
      </c>
      <c r="F1007" s="9" t="s">
        <v>70</v>
      </c>
      <c r="G1007" s="20"/>
      <c r="H1007" s="20"/>
      <c r="I1007" s="20"/>
      <c r="J1007" s="69">
        <f t="shared" si="14"/>
        <v>0</v>
      </c>
    </row>
    <row r="1008" spans="1:10" ht="16.5">
      <c r="A1008" s="41" t="s">
        <v>705</v>
      </c>
      <c r="B1008" s="21">
        <v>841</v>
      </c>
      <c r="C1008" s="9" t="s">
        <v>555</v>
      </c>
      <c r="D1008" s="9" t="s">
        <v>31</v>
      </c>
      <c r="E1008" s="9" t="s">
        <v>743</v>
      </c>
      <c r="F1008" s="9"/>
      <c r="G1008" s="20">
        <f>G1009+G1011+G1013</f>
        <v>91150</v>
      </c>
      <c r="H1008" s="20"/>
      <c r="I1008" s="20"/>
      <c r="J1008" s="69">
        <f t="shared" si="14"/>
        <v>91150</v>
      </c>
    </row>
    <row r="1009" spans="1:10" ht="18.75" customHeight="1">
      <c r="A1009" s="41" t="s">
        <v>310</v>
      </c>
      <c r="B1009" s="21">
        <v>841</v>
      </c>
      <c r="C1009" s="9" t="s">
        <v>555</v>
      </c>
      <c r="D1009" s="9" t="s">
        <v>31</v>
      </c>
      <c r="E1009" s="9" t="s">
        <v>747</v>
      </c>
      <c r="F1009" s="9"/>
      <c r="G1009" s="20">
        <f>SUM(G1010)</f>
        <v>91150</v>
      </c>
      <c r="H1009" s="12"/>
      <c r="I1009" s="12"/>
      <c r="J1009" s="69">
        <f t="shared" si="14"/>
        <v>91150</v>
      </c>
    </row>
    <row r="1010" spans="1:10" ht="16.5">
      <c r="A1010" s="43" t="s">
        <v>465</v>
      </c>
      <c r="B1010" s="21">
        <v>841</v>
      </c>
      <c r="C1010" s="9" t="s">
        <v>555</v>
      </c>
      <c r="D1010" s="9" t="s">
        <v>31</v>
      </c>
      <c r="E1010" s="9" t="s">
        <v>747</v>
      </c>
      <c r="F1010" s="9" t="s">
        <v>775</v>
      </c>
      <c r="G1010" s="20">
        <v>91150</v>
      </c>
      <c r="H1010" s="12"/>
      <c r="I1010" s="12"/>
      <c r="J1010" s="69">
        <f t="shared" si="14"/>
        <v>91150</v>
      </c>
    </row>
    <row r="1011" spans="1:10" ht="19.5" customHeight="1" hidden="1">
      <c r="A1011" s="43" t="s">
        <v>286</v>
      </c>
      <c r="B1011" s="21">
        <v>841</v>
      </c>
      <c r="C1011" s="9" t="s">
        <v>555</v>
      </c>
      <c r="D1011" s="9" t="s">
        <v>31</v>
      </c>
      <c r="E1011" s="9" t="s">
        <v>754</v>
      </c>
      <c r="F1011" s="9"/>
      <c r="G1011" s="20">
        <f>SUM(G1012)</f>
        <v>0</v>
      </c>
      <c r="H1011" s="12"/>
      <c r="I1011" s="12"/>
      <c r="J1011" s="69">
        <f t="shared" si="14"/>
        <v>0</v>
      </c>
    </row>
    <row r="1012" spans="1:10" s="82" customFormat="1" ht="16.5" hidden="1">
      <c r="A1012" s="43" t="s">
        <v>465</v>
      </c>
      <c r="B1012" s="21">
        <v>841</v>
      </c>
      <c r="C1012" s="9" t="s">
        <v>555</v>
      </c>
      <c r="D1012" s="9" t="s">
        <v>31</v>
      </c>
      <c r="E1012" s="9" t="s">
        <v>754</v>
      </c>
      <c r="F1012" s="9" t="s">
        <v>775</v>
      </c>
      <c r="G1012" s="20"/>
      <c r="H1012" s="28"/>
      <c r="I1012" s="12"/>
      <c r="J1012" s="69">
        <f t="shared" si="14"/>
        <v>0</v>
      </c>
    </row>
    <row r="1013" spans="1:10" s="83" customFormat="1" ht="18.75" customHeight="1" hidden="1">
      <c r="A1013" s="43" t="s">
        <v>287</v>
      </c>
      <c r="B1013" s="21">
        <v>841</v>
      </c>
      <c r="C1013" s="9" t="s">
        <v>555</v>
      </c>
      <c r="D1013" s="9" t="s">
        <v>31</v>
      </c>
      <c r="E1013" s="9" t="s">
        <v>755</v>
      </c>
      <c r="F1013" s="9"/>
      <c r="G1013" s="20">
        <f>SUM(G1014)</f>
        <v>0</v>
      </c>
      <c r="H1013" s="14"/>
      <c r="I1013" s="12"/>
      <c r="J1013" s="69">
        <f t="shared" si="14"/>
        <v>0</v>
      </c>
    </row>
    <row r="1014" spans="1:10" ht="16.5" hidden="1">
      <c r="A1014" s="43" t="s">
        <v>465</v>
      </c>
      <c r="B1014" s="21">
        <v>841</v>
      </c>
      <c r="C1014" s="9" t="s">
        <v>555</v>
      </c>
      <c r="D1014" s="9" t="s">
        <v>31</v>
      </c>
      <c r="E1014" s="9" t="s">
        <v>755</v>
      </c>
      <c r="F1014" s="9" t="s">
        <v>775</v>
      </c>
      <c r="G1014" s="20"/>
      <c r="H1014" s="12"/>
      <c r="I1014" s="12"/>
      <c r="J1014" s="69">
        <f t="shared" si="14"/>
        <v>0</v>
      </c>
    </row>
    <row r="1015" spans="1:10" ht="18" customHeight="1" hidden="1">
      <c r="A1015" s="42" t="s">
        <v>394</v>
      </c>
      <c r="B1015" s="21">
        <v>841</v>
      </c>
      <c r="C1015" s="9" t="s">
        <v>35</v>
      </c>
      <c r="D1015" s="9"/>
      <c r="E1015" s="9"/>
      <c r="F1015" s="9"/>
      <c r="G1015" s="20">
        <f>SUM(G1016)</f>
        <v>0</v>
      </c>
      <c r="H1015" s="20"/>
      <c r="I1015" s="20"/>
      <c r="J1015" s="69">
        <f t="shared" si="14"/>
        <v>0</v>
      </c>
    </row>
    <row r="1016" spans="1:10" ht="18" customHeight="1" hidden="1">
      <c r="A1016" s="41" t="s">
        <v>509</v>
      </c>
      <c r="B1016" s="21">
        <v>841</v>
      </c>
      <c r="C1016" s="9" t="s">
        <v>35</v>
      </c>
      <c r="D1016" s="9" t="s">
        <v>732</v>
      </c>
      <c r="E1016" s="9"/>
      <c r="F1016" s="9"/>
      <c r="G1016" s="20">
        <f>SUM(G1017)</f>
        <v>0</v>
      </c>
      <c r="H1016" s="20"/>
      <c r="I1016" s="20"/>
      <c r="J1016" s="69">
        <f t="shared" si="14"/>
        <v>0</v>
      </c>
    </row>
    <row r="1017" spans="1:10" ht="35.25" customHeight="1" hidden="1">
      <c r="A1017" s="41" t="s">
        <v>453</v>
      </c>
      <c r="B1017" s="21">
        <v>841</v>
      </c>
      <c r="C1017" s="9" t="s">
        <v>35</v>
      </c>
      <c r="D1017" s="9" t="s">
        <v>732</v>
      </c>
      <c r="E1017" s="9" t="s">
        <v>454</v>
      </c>
      <c r="F1017" s="9"/>
      <c r="G1017" s="20">
        <f>SUM(G1022,G1018)</f>
        <v>0</v>
      </c>
      <c r="H1017" s="20"/>
      <c r="I1017" s="20"/>
      <c r="J1017" s="69">
        <f t="shared" si="14"/>
        <v>0</v>
      </c>
    </row>
    <row r="1018" spans="1:10" ht="51" customHeight="1" hidden="1">
      <c r="A1018" s="41" t="s">
        <v>50</v>
      </c>
      <c r="B1018" s="21">
        <v>841</v>
      </c>
      <c r="C1018" s="9" t="s">
        <v>35</v>
      </c>
      <c r="D1018" s="9" t="s">
        <v>732</v>
      </c>
      <c r="E1018" s="9" t="s">
        <v>48</v>
      </c>
      <c r="F1018" s="9"/>
      <c r="G1018" s="20">
        <f>SUM(G1019)</f>
        <v>0</v>
      </c>
      <c r="H1018" s="20"/>
      <c r="I1018" s="20"/>
      <c r="J1018" s="69">
        <f t="shared" si="14"/>
        <v>0</v>
      </c>
    </row>
    <row r="1019" spans="1:10" ht="34.5" customHeight="1" hidden="1">
      <c r="A1019" s="41" t="s">
        <v>202</v>
      </c>
      <c r="B1019" s="21">
        <v>841</v>
      </c>
      <c r="C1019" s="9" t="s">
        <v>35</v>
      </c>
      <c r="D1019" s="9" t="s">
        <v>732</v>
      </c>
      <c r="E1019" s="9" t="s">
        <v>456</v>
      </c>
      <c r="F1019" s="9"/>
      <c r="G1019" s="20">
        <f>SUM(G1020:G1021)</f>
        <v>0</v>
      </c>
      <c r="H1019" s="20"/>
      <c r="I1019" s="20"/>
      <c r="J1019" s="69">
        <f t="shared" si="14"/>
        <v>0</v>
      </c>
    </row>
    <row r="1020" spans="1:10" ht="18.75" customHeight="1" hidden="1">
      <c r="A1020" s="41" t="s">
        <v>704</v>
      </c>
      <c r="B1020" s="21">
        <v>841</v>
      </c>
      <c r="C1020" s="9" t="s">
        <v>35</v>
      </c>
      <c r="D1020" s="9" t="s">
        <v>732</v>
      </c>
      <c r="E1020" s="9" t="s">
        <v>456</v>
      </c>
      <c r="F1020" s="9" t="s">
        <v>71</v>
      </c>
      <c r="G1020" s="20"/>
      <c r="H1020" s="20"/>
      <c r="I1020" s="20"/>
      <c r="J1020" s="69">
        <f t="shared" si="14"/>
        <v>0</v>
      </c>
    </row>
    <row r="1021" spans="1:10" ht="20.25" customHeight="1" hidden="1">
      <c r="A1021" s="43" t="s">
        <v>289</v>
      </c>
      <c r="B1021" s="21">
        <v>841</v>
      </c>
      <c r="C1021" s="9" t="s">
        <v>35</v>
      </c>
      <c r="D1021" s="9" t="s">
        <v>732</v>
      </c>
      <c r="E1021" s="9" t="s">
        <v>456</v>
      </c>
      <c r="F1021" s="9" t="s">
        <v>72</v>
      </c>
      <c r="G1021" s="20"/>
      <c r="H1021" s="12"/>
      <c r="I1021" s="12"/>
      <c r="J1021" s="69">
        <f aca="true" t="shared" si="15" ref="J1021:J1055">G1021+H1021+I1021</f>
        <v>0</v>
      </c>
    </row>
    <row r="1022" spans="1:10" ht="16.5" hidden="1">
      <c r="A1022" s="41" t="s">
        <v>705</v>
      </c>
      <c r="B1022" s="21">
        <v>841</v>
      </c>
      <c r="C1022" s="9" t="s">
        <v>35</v>
      </c>
      <c r="D1022" s="9" t="s">
        <v>732</v>
      </c>
      <c r="E1022" s="9" t="s">
        <v>743</v>
      </c>
      <c r="F1022" s="9"/>
      <c r="G1022" s="20">
        <f>G1023+G1025</f>
        <v>0</v>
      </c>
      <c r="H1022" s="20"/>
      <c r="I1022" s="20"/>
      <c r="J1022" s="69">
        <f t="shared" si="15"/>
        <v>0</v>
      </c>
    </row>
    <row r="1023" spans="1:10" ht="19.5" customHeight="1" hidden="1">
      <c r="A1023" s="41" t="s">
        <v>677</v>
      </c>
      <c r="B1023" s="21">
        <v>841</v>
      </c>
      <c r="C1023" s="9" t="s">
        <v>35</v>
      </c>
      <c r="D1023" s="9" t="s">
        <v>732</v>
      </c>
      <c r="E1023" s="9" t="s">
        <v>747</v>
      </c>
      <c r="F1023" s="9"/>
      <c r="G1023" s="20">
        <f>SUM(G1024)</f>
        <v>0</v>
      </c>
      <c r="H1023" s="12"/>
      <c r="I1023" s="12"/>
      <c r="J1023" s="69">
        <f t="shared" si="15"/>
        <v>0</v>
      </c>
    </row>
    <row r="1024" spans="1:10" ht="16.5" hidden="1">
      <c r="A1024" s="43" t="s">
        <v>465</v>
      </c>
      <c r="B1024" s="21">
        <v>841</v>
      </c>
      <c r="C1024" s="9" t="s">
        <v>35</v>
      </c>
      <c r="D1024" s="9" t="s">
        <v>732</v>
      </c>
      <c r="E1024" s="9" t="s">
        <v>747</v>
      </c>
      <c r="F1024" s="9" t="s">
        <v>775</v>
      </c>
      <c r="G1024" s="20"/>
      <c r="H1024" s="12"/>
      <c r="I1024" s="12"/>
      <c r="J1024" s="69">
        <f t="shared" si="15"/>
        <v>0</v>
      </c>
    </row>
    <row r="1025" spans="1:10" ht="18" customHeight="1" hidden="1">
      <c r="A1025" s="43" t="s">
        <v>706</v>
      </c>
      <c r="B1025" s="21">
        <v>841</v>
      </c>
      <c r="C1025" s="9" t="s">
        <v>35</v>
      </c>
      <c r="D1025" s="9" t="s">
        <v>732</v>
      </c>
      <c r="E1025" s="9" t="s">
        <v>756</v>
      </c>
      <c r="F1025" s="9"/>
      <c r="G1025" s="20">
        <f>SUM(G1026)</f>
        <v>0</v>
      </c>
      <c r="H1025" s="12"/>
      <c r="I1025" s="12"/>
      <c r="J1025" s="69">
        <f t="shared" si="15"/>
        <v>0</v>
      </c>
    </row>
    <row r="1026" spans="1:10" ht="16.5" hidden="1">
      <c r="A1026" s="43" t="s">
        <v>465</v>
      </c>
      <c r="B1026" s="21">
        <v>841</v>
      </c>
      <c r="C1026" s="9" t="s">
        <v>35</v>
      </c>
      <c r="D1026" s="9" t="s">
        <v>732</v>
      </c>
      <c r="E1026" s="9" t="s">
        <v>756</v>
      </c>
      <c r="F1026" s="9" t="s">
        <v>775</v>
      </c>
      <c r="G1026" s="20"/>
      <c r="H1026" s="12"/>
      <c r="I1026" s="12"/>
      <c r="J1026" s="69">
        <f t="shared" si="15"/>
        <v>0</v>
      </c>
    </row>
    <row r="1027" spans="1:10" ht="19.5" customHeight="1">
      <c r="A1027" s="42" t="s">
        <v>116</v>
      </c>
      <c r="B1027" s="21">
        <v>841</v>
      </c>
      <c r="C1027" s="29" t="s">
        <v>31</v>
      </c>
      <c r="D1027" s="9"/>
      <c r="E1027" s="9"/>
      <c r="F1027" s="9"/>
      <c r="G1027" s="20">
        <f>SUM(G1028)</f>
        <v>272300</v>
      </c>
      <c r="H1027" s="20"/>
      <c r="I1027" s="20"/>
      <c r="J1027" s="69">
        <f t="shared" si="15"/>
        <v>272300</v>
      </c>
    </row>
    <row r="1028" spans="1:10" ht="22.5" customHeight="1">
      <c r="A1028" s="43" t="s">
        <v>299</v>
      </c>
      <c r="B1028" s="21">
        <v>841</v>
      </c>
      <c r="C1028" s="29" t="s">
        <v>31</v>
      </c>
      <c r="D1028" s="9" t="s">
        <v>523</v>
      </c>
      <c r="E1028" s="9"/>
      <c r="F1028" s="9"/>
      <c r="G1028" s="20">
        <f>SUM(G1029)</f>
        <v>272300</v>
      </c>
      <c r="H1028" s="20"/>
      <c r="I1028" s="20"/>
      <c r="J1028" s="69">
        <f t="shared" si="15"/>
        <v>272300</v>
      </c>
    </row>
    <row r="1029" spans="1:10" ht="18.75" customHeight="1">
      <c r="A1029" s="41" t="s">
        <v>201</v>
      </c>
      <c r="B1029" s="21">
        <v>841</v>
      </c>
      <c r="C1029" s="29" t="s">
        <v>31</v>
      </c>
      <c r="D1029" s="9" t="s">
        <v>523</v>
      </c>
      <c r="E1029" s="9" t="s">
        <v>454</v>
      </c>
      <c r="F1029" s="9"/>
      <c r="G1029" s="20">
        <f>SUM(G1030)</f>
        <v>272300</v>
      </c>
      <c r="H1029" s="20"/>
      <c r="I1029" s="20"/>
      <c r="J1029" s="69">
        <f t="shared" si="15"/>
        <v>272300</v>
      </c>
    </row>
    <row r="1030" spans="1:10" s="82" customFormat="1" ht="18.75" customHeight="1">
      <c r="A1030" s="41" t="s">
        <v>676</v>
      </c>
      <c r="B1030" s="21">
        <v>841</v>
      </c>
      <c r="C1030" s="9" t="s">
        <v>31</v>
      </c>
      <c r="D1030" s="9" t="s">
        <v>523</v>
      </c>
      <c r="E1030" s="9" t="s">
        <v>743</v>
      </c>
      <c r="F1030" s="9"/>
      <c r="G1030" s="20">
        <f>G1032+G1033</f>
        <v>272300</v>
      </c>
      <c r="H1030" s="20"/>
      <c r="I1030" s="20"/>
      <c r="J1030" s="69">
        <f t="shared" si="15"/>
        <v>272300</v>
      </c>
    </row>
    <row r="1031" spans="1:10" s="86" customFormat="1" ht="18.75" customHeight="1" hidden="1">
      <c r="A1031" s="112" t="s">
        <v>677</v>
      </c>
      <c r="B1031" s="109">
        <v>841</v>
      </c>
      <c r="C1031" s="107" t="s">
        <v>31</v>
      </c>
      <c r="D1031" s="110" t="s">
        <v>523</v>
      </c>
      <c r="E1031" s="110" t="s">
        <v>747</v>
      </c>
      <c r="F1031" s="110"/>
      <c r="G1031" s="84"/>
      <c r="H1031" s="84"/>
      <c r="I1031" s="20"/>
      <c r="J1031" s="69">
        <f t="shared" si="15"/>
        <v>0</v>
      </c>
    </row>
    <row r="1032" spans="1:10" s="86" customFormat="1" ht="18.75" customHeight="1" hidden="1">
      <c r="A1032" s="106" t="s">
        <v>465</v>
      </c>
      <c r="B1032" s="111">
        <v>841</v>
      </c>
      <c r="C1032" s="115" t="s">
        <v>31</v>
      </c>
      <c r="D1032" s="6" t="s">
        <v>523</v>
      </c>
      <c r="E1032" s="6" t="s">
        <v>747</v>
      </c>
      <c r="F1032" s="6" t="s">
        <v>775</v>
      </c>
      <c r="G1032" s="85"/>
      <c r="H1032" s="85"/>
      <c r="I1032" s="20"/>
      <c r="J1032" s="69">
        <f t="shared" si="15"/>
        <v>0</v>
      </c>
    </row>
    <row r="1033" spans="1:10" s="83" customFormat="1" ht="21" customHeight="1">
      <c r="A1033" s="41" t="s">
        <v>288</v>
      </c>
      <c r="B1033" s="21">
        <v>841</v>
      </c>
      <c r="C1033" s="29" t="s">
        <v>31</v>
      </c>
      <c r="D1033" s="9" t="s">
        <v>523</v>
      </c>
      <c r="E1033" s="9" t="s">
        <v>757</v>
      </c>
      <c r="F1033" s="9"/>
      <c r="G1033" s="20">
        <f>SUM(G1034)</f>
        <v>272300</v>
      </c>
      <c r="H1033" s="20"/>
      <c r="I1033" s="20"/>
      <c r="J1033" s="69">
        <f t="shared" si="15"/>
        <v>272300</v>
      </c>
    </row>
    <row r="1034" spans="1:10" ht="16.5">
      <c r="A1034" s="43" t="s">
        <v>465</v>
      </c>
      <c r="B1034" s="21">
        <v>841</v>
      </c>
      <c r="C1034" s="29" t="s">
        <v>31</v>
      </c>
      <c r="D1034" s="9" t="s">
        <v>523</v>
      </c>
      <c r="E1034" s="9" t="s">
        <v>757</v>
      </c>
      <c r="F1034" s="9" t="s">
        <v>775</v>
      </c>
      <c r="G1034" s="20">
        <f>240000+32300</f>
        <v>272300</v>
      </c>
      <c r="H1034" s="12"/>
      <c r="I1034" s="12"/>
      <c r="J1034" s="69">
        <f t="shared" si="15"/>
        <v>272300</v>
      </c>
    </row>
    <row r="1035" spans="1:10" ht="21.75" customHeight="1" hidden="1">
      <c r="A1035" s="43" t="s">
        <v>399</v>
      </c>
      <c r="B1035" s="55">
        <v>842</v>
      </c>
      <c r="C1035" s="29"/>
      <c r="D1035" s="9"/>
      <c r="E1035" s="9"/>
      <c r="F1035" s="9"/>
      <c r="G1035" s="20">
        <f>SUM(G1036)</f>
        <v>0</v>
      </c>
      <c r="H1035" s="20"/>
      <c r="I1035" s="20"/>
      <c r="J1035" s="69">
        <f t="shared" si="15"/>
        <v>0</v>
      </c>
    </row>
    <row r="1036" spans="1:10" ht="20.25" customHeight="1" hidden="1">
      <c r="A1036" s="47" t="s">
        <v>780</v>
      </c>
      <c r="B1036" s="55">
        <v>842</v>
      </c>
      <c r="C1036" s="29" t="s">
        <v>728</v>
      </c>
      <c r="D1036" s="9"/>
      <c r="E1036" s="9"/>
      <c r="F1036" s="9"/>
      <c r="G1036" s="20">
        <f>SUM(G1037)</f>
        <v>0</v>
      </c>
      <c r="H1036" s="20"/>
      <c r="I1036" s="20"/>
      <c r="J1036" s="69">
        <f t="shared" si="15"/>
        <v>0</v>
      </c>
    </row>
    <row r="1037" spans="1:10" ht="18.75" customHeight="1" hidden="1">
      <c r="A1037" s="43" t="s">
        <v>569</v>
      </c>
      <c r="B1037" s="55">
        <v>842</v>
      </c>
      <c r="C1037" s="29" t="s">
        <v>728</v>
      </c>
      <c r="D1037" s="9" t="s">
        <v>555</v>
      </c>
      <c r="E1037" s="9"/>
      <c r="F1037" s="9"/>
      <c r="G1037" s="20">
        <f>SUM(G1038)</f>
        <v>0</v>
      </c>
      <c r="H1037" s="20"/>
      <c r="I1037" s="20"/>
      <c r="J1037" s="69">
        <f t="shared" si="15"/>
        <v>0</v>
      </c>
    </row>
    <row r="1038" spans="1:10" ht="18.75" customHeight="1" hidden="1">
      <c r="A1038" s="43" t="s">
        <v>564</v>
      </c>
      <c r="B1038" s="55">
        <v>842</v>
      </c>
      <c r="C1038" s="29" t="s">
        <v>728</v>
      </c>
      <c r="D1038" s="9" t="s">
        <v>555</v>
      </c>
      <c r="E1038" s="9" t="s">
        <v>562</v>
      </c>
      <c r="F1038" s="9"/>
      <c r="G1038" s="20">
        <f>SUM(G1039)</f>
        <v>0</v>
      </c>
      <c r="H1038" s="20"/>
      <c r="I1038" s="20"/>
      <c r="J1038" s="69">
        <f t="shared" si="15"/>
        <v>0</v>
      </c>
    </row>
    <row r="1039" spans="1:10" ht="20.25" customHeight="1" hidden="1">
      <c r="A1039" s="43" t="s">
        <v>565</v>
      </c>
      <c r="B1039" s="55">
        <v>842</v>
      </c>
      <c r="C1039" s="29" t="s">
        <v>728</v>
      </c>
      <c r="D1039" s="9" t="s">
        <v>555</v>
      </c>
      <c r="E1039" s="9" t="s">
        <v>563</v>
      </c>
      <c r="F1039" s="9"/>
      <c r="G1039" s="20">
        <f>SUM(G1040)</f>
        <v>0</v>
      </c>
      <c r="H1039" s="20"/>
      <c r="I1039" s="20"/>
      <c r="J1039" s="69">
        <f t="shared" si="15"/>
        <v>0</v>
      </c>
    </row>
    <row r="1040" spans="1:10" ht="16.5" hidden="1">
      <c r="A1040" s="40" t="s">
        <v>417</v>
      </c>
      <c r="B1040" s="55">
        <v>842</v>
      </c>
      <c r="C1040" s="29" t="s">
        <v>728</v>
      </c>
      <c r="D1040" s="9" t="s">
        <v>555</v>
      </c>
      <c r="E1040" s="9" t="s">
        <v>563</v>
      </c>
      <c r="F1040" s="9" t="s">
        <v>219</v>
      </c>
      <c r="G1040" s="20"/>
      <c r="H1040" s="12"/>
      <c r="I1040" s="12"/>
      <c r="J1040" s="69">
        <f t="shared" si="15"/>
        <v>0</v>
      </c>
    </row>
    <row r="1041" spans="1:10" ht="18" customHeight="1">
      <c r="A1041" s="44" t="s">
        <v>242</v>
      </c>
      <c r="B1041" s="55">
        <v>188</v>
      </c>
      <c r="C1041" s="9"/>
      <c r="D1041" s="9"/>
      <c r="E1041" s="50"/>
      <c r="F1041" s="50"/>
      <c r="G1041" s="12">
        <f>SUM(G1042)</f>
        <v>20208.8</v>
      </c>
      <c r="H1041" s="32"/>
      <c r="I1041" s="32"/>
      <c r="J1041" s="69">
        <f t="shared" si="15"/>
        <v>20208.8</v>
      </c>
    </row>
    <row r="1042" spans="1:10" ht="18" customHeight="1">
      <c r="A1042" s="42" t="s">
        <v>375</v>
      </c>
      <c r="B1042" s="55">
        <v>188</v>
      </c>
      <c r="C1042" s="9" t="s">
        <v>730</v>
      </c>
      <c r="D1042" s="9"/>
      <c r="E1042" s="50"/>
      <c r="F1042" s="50"/>
      <c r="G1042" s="12">
        <f>SUM(G1043)</f>
        <v>20208.8</v>
      </c>
      <c r="H1042" s="12"/>
      <c r="I1042" s="12"/>
      <c r="J1042" s="69">
        <f t="shared" si="15"/>
        <v>20208.8</v>
      </c>
    </row>
    <row r="1043" spans="1:10" ht="18.75" customHeight="1">
      <c r="A1043" s="42" t="s">
        <v>211</v>
      </c>
      <c r="B1043" s="55">
        <v>188</v>
      </c>
      <c r="C1043" s="9" t="s">
        <v>730</v>
      </c>
      <c r="D1043" s="9" t="s">
        <v>729</v>
      </c>
      <c r="E1043" s="50"/>
      <c r="F1043" s="50"/>
      <c r="G1043" s="12">
        <f>SUM(G1044)</f>
        <v>20208.8</v>
      </c>
      <c r="H1043" s="12"/>
      <c r="I1043" s="12"/>
      <c r="J1043" s="69">
        <f t="shared" si="15"/>
        <v>20208.8</v>
      </c>
    </row>
    <row r="1044" spans="1:10" ht="19.5" customHeight="1">
      <c r="A1044" s="41" t="s">
        <v>93</v>
      </c>
      <c r="B1044" s="55">
        <v>188</v>
      </c>
      <c r="C1044" s="9" t="s">
        <v>730</v>
      </c>
      <c r="D1044" s="9" t="s">
        <v>729</v>
      </c>
      <c r="E1044" s="9" t="s">
        <v>204</v>
      </c>
      <c r="F1044" s="50"/>
      <c r="G1044" s="12">
        <f>SUM(G1047,G1049,G1051,G1053)</f>
        <v>20208.8</v>
      </c>
      <c r="H1044" s="12"/>
      <c r="I1044" s="12"/>
      <c r="J1044" s="69">
        <f t="shared" si="15"/>
        <v>20208.8</v>
      </c>
    </row>
    <row r="1045" spans="1:10" ht="51" customHeight="1" hidden="1">
      <c r="A1045" s="39" t="s">
        <v>28</v>
      </c>
      <c r="B1045" s="55">
        <v>188</v>
      </c>
      <c r="C1045" s="9" t="s">
        <v>730</v>
      </c>
      <c r="D1045" s="9" t="s">
        <v>729</v>
      </c>
      <c r="E1045" s="9" t="s">
        <v>205</v>
      </c>
      <c r="F1045" s="9"/>
      <c r="G1045" s="20"/>
      <c r="H1045" s="12"/>
      <c r="I1045" s="12"/>
      <c r="J1045" s="69">
        <f t="shared" si="15"/>
        <v>0</v>
      </c>
    </row>
    <row r="1046" spans="1:10" ht="33" hidden="1">
      <c r="A1046" s="44" t="s">
        <v>765</v>
      </c>
      <c r="B1046" s="55">
        <v>188</v>
      </c>
      <c r="C1046" s="9" t="s">
        <v>730</v>
      </c>
      <c r="D1046" s="9" t="s">
        <v>729</v>
      </c>
      <c r="E1046" s="9" t="s">
        <v>205</v>
      </c>
      <c r="F1046" s="9" t="s">
        <v>552</v>
      </c>
      <c r="G1046" s="20"/>
      <c r="H1046" s="12"/>
      <c r="I1046" s="12"/>
      <c r="J1046" s="69">
        <f t="shared" si="15"/>
        <v>0</v>
      </c>
    </row>
    <row r="1047" spans="1:10" ht="17.25" customHeight="1">
      <c r="A1047" s="39" t="s">
        <v>766</v>
      </c>
      <c r="B1047" s="55">
        <v>188</v>
      </c>
      <c r="C1047" s="9" t="s">
        <v>730</v>
      </c>
      <c r="D1047" s="9" t="s">
        <v>729</v>
      </c>
      <c r="E1047" s="9" t="s">
        <v>558</v>
      </c>
      <c r="F1047" s="9"/>
      <c r="G1047" s="20">
        <f>SUM(G1048)</f>
        <v>9631.1</v>
      </c>
      <c r="H1047" s="20"/>
      <c r="I1047" s="20"/>
      <c r="J1047" s="69">
        <f t="shared" si="15"/>
        <v>9631.1</v>
      </c>
    </row>
    <row r="1048" spans="1:10" ht="34.5" customHeight="1">
      <c r="A1048" s="44" t="s">
        <v>765</v>
      </c>
      <c r="B1048" s="55">
        <v>188</v>
      </c>
      <c r="C1048" s="9" t="s">
        <v>730</v>
      </c>
      <c r="D1048" s="9" t="s">
        <v>729</v>
      </c>
      <c r="E1048" s="9" t="s">
        <v>558</v>
      </c>
      <c r="F1048" s="9" t="s">
        <v>552</v>
      </c>
      <c r="G1048" s="20">
        <v>9631.1</v>
      </c>
      <c r="H1048" s="12"/>
      <c r="I1048" s="12"/>
      <c r="J1048" s="69">
        <f t="shared" si="15"/>
        <v>9631.1</v>
      </c>
    </row>
    <row r="1049" spans="1:10" ht="18" customHeight="1">
      <c r="A1049" s="42" t="s">
        <v>25</v>
      </c>
      <c r="B1049" s="55">
        <v>188</v>
      </c>
      <c r="C1049" s="9" t="s">
        <v>730</v>
      </c>
      <c r="D1049" s="9" t="s">
        <v>729</v>
      </c>
      <c r="E1049" s="9" t="s">
        <v>559</v>
      </c>
      <c r="F1049" s="9"/>
      <c r="G1049" s="20">
        <f>SUM(G1050)</f>
        <v>9906.6</v>
      </c>
      <c r="H1049" s="20"/>
      <c r="I1049" s="20"/>
      <c r="J1049" s="69">
        <f t="shared" si="15"/>
        <v>9906.6</v>
      </c>
    </row>
    <row r="1050" spans="1:10" ht="35.25" customHeight="1">
      <c r="A1050" s="148" t="s">
        <v>765</v>
      </c>
      <c r="B1050" s="117">
        <v>188</v>
      </c>
      <c r="C1050" s="110" t="s">
        <v>730</v>
      </c>
      <c r="D1050" s="110" t="s">
        <v>729</v>
      </c>
      <c r="E1050" s="110" t="s">
        <v>559</v>
      </c>
      <c r="F1050" s="110" t="s">
        <v>552</v>
      </c>
      <c r="G1050" s="84">
        <v>9906.6</v>
      </c>
      <c r="H1050" s="28"/>
      <c r="I1050" s="28"/>
      <c r="J1050" s="145">
        <f t="shared" si="15"/>
        <v>9906.6</v>
      </c>
    </row>
    <row r="1051" spans="1:10" ht="16.5">
      <c r="A1051" s="106" t="s">
        <v>26</v>
      </c>
      <c r="B1051" s="111">
        <v>188</v>
      </c>
      <c r="C1051" s="6" t="s">
        <v>730</v>
      </c>
      <c r="D1051" s="6" t="s">
        <v>729</v>
      </c>
      <c r="E1051" s="6" t="s">
        <v>560</v>
      </c>
      <c r="F1051" s="6"/>
      <c r="G1051" s="85">
        <f>SUM(G1052)</f>
        <v>46.6</v>
      </c>
      <c r="H1051" s="85"/>
      <c r="I1051" s="85"/>
      <c r="J1051" s="130">
        <f t="shared" si="15"/>
        <v>46.6</v>
      </c>
    </row>
    <row r="1052" spans="1:13" s="82" customFormat="1" ht="33">
      <c r="A1052" s="44" t="s">
        <v>765</v>
      </c>
      <c r="B1052" s="21">
        <v>188</v>
      </c>
      <c r="C1052" s="9" t="s">
        <v>730</v>
      </c>
      <c r="D1052" s="9" t="s">
        <v>729</v>
      </c>
      <c r="E1052" s="9" t="s">
        <v>560</v>
      </c>
      <c r="F1052" s="9" t="s">
        <v>552</v>
      </c>
      <c r="G1052" s="20">
        <v>46.6</v>
      </c>
      <c r="H1052" s="12"/>
      <c r="I1052" s="12"/>
      <c r="J1052" s="69">
        <f t="shared" si="15"/>
        <v>46.6</v>
      </c>
      <c r="K1052" s="62"/>
      <c r="L1052" s="62"/>
      <c r="M1052" s="62"/>
    </row>
    <row r="1053" spans="1:13" s="83" customFormat="1" ht="21" customHeight="1">
      <c r="A1053" s="42" t="s">
        <v>27</v>
      </c>
      <c r="B1053" s="21">
        <v>188</v>
      </c>
      <c r="C1053" s="9" t="s">
        <v>730</v>
      </c>
      <c r="D1053" s="9" t="s">
        <v>729</v>
      </c>
      <c r="E1053" s="9" t="s">
        <v>561</v>
      </c>
      <c r="F1053" s="9"/>
      <c r="G1053" s="20">
        <f>SUM(G1054)</f>
        <v>624.5</v>
      </c>
      <c r="H1053" s="20"/>
      <c r="I1053" s="20"/>
      <c r="J1053" s="69">
        <f t="shared" si="15"/>
        <v>624.5</v>
      </c>
      <c r="K1053" s="105"/>
      <c r="L1053" s="62"/>
      <c r="M1053" s="62"/>
    </row>
    <row r="1054" spans="1:13" s="79" customFormat="1" ht="16.5">
      <c r="A1054" s="37" t="s">
        <v>631</v>
      </c>
      <c r="B1054" s="89">
        <v>188</v>
      </c>
      <c r="C1054" s="90" t="s">
        <v>730</v>
      </c>
      <c r="D1054" s="90" t="s">
        <v>729</v>
      </c>
      <c r="E1054" s="90" t="s">
        <v>561</v>
      </c>
      <c r="F1054" s="90" t="s">
        <v>45</v>
      </c>
      <c r="G1054" s="91">
        <v>624.5</v>
      </c>
      <c r="H1054" s="12"/>
      <c r="I1054" s="12"/>
      <c r="J1054" s="69">
        <f t="shared" si="15"/>
        <v>624.5</v>
      </c>
      <c r="K1054" s="136"/>
      <c r="L1054" s="135"/>
      <c r="M1054" s="135"/>
    </row>
    <row r="1055" spans="1:13" s="95" customFormat="1" ht="16.5">
      <c r="A1055" s="75" t="s">
        <v>717</v>
      </c>
      <c r="B1055" s="92"/>
      <c r="C1055" s="93"/>
      <c r="D1055" s="93"/>
      <c r="E1055" s="93"/>
      <c r="F1055" s="93"/>
      <c r="G1055" s="94">
        <f>SUM(G19,G139,G154,G227,G245,G381,G488,G523,G595,G652,G754,G807,G827,G1035,G1041)</f>
        <v>5076864.2</v>
      </c>
      <c r="H1055" s="127">
        <f>SUM(H19,H139,H154,H227,H245,H381,H488,H523,H595,H652,H754,H807,H827,H1035,H1041)</f>
        <v>63935</v>
      </c>
      <c r="I1055" s="94">
        <f>SUM(I19,I139,I154,I227,I245,I381,I488,I523,I595,I652,I754,I807,I827,I1035,I1041)</f>
        <v>0</v>
      </c>
      <c r="J1055" s="127">
        <f t="shared" si="15"/>
        <v>5140799.2</v>
      </c>
      <c r="K1055" s="136"/>
      <c r="L1055" s="135"/>
      <c r="M1055" s="135"/>
    </row>
    <row r="1056" spans="2:13" s="83" customFormat="1" ht="12.75">
      <c r="B1056" s="87"/>
      <c r="C1056" s="87"/>
      <c r="D1056" s="87"/>
      <c r="E1056" s="87"/>
      <c r="F1056" s="87"/>
      <c r="G1056" s="88"/>
      <c r="H1056" s="88"/>
      <c r="I1056" s="88"/>
      <c r="K1056" s="62"/>
      <c r="L1056" s="62"/>
      <c r="M1056" s="62"/>
    </row>
    <row r="1057" spans="1:13" ht="32.25" customHeight="1">
      <c r="A1057" s="62"/>
      <c r="B1057" s="72"/>
      <c r="C1057" s="72"/>
      <c r="D1057" s="72"/>
      <c r="E1057" s="72"/>
      <c r="F1057" s="72"/>
      <c r="G1057" s="73"/>
      <c r="H1057" s="73"/>
      <c r="I1057" s="73"/>
      <c r="J1057" s="62"/>
      <c r="K1057" s="62"/>
      <c r="L1057" s="62"/>
      <c r="M1057" s="62"/>
    </row>
    <row r="1058" spans="1:13" ht="12.75">
      <c r="A1058" s="62"/>
      <c r="B1058" s="72"/>
      <c r="C1058" s="72"/>
      <c r="D1058" s="72"/>
      <c r="E1058" s="72"/>
      <c r="F1058" s="72"/>
      <c r="G1058" s="73"/>
      <c r="H1058" s="73"/>
      <c r="I1058" s="73"/>
      <c r="J1058" s="62"/>
      <c r="K1058" s="62"/>
      <c r="L1058" s="62"/>
      <c r="M1058" s="62"/>
    </row>
    <row r="1059" spans="1:13" ht="12.75">
      <c r="A1059" s="62"/>
      <c r="B1059" s="72"/>
      <c r="C1059" s="72"/>
      <c r="D1059" s="72"/>
      <c r="E1059" s="72"/>
      <c r="F1059" s="72"/>
      <c r="G1059" s="73"/>
      <c r="H1059" s="73"/>
      <c r="I1059" s="73"/>
      <c r="J1059" s="62"/>
      <c r="K1059" s="62"/>
      <c r="L1059" s="62"/>
      <c r="M1059" s="62"/>
    </row>
    <row r="1060" spans="1:13" ht="12.75">
      <c r="A1060" s="62"/>
      <c r="B1060" s="72"/>
      <c r="C1060" s="72"/>
      <c r="D1060" s="72"/>
      <c r="E1060" s="72"/>
      <c r="F1060" s="72"/>
      <c r="G1060" s="73"/>
      <c r="H1060" s="73"/>
      <c r="I1060" s="73"/>
      <c r="J1060" s="62"/>
      <c r="K1060" s="62"/>
      <c r="L1060" s="62"/>
      <c r="M1060" s="62"/>
    </row>
    <row r="1061" spans="1:13" ht="12.75">
      <c r="A1061" s="62"/>
      <c r="B1061" s="72"/>
      <c r="C1061" s="72"/>
      <c r="D1061" s="72"/>
      <c r="E1061" s="72"/>
      <c r="F1061" s="72"/>
      <c r="G1061" s="73"/>
      <c r="H1061" s="73"/>
      <c r="I1061" s="73"/>
      <c r="J1061" s="62"/>
      <c r="K1061" s="62"/>
      <c r="L1061" s="62"/>
      <c r="M1061" s="62"/>
    </row>
    <row r="1062" spans="1:13" ht="12.75">
      <c r="A1062" s="62"/>
      <c r="B1062" s="72"/>
      <c r="C1062" s="72"/>
      <c r="D1062" s="72"/>
      <c r="E1062" s="72"/>
      <c r="F1062" s="72"/>
      <c r="G1062" s="73"/>
      <c r="H1062" s="73"/>
      <c r="I1062" s="73"/>
      <c r="J1062" s="62"/>
      <c r="K1062" s="62"/>
      <c r="L1062" s="62"/>
      <c r="M1062" s="62"/>
    </row>
    <row r="1063" spans="1:13" ht="12.75">
      <c r="A1063" s="62"/>
      <c r="B1063" s="72"/>
      <c r="C1063" s="72"/>
      <c r="D1063" s="72"/>
      <c r="E1063" s="72"/>
      <c r="F1063" s="72"/>
      <c r="G1063" s="73"/>
      <c r="H1063" s="73"/>
      <c r="I1063" s="73"/>
      <c r="J1063" s="62"/>
      <c r="K1063" s="62"/>
      <c r="L1063" s="62"/>
      <c r="M1063" s="62"/>
    </row>
    <row r="1064" spans="1:13" ht="12.75">
      <c r="A1064" s="62"/>
      <c r="B1064" s="72"/>
      <c r="C1064" s="72"/>
      <c r="D1064" s="72"/>
      <c r="E1064" s="72"/>
      <c r="F1064" s="72"/>
      <c r="G1064" s="73"/>
      <c r="H1064" s="73"/>
      <c r="I1064" s="73"/>
      <c r="J1064" s="62"/>
      <c r="K1064" s="62"/>
      <c r="L1064" s="62"/>
      <c r="M1064" s="62"/>
    </row>
    <row r="1065" spans="1:13" ht="12.75">
      <c r="A1065" s="62"/>
      <c r="B1065" s="72"/>
      <c r="C1065" s="72"/>
      <c r="D1065" s="72"/>
      <c r="E1065" s="72"/>
      <c r="F1065" s="72"/>
      <c r="G1065" s="73"/>
      <c r="H1065" s="73"/>
      <c r="I1065" s="73"/>
      <c r="J1065" s="62"/>
      <c r="K1065" s="62"/>
      <c r="L1065" s="62"/>
      <c r="M1065" s="62"/>
    </row>
    <row r="1066" spans="1:13" ht="12.75">
      <c r="A1066" s="62"/>
      <c r="B1066" s="72"/>
      <c r="C1066" s="72"/>
      <c r="D1066" s="72"/>
      <c r="E1066" s="72"/>
      <c r="F1066" s="72"/>
      <c r="G1066" s="73"/>
      <c r="H1066" s="73"/>
      <c r="I1066" s="73"/>
      <c r="J1066" s="62"/>
      <c r="K1066" s="62"/>
      <c r="L1066" s="62"/>
      <c r="M1066" s="62"/>
    </row>
    <row r="1067" spans="1:13" ht="12.75">
      <c r="A1067" s="62"/>
      <c r="B1067" s="72"/>
      <c r="C1067" s="72"/>
      <c r="D1067" s="72"/>
      <c r="E1067" s="72"/>
      <c r="F1067" s="72"/>
      <c r="G1067" s="73"/>
      <c r="H1067" s="73"/>
      <c r="I1067" s="73"/>
      <c r="J1067" s="62"/>
      <c r="K1067" s="62"/>
      <c r="L1067" s="62"/>
      <c r="M1067" s="62"/>
    </row>
    <row r="1085" spans="7:9" ht="12.75">
      <c r="G1085" s="22"/>
      <c r="H1085" s="22"/>
      <c r="I1085" s="22"/>
    </row>
    <row r="1086" spans="8:9" ht="12.75">
      <c r="H1086" s="63"/>
      <c r="I1086" s="63"/>
    </row>
    <row r="1087" spans="8:9" ht="12.75">
      <c r="H1087" s="63"/>
      <c r="I1087" s="63"/>
    </row>
    <row r="1088" spans="8:9" ht="12.75">
      <c r="H1088" s="64"/>
      <c r="I1088" s="64"/>
    </row>
    <row r="1095" spans="8:9" ht="12.75">
      <c r="H1095" s="22"/>
      <c r="I1095" s="22"/>
    </row>
  </sheetData>
  <mergeCells count="3">
    <mergeCell ref="A15:G15"/>
    <mergeCell ref="A14:J14"/>
    <mergeCell ref="A13:J13"/>
  </mergeCells>
  <printOptions/>
  <pageMargins left="1.1811023622047245" right="0.3937007874015748" top="0.68" bottom="0.3937007874015748" header="0.5118110236220472" footer="0.35433070866141736"/>
  <pageSetup fitToHeight="0" fitToWidth="1" horizontalDpi="600" verticalDpi="600" orientation="portrait" paperSize="9" scale="48" r:id="rId2"/>
  <headerFooter alignWithMargins="0">
    <oddHeader>&amp;C&amp;P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 мэрии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Budget_05_4</dc:creator>
  <cp:keywords/>
  <dc:description/>
  <cp:lastModifiedBy>smirnova</cp:lastModifiedBy>
  <cp:lastPrinted>2010-02-11T06:47:37Z</cp:lastPrinted>
  <dcterms:created xsi:type="dcterms:W3CDTF">2005-10-27T10:10:18Z</dcterms:created>
  <dcterms:modified xsi:type="dcterms:W3CDTF">2010-02-11T07:02:33Z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