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75" yWindow="330" windowWidth="17400" windowHeight="9690"/>
  </bookViews>
  <sheets>
    <sheet name="за 9 мес. 2016 год" sheetId="5" r:id="rId1"/>
  </sheets>
  <definedNames>
    <definedName name="_xlnm.Print_Area" localSheetId="0">'за 9 мес. 2016 год'!$A$1:$K$229</definedName>
  </definedNames>
  <calcPr calcId="125725"/>
</workbook>
</file>

<file path=xl/calcChain.xml><?xml version="1.0" encoding="utf-8"?>
<calcChain xmlns="http://schemas.openxmlformats.org/spreadsheetml/2006/main">
  <c r="G184" i="5"/>
  <c r="G183"/>
  <c r="G182" s="1"/>
  <c r="I182" s="1"/>
  <c r="H184"/>
  <c r="H183"/>
  <c r="I183" s="1"/>
  <c r="G164"/>
  <c r="H165"/>
  <c r="I165" s="1"/>
  <c r="G163"/>
  <c r="H164"/>
  <c r="I164" s="1"/>
  <c r="H163"/>
  <c r="G165"/>
  <c r="G225" s="1"/>
  <c r="H36"/>
  <c r="G37"/>
  <c r="G227" s="1"/>
  <c r="G36"/>
  <c r="G168"/>
  <c r="G166" s="1"/>
  <c r="G132"/>
  <c r="G130" s="1"/>
  <c r="I130" s="1"/>
  <c r="H161"/>
  <c r="I161" s="1"/>
  <c r="H157"/>
  <c r="G228"/>
  <c r="G32"/>
  <c r="H223"/>
  <c r="H224"/>
  <c r="H226"/>
  <c r="H227"/>
  <c r="H228"/>
  <c r="G224"/>
  <c r="G223"/>
  <c r="H153"/>
  <c r="G151"/>
  <c r="I151" s="1"/>
  <c r="I214"/>
  <c r="I213"/>
  <c r="I212"/>
  <c r="I211"/>
  <c r="H210"/>
  <c r="G210"/>
  <c r="I209"/>
  <c r="I208"/>
  <c r="I207"/>
  <c r="I206"/>
  <c r="H205"/>
  <c r="H204" s="1"/>
  <c r="G205"/>
  <c r="G204" s="1"/>
  <c r="I203"/>
  <c r="I202"/>
  <c r="I201"/>
  <c r="H200"/>
  <c r="G200"/>
  <c r="I200" s="1"/>
  <c r="I199"/>
  <c r="I198"/>
  <c r="I197"/>
  <c r="H196"/>
  <c r="I196" s="1"/>
  <c r="G196"/>
  <c r="I193"/>
  <c r="I192"/>
  <c r="I191"/>
  <c r="H190"/>
  <c r="G190"/>
  <c r="I189"/>
  <c r="I188"/>
  <c r="I187"/>
  <c r="H186"/>
  <c r="G186"/>
  <c r="I186" s="1"/>
  <c r="I185"/>
  <c r="I184"/>
  <c r="H182"/>
  <c r="I181"/>
  <c r="I180"/>
  <c r="H179"/>
  <c r="G179"/>
  <c r="I179"/>
  <c r="I178"/>
  <c r="I177"/>
  <c r="H176"/>
  <c r="I176"/>
  <c r="G176"/>
  <c r="I175"/>
  <c r="I174"/>
  <c r="H173"/>
  <c r="I173" s="1"/>
  <c r="G173"/>
  <c r="I171"/>
  <c r="H170"/>
  <c r="G170"/>
  <c r="I170" s="1"/>
  <c r="I167"/>
  <c r="H166"/>
  <c r="I163"/>
  <c r="H162"/>
  <c r="I160"/>
  <c r="I159"/>
  <c r="G158"/>
  <c r="I156"/>
  <c r="I155"/>
  <c r="G154"/>
  <c r="I153"/>
  <c r="I152"/>
  <c r="G150"/>
  <c r="I147"/>
  <c r="H146"/>
  <c r="I146" s="1"/>
  <c r="G146"/>
  <c r="I145"/>
  <c r="H144"/>
  <c r="I144" s="1"/>
  <c r="G144"/>
  <c r="I143"/>
  <c r="H142"/>
  <c r="G142"/>
  <c r="I141"/>
  <c r="H140"/>
  <c r="G140"/>
  <c r="I139"/>
  <c r="H138"/>
  <c r="I138"/>
  <c r="G138"/>
  <c r="I137"/>
  <c r="H136"/>
  <c r="G136"/>
  <c r="I136" s="1"/>
  <c r="I135"/>
  <c r="H134"/>
  <c r="I134" s="1"/>
  <c r="G134"/>
  <c r="I132"/>
  <c r="H130"/>
  <c r="I128"/>
  <c r="H126"/>
  <c r="G126"/>
  <c r="G148" s="1"/>
  <c r="I123"/>
  <c r="I122"/>
  <c r="H120"/>
  <c r="G120"/>
  <c r="I119"/>
  <c r="I118"/>
  <c r="H117"/>
  <c r="G117"/>
  <c r="I117" s="1"/>
  <c r="I116"/>
  <c r="I115"/>
  <c r="H114"/>
  <c r="G114"/>
  <c r="I113"/>
  <c r="I112"/>
  <c r="H111"/>
  <c r="I111" s="1"/>
  <c r="G111"/>
  <c r="I110"/>
  <c r="I109"/>
  <c r="I108"/>
  <c r="H107"/>
  <c r="G107"/>
  <c r="I106"/>
  <c r="I105"/>
  <c r="I104"/>
  <c r="H103"/>
  <c r="I103" s="1"/>
  <c r="G103"/>
  <c r="I102"/>
  <c r="I101"/>
  <c r="I100"/>
  <c r="I99"/>
  <c r="H98"/>
  <c r="I98" s="1"/>
  <c r="G98"/>
  <c r="I97"/>
  <c r="I96"/>
  <c r="I95"/>
  <c r="H94"/>
  <c r="G94"/>
  <c r="I93"/>
  <c r="I92"/>
  <c r="I91"/>
  <c r="H90"/>
  <c r="G90"/>
  <c r="I90" s="1"/>
  <c r="I89"/>
  <c r="I88"/>
  <c r="I87"/>
  <c r="H86"/>
  <c r="G86"/>
  <c r="I84"/>
  <c r="I83"/>
  <c r="I82"/>
  <c r="H81"/>
  <c r="G81"/>
  <c r="I80"/>
  <c r="I79"/>
  <c r="I78"/>
  <c r="I77"/>
  <c r="H76"/>
  <c r="G76"/>
  <c r="I76" s="1"/>
  <c r="I75"/>
  <c r="I74"/>
  <c r="I73"/>
  <c r="I72"/>
  <c r="H71"/>
  <c r="I71"/>
  <c r="G71"/>
  <c r="I70"/>
  <c r="I69"/>
  <c r="I68"/>
  <c r="I67"/>
  <c r="H66"/>
  <c r="I66" s="1"/>
  <c r="G66"/>
  <c r="I65"/>
  <c r="I64"/>
  <c r="I63"/>
  <c r="I62"/>
  <c r="H61"/>
  <c r="G61"/>
  <c r="I60"/>
  <c r="I59"/>
  <c r="I58"/>
  <c r="H57"/>
  <c r="I57"/>
  <c r="G57"/>
  <c r="I56"/>
  <c r="I55"/>
  <c r="I54"/>
  <c r="H53"/>
  <c r="G53"/>
  <c r="I53" s="1"/>
  <c r="I52"/>
  <c r="I51"/>
  <c r="I50"/>
  <c r="I49"/>
  <c r="H48"/>
  <c r="I48"/>
  <c r="G48"/>
  <c r="I47"/>
  <c r="H46"/>
  <c r="G46"/>
  <c r="I46" s="1"/>
  <c r="I45"/>
  <c r="H44"/>
  <c r="G44"/>
  <c r="I43"/>
  <c r="I42"/>
  <c r="H41"/>
  <c r="G41"/>
  <c r="I40"/>
  <c r="H39"/>
  <c r="G39"/>
  <c r="I38"/>
  <c r="I36"/>
  <c r="I35"/>
  <c r="H32"/>
  <c r="I32" s="1"/>
  <c r="I31"/>
  <c r="I30"/>
  <c r="H29"/>
  <c r="G29"/>
  <c r="I28"/>
  <c r="H27"/>
  <c r="I27" s="1"/>
  <c r="G27"/>
  <c r="I26"/>
  <c r="I25"/>
  <c r="H24"/>
  <c r="I24" s="1"/>
  <c r="G24"/>
  <c r="I23"/>
  <c r="I22"/>
  <c r="H21"/>
  <c r="I21" s="1"/>
  <c r="G21"/>
  <c r="I126"/>
  <c r="I107"/>
  <c r="I34"/>
  <c r="H150"/>
  <c r="I150" s="1"/>
  <c r="I86"/>
  <c r="G162"/>
  <c r="I162" s="1"/>
  <c r="H158"/>
  <c r="I158" s="1"/>
  <c r="H20"/>
  <c r="H124" s="1"/>
  <c r="G226"/>
  <c r="I29"/>
  <c r="I205"/>
  <c r="I39"/>
  <c r="I61"/>
  <c r="I210"/>
  <c r="G222"/>
  <c r="I41"/>
  <c r="I94"/>
  <c r="I120"/>
  <c r="I140"/>
  <c r="H225"/>
  <c r="G20"/>
  <c r="G124" s="1"/>
  <c r="H154"/>
  <c r="H194" s="1"/>
  <c r="I157"/>
  <c r="G194" l="1"/>
  <c r="I166"/>
  <c r="I154"/>
  <c r="I168"/>
  <c r="H148"/>
  <c r="I148" s="1"/>
  <c r="I44"/>
  <c r="I81"/>
  <c r="I114"/>
  <c r="I142"/>
  <c r="I190"/>
  <c r="G215"/>
  <c r="H222"/>
  <c r="H229" s="1"/>
  <c r="G229"/>
  <c r="G195"/>
  <c r="G216" s="1"/>
  <c r="I20"/>
  <c r="H195"/>
  <c r="I195" s="1"/>
  <c r="I204"/>
  <c r="H215"/>
  <c r="I215" l="1"/>
  <c r="H216"/>
  <c r="I216" s="1"/>
</calcChain>
</file>

<file path=xl/sharedStrings.xml><?xml version="1.0" encoding="utf-8"?>
<sst xmlns="http://schemas.openxmlformats.org/spreadsheetml/2006/main" count="445" uniqueCount="157">
  <si>
    <t>Номер целевого показателя</t>
  </si>
  <si>
    <t>ГРБС</t>
  </si>
  <si>
    <t>Исполнитель мероприятия -учреждение</t>
  </si>
  <si>
    <t xml:space="preserve">Источник финансирования                          </t>
  </si>
  <si>
    <t>Функциональная классификация расходов (Р.ПР.)</t>
  </si>
  <si>
    <t>Финансирование ведомственной ЦП, тыс.руб.</t>
  </si>
  <si>
    <t>Примечание (обоснование изменения показателей ЦП, причины низкого % выполнения или невыполнения мероприятий, отклонений от плана реализации ЦП)</t>
  </si>
  <si>
    <t>Полученный эффект реализации ЦП (социальная и экономическая эффективность)</t>
  </si>
  <si>
    <t>Управление образования</t>
  </si>
  <si>
    <t>ГБ</t>
  </si>
  <si>
    <t>0709</t>
  </si>
  <si>
    <t>212</t>
  </si>
  <si>
    <t>222</t>
  </si>
  <si>
    <t>226</t>
  </si>
  <si>
    <t>290</t>
  </si>
  <si>
    <t>310</t>
  </si>
  <si>
    <t>340</t>
  </si>
  <si>
    <t>МБОУ"ЖГГ"</t>
  </si>
  <si>
    <t xml:space="preserve">1.1.3. Конкурс эссеистики с публичной защитой для 10-11 классов в рамках городского правового клуба старшеклассников </t>
  </si>
  <si>
    <t xml:space="preserve">1.1.4. Интеллектуально-познавательная игра для 10-11 классов в рамках городского правового клуба старшеклассников </t>
  </si>
  <si>
    <t>225</t>
  </si>
  <si>
    <t>МАОУ «ОЛ АМТЭК»</t>
  </si>
  <si>
    <t>МБОУ «ЖГГ»</t>
  </si>
  <si>
    <t xml:space="preserve">МБОУ «НОШ №43» </t>
  </si>
  <si>
    <t>МБОУ ДОД "ЦДТ"</t>
  </si>
  <si>
    <t>МБОУ «СОШ № 25»</t>
  </si>
  <si>
    <t>МБОУ ДОД "ДДиЮТ"</t>
  </si>
  <si>
    <t>1.3.1. Всероссийская конференция "Юность.Наука.Культура", г. Обнинск</t>
  </si>
  <si>
    <t>Всего по разделу 1</t>
  </si>
  <si>
    <t>Всего по разделу 2</t>
  </si>
  <si>
    <t>ИТОГО:</t>
  </si>
  <si>
    <t>№ п/п</t>
  </si>
  <si>
    <t>Показатель ЦП</t>
  </si>
  <si>
    <t xml:space="preserve">Наименование </t>
  </si>
  <si>
    <t>% исполнения</t>
  </si>
  <si>
    <t>Примечание</t>
  </si>
  <si>
    <t>Доля мероприятий (конкурсы, олимпиады, конференции, соревнования), в которых обучающиеся достигли повышенных результатов</t>
  </si>
  <si>
    <t>Количество обучающихся - участников городских массовых мероприятий</t>
  </si>
  <si>
    <t>Количество обучающихся -участников областных массовых мероприятий</t>
  </si>
  <si>
    <t>Количество обучающихся -участников всероссийских и международных мероприятий</t>
  </si>
  <si>
    <t>Должностное лицо, ответственное за составление отчета, тел.</t>
  </si>
  <si>
    <t>1.1.1. Организация муниципального этапа всероссийской олимпиады школьников, обеспечение участия обучающихся города в региональном этапе всероссийской олимпиады школьников в соответствии с квотой, установленной положением о всероссийской олимпиаде школьник</t>
  </si>
  <si>
    <t>МБОУ "СОШ № 21"</t>
  </si>
  <si>
    <t>МБОУ "СОШ № 28"</t>
  </si>
  <si>
    <t xml:space="preserve"> МАОУ «ОЛ АМТЭК»</t>
  </si>
  <si>
    <t>МБОУ "СОШ № 10"</t>
  </si>
  <si>
    <t>МБОУ "СОШ №17"</t>
  </si>
  <si>
    <t>1.1.5. Городской конкурс проектов обучающихся в рамках реализации курса ОРКСЭ и концепции духовно-нравственного развития личности.</t>
  </si>
  <si>
    <t>1.1.6. Интеллектуально-познавательная игра "Путешествие в страну занимательных наук"</t>
  </si>
  <si>
    <t>1.1.7. Химико-биологическая игра "Пятый элемент"</t>
  </si>
  <si>
    <t>МБОУ «СОШ № 40»</t>
  </si>
  <si>
    <t>МБОУ «СОШ № 24»</t>
  </si>
  <si>
    <t>1.1.10. Конкурс исследовательских работ обучающихся по иностранному языку</t>
  </si>
  <si>
    <t>1.1.11.Интеллектуально-познавательный марафон «Игры разума»</t>
  </si>
  <si>
    <t>1.1.12. Городской конкурс исследовательских проектных работ обучающихся "Твое время"</t>
  </si>
  <si>
    <t>МБОУ "Гимназия № 8"</t>
  </si>
  <si>
    <t xml:space="preserve">1.1.13. Олимпиада по русскому языку в начальной школе(школьный и муниципальный этапы) </t>
  </si>
  <si>
    <t> 1.1.14. Олимпиада по математике в начальной школе (школьный и муниципальный этапы)  </t>
  </si>
  <si>
    <t>1.1.15.  Городская олимпиада по психологии</t>
  </si>
  <si>
    <t>1.1.16. Муниципальный тур Всероссийской олимпиады школьников по основам православной культуры</t>
  </si>
  <si>
    <t xml:space="preserve"> 1.1.17. Муниципальный тур краеведческой олимпиады для обучающихся 8 и 9 классов </t>
  </si>
  <si>
    <t xml:space="preserve">1.1.18. Городские Таисиевские чтения </t>
  </si>
  <si>
    <t>1.2.Участие обучающихся города в реализации областных программ</t>
  </si>
  <si>
    <t>1.2.1. Областная краеведческая конференция "Первые шаги в науку"</t>
  </si>
  <si>
    <t>1.2.3. Областные Малые Дмитриевские чтения, г. Вологда</t>
  </si>
  <si>
    <t>1.1. Городские мероприятия с одаренными детьми</t>
  </si>
  <si>
    <t>1.Мероприятия с одаренными и талантливыми детьми</t>
  </si>
  <si>
    <t>1.3.3. Всероссийская конференция "Шаги в науку"</t>
  </si>
  <si>
    <t xml:space="preserve">2.2. Городская конференция школьников «Первая ступень в науку»
</t>
  </si>
  <si>
    <t>Количество обучающихся, достигших повышенных результатов в массовых мероприятиях</t>
  </si>
  <si>
    <t>Менеджер ведомственной ЦП (руководитель ведомственной ЦП), тел.</t>
  </si>
  <si>
    <t>2.3. Научно-практическая конференция "Открытие юных"</t>
  </si>
  <si>
    <t>по разделу 1.1</t>
  </si>
  <si>
    <t>по разделу 1.2</t>
  </si>
  <si>
    <t>по разделу 1.3</t>
  </si>
  <si>
    <t>МБОУ "СОШ № 26"</t>
  </si>
  <si>
    <t>МБОУ "Образовательный центр № 11"</t>
  </si>
  <si>
    <t xml:space="preserve">1.1.2.Городская интеллектуальная игра по  математике для обучающихся 9-11 классов </t>
  </si>
  <si>
    <t xml:space="preserve">1.3.7. Всероссийский конкурс-фестиваль "Весенние фантазии"
</t>
  </si>
  <si>
    <t>1.3.9. Всероссийский конкурс-фестиваль "Традиция"</t>
  </si>
  <si>
    <t>1.3.10.Международный фестиваль-конкурс "Петровский Парадиз"</t>
  </si>
  <si>
    <t>1.3.11.</t>
  </si>
  <si>
    <t xml:space="preserve">МБОУ "СОШ № 9"       </t>
  </si>
  <si>
    <t>1.2.7. Областной конкурс исследовательских работ "Первое открытие"</t>
  </si>
  <si>
    <t>1.2.8. Областной фольклорный фестиваль "Наследники традиций"</t>
  </si>
  <si>
    <t>1.3.8.  Всероссийский конкурс "Ваш веселый звонок" имени Л.Каминского г.Санкт-Петербург</t>
  </si>
  <si>
    <t xml:space="preserve"> 1.3.12.</t>
  </si>
  <si>
    <t>МБОУ "СОШ №4"</t>
  </si>
  <si>
    <t xml:space="preserve">МБОУ ДОД "ДДиЮТ" </t>
  </si>
  <si>
    <t>1, 2, 3, 4, 5, 6</t>
  </si>
  <si>
    <t>1,3,6</t>
  </si>
  <si>
    <t>1, 3, 6</t>
  </si>
  <si>
    <t>1, 4, 6</t>
  </si>
  <si>
    <t>1, 5, 6</t>
  </si>
  <si>
    <t xml:space="preserve">Информация </t>
  </si>
  <si>
    <t>"Одаренные дети" на 2014-2016 годы</t>
  </si>
  <si>
    <t>Доля победителей и призеров заключительного этапа всероссийской олимпиады школьников</t>
  </si>
  <si>
    <t>Данное мероприятие проводится в течение учебного года, соответственно процент выполнения рассчитывается по итогу года.</t>
  </si>
  <si>
    <t>1.2.2. Областная краеведческая олимпиада "Мир через культуру"</t>
  </si>
  <si>
    <t>1.2.6. Областной фестиваль детских фольклорных коллективов "Хохловские игрища", г. Вологда</t>
  </si>
  <si>
    <t>1.3. Участие обучающихся города в межрегиональных, всероссийских и международных олимпиадах, конференциях, фестивалях, конкурсах</t>
  </si>
  <si>
    <t>1.3.2. Российская научная конференция школьников "Открытие", г. Ярославль</t>
  </si>
  <si>
    <t>1.3.5.Национальный конкурс детских студий костюма и театров моды "Золотая игла" г. Москва</t>
  </si>
  <si>
    <t>1.3.6. Международный детский конкурс дизайна, изобразительного и прикладного искусства, г.Санкт-Петербург</t>
  </si>
  <si>
    <t xml:space="preserve">2.1. Городская конференция обучающихся "Виват, молодая наука!"  </t>
  </si>
  <si>
    <t>1.2.9. Прием выпускников от имени Губернатора области, награжденных медалью "За особые успехи в учении"</t>
  </si>
  <si>
    <t>1.2.5.  Областной юниорский лесной  конкурс "Подрост"</t>
  </si>
  <si>
    <t>МБОУ ДОД "ЦДТ и МО"</t>
  </si>
  <si>
    <t>2016 год (план)</t>
  </si>
  <si>
    <t>2016 год (факт)</t>
  </si>
  <si>
    <t>План расходов на 2016 год</t>
  </si>
  <si>
    <t>% исполнения от плана расходов на 2016 год</t>
  </si>
  <si>
    <t>МБОУ "СОШ № 34"</t>
  </si>
  <si>
    <t>1.2.4. Областной православный фестиваль "Свет души"</t>
  </si>
  <si>
    <r>
      <t xml:space="preserve">Н.Л. Ёрохова, ведущий специалист отдела общего и дополнительного образования, </t>
    </r>
    <r>
      <rPr>
        <sz val="11"/>
        <color indexed="10"/>
        <rFont val="Times New Roman"/>
        <family val="1"/>
        <charset val="204"/>
      </rPr>
      <t>26 28 74</t>
    </r>
  </si>
  <si>
    <t>итого по ЦБ</t>
  </si>
  <si>
    <t>15 марта 2016 года на базе ресурсного центра МБОУ "Женская гуманитарная гимназия" состоялся конкурс эссеистики для 10-11 классов, в котором приняли участие 60 учащихся из школ города. Результативное участие показали 20 учащихся.</t>
  </si>
  <si>
    <t>03 марта 2016 года на базе ресурсного центра МБОУ "Средняя общеобразовательная школа № 24" состоялся конкурс проектов в рамках реализации курса "ОРКСЭ", в котором приняли участие 20 учащихся из школ города. Результативное участие показали 9 учащихся.</t>
  </si>
  <si>
    <t>16 марта 2016 года на базе МБОУ "Средняя общеобразовательная школа № 40 " состоялась игра "Путешествие в страну занимательных наук", в которой приняли участие 138 учащихся из школ города. Результативного участия достигли 18 учащихся.</t>
  </si>
  <si>
    <t xml:space="preserve">1.1.8. «Олимпиада пользователей 2016» </t>
  </si>
  <si>
    <t xml:space="preserve">1.1.9. Городской конкурс-выставка «Компьютерная графика 2016» </t>
  </si>
  <si>
    <t>Данное мероприятие запланировано на 4 квартал.</t>
  </si>
  <si>
    <t>23 марта 2016 года состоялся финальный этап интеллектуально-познавательной игры "Пятый элемент", 150 учащихся приняли участие в данном мероприятии, 18 отмечены дипломами.</t>
  </si>
  <si>
    <t>22 марта 2016 года на базе ресурсного центра МБОУ "Женская гуманитарная гимназия" состоялась правовая игра для 10-11 классов, в которой приняли участие 25 учащихся из школ города. Результативное 15 участие показали  учащихся.</t>
  </si>
  <si>
    <t>25 марта 2016 года в г. Вологда, Спасо-Прилуцком Димитриевском мужском монастыре состоялись XVII областные Малые Димитриевские чтения . В мероприятии приняли участие 13 учащихся из образовательных  школ города. Результативного участия достигли 13 участников.</t>
  </si>
  <si>
    <t>с 18-19 марта в г. Вологда состоялась краеведческая конференция "Мир через культуру", в которой приняли участие 10 учащихся учреждения дополнительного образования. По итогу проведения 2 участника удостоены дипломов 1, 2 степеней</t>
  </si>
  <si>
    <t xml:space="preserve">В марте 2016 года состоялся заочный и очный этапы конференции "Юность.Наука.Культура". 10 учащихся принимали участие в данном мероприятии, по итогу которого 10 участников награждены дипломами 1, 2, 3 степени. </t>
  </si>
  <si>
    <t xml:space="preserve">В марте 2016 года состоялся заочный этап конференции "Открытие", в котором приняли участие 6 человек, по итогу которого 6 учащихся приглашены на очный этап, который состоится 22-24 апреля.  </t>
  </si>
  <si>
    <t>22 марта 2016 года было организовано участие обучающихся МБОУ ДО «Центр детского творчества и методического обеспечения» во Всероссийском конкурсе-фестивале «Весенние фантазии". В конкурсе «Весенние фантазии» приняли участие 41 учащихся вокального и хореографических коллективов,  36 участников были награждены дипломами 1, 2, 3 степеней и специальными дипломами.</t>
  </si>
  <si>
    <t>21 февраля 2016 года состоялась городская научно-практическая конференция на базе МБОУ ДОД "ДДиЮТ", в которой приняли участие 86 учащихся. По итогу проведения 46 учащихся добились высоких результатов.</t>
  </si>
  <si>
    <t>В течение года данное мероприятие соотносится со всеми показателями Программы. По итогам выполнения 1 квартала мероприятие реализует показатели 1, 4, 5. В январе-феврале 2016 года в соответствии с Порядком  проведения всероссийской олимпиады школьников состоялся региональный этап олимпиады по 19 предметам, в котором поучаствовало 230 учащихся из школ города. Результативное участие показали 63 учащихся (15 победителей, 48 призера).В апреле-мае состоялся заключительный этап, в котором приняли участие 18 учащихся с 9-11 класс, в результате которого определилось 5 призеров.</t>
  </si>
  <si>
    <t>28 апреля 2016 года состоялась интеллектуальная игра по математике для учащихся 9-11 классов. 48 учащихся приняли участие в данном мероприятии, 18 учащихся поощрены дипломами.</t>
  </si>
  <si>
    <t xml:space="preserve">27 апреля  2016 года на базе ресурсного центра МАОУ "Общеобразовательный лицей "АМТЭК" состоялась олимпиада пользователей по информатике, в которой приняли участие 72 учащихся из 25 школ города. Результативное участие показали 12 учащихся. </t>
  </si>
  <si>
    <t>17 марта 2016 года на базе ресурсного центра МАОУ "Общеобразовательный лицей "АМТЭК" состоялся конкурс по компьютерной графике, в котором приняли участие 24 учащихся из 15 школ города. Результативного участия достигли 14 учащихся.</t>
  </si>
  <si>
    <t>27 апреля 2016 года состоялся конкурс исследовательских работ учащихся по иностранному языку, в котором приняли участие   11 учащихся из 5 общеобразовательных учреждений города, 8 участников отмечены дипломами.</t>
  </si>
  <si>
    <t>13 апреля 2016 года состоялся интеллектуально-познавательный марафон по информатике, в которм приняли участие 120 учащийся из 22 образовательных учреждений города, 18 участников отмечены дипломами.</t>
  </si>
  <si>
    <t>16 апреля 2016 года состоялась городская олимпиада по психологии, 56 учащихся 10-11 классов приняли участие в данном мероприятии, 16 участников отмечены дипломами.</t>
  </si>
  <si>
    <t xml:space="preserve">12 апреля 2016 года состоялась олимпиада по математике в начальной школе, 56 учащийся из 30 образовательного учреждения города приняли участие в данном мероприятии, 12 участников отмечены дипломами. </t>
  </si>
  <si>
    <t>22 апреля 2016 года на базе МБОУ "Гимназия № 8"состоялся конкурс исследовательских проектов "Твое время", в котором приняли участие 107 учащихся из 14 школ города.Результативного участия достигли 40 учащихся.</t>
  </si>
  <si>
    <t>05 апреля 2016 года состоялась олимпиада по русскому языку в начальной школе, 66 учащихся из 35 образовательных учреждений города приняли участие в данном мероприятии, 18 участников отмечены дипломами.</t>
  </si>
  <si>
    <t>14 мая 2016 года организовано участие учащихся в областном фестивале детских фольклорных коллективов "Хохловские игрища". В мероприятии приняли участие 12 учащихся фольклорного объединения "Горенка". Выступление отмечено дипломом лауреата.</t>
  </si>
  <si>
    <t>27 мая 2016 года организовано участие учащихся в областном фольклорном фестивале "Наследники традиций". В мероприятии приняли участие 51 учащихся. По итогам проведения 20 учащихся удостоены дипломов I, II, III степеней, 3 коллектива отмечены дипломами I, II, III степени.</t>
  </si>
  <si>
    <t>С марта- май 2016 года состоялась всероссийская конференция "Шаги в науку". Конференция проходила в 2 этапа: заочный, в котором приняли участие 16 учащихся и очный, в котором приняли участие 1 учащийся. По итогу проведения мероприятия все участники отмечены дипломами.</t>
  </si>
  <si>
    <t>В апреле 2016 года состоялся национальный конкурс детских студий костюма и театров моды. 14 учащихся приняли участие в данном мероприятии. Коллектив отмечен дипломами  I и III степени.</t>
  </si>
  <si>
    <t>В марте 2016 года состоялся международный конкурс дизайна, в котором приняли участие 35 учащихся, 16 участников отмечены дипломами.</t>
  </si>
  <si>
    <t>с 17-19 мая 2016 года организовано участие во всероссийской конкурсе "Ваш веселый звонок". В мероприятии приняли участие 2 учащийся, 1 отмечен дипломом.</t>
  </si>
  <si>
    <t xml:space="preserve">17 апреля 2016 года состоялась конференция "Первая ступень в науку", в которой приняли участие 132 учащихся с 5-10 класс, 66 участиников отмечены дипломами. </t>
  </si>
  <si>
    <t>08 апреля 2016 года состоялась научно-практическая конференция "Открытие юных", в которой приняли участие 186 учащихся, 134 участника отмечены дипломами.</t>
  </si>
  <si>
    <t>22 июня 2016 года организовано участие медалистов и олимпиадников в Приеме Губернатора ( 5 призеров и 71 медалист)</t>
  </si>
  <si>
    <t>Мероприятие  ЦП, выполненный за  за 1 полугодие 2016 год с нарастающим итогом</t>
  </si>
  <si>
    <t>212,222</t>
  </si>
  <si>
    <t>Кассовые расходы на 01.07.2016 год</t>
  </si>
  <si>
    <t>В июле-августе 2016 года состоялся Всероссийский  фольклорный фестиваль          "Псковские жемчужины", в котором приняло участие 3 учащихся , по итогу которого все удостоены дипломов.</t>
  </si>
  <si>
    <t>С 9-11 сентября 2016 года состоялся Международный фестиваль-конкурс "Петровский Парадиз", в котором приняли участие 13 учащихся вокально-эстрадной студии "Мечта", из них 11 удостоены дипломов.</t>
  </si>
  <si>
    <t>об итогах выполнения ведомственной целевой программыза за 9 месяцев  2016 год</t>
  </si>
  <si>
    <t xml:space="preserve"> В 2016 году по программе запланировано проведение 40 мероприятий. За 9 месяцев 2016 года  организовано участие в 32 мероприятиях, в 32 учащиеся достигли высоких результатов</t>
  </si>
  <si>
    <t>1.3.4. Всероссийский  фольклорный фестиваль "Псковские жемчужины"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</si>
</sst>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3" borderId="1" xfId="0" applyFont="1" applyFill="1" applyBorder="1"/>
    <xf numFmtId="9" fontId="4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Border="1" applyAlignment="1">
      <alignment wrapText="1"/>
    </xf>
    <xf numFmtId="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9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2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3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Border="1"/>
    <xf numFmtId="43" fontId="2" fillId="2" borderId="8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wrapText="1"/>
    </xf>
    <xf numFmtId="43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3" fontId="2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2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3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14" fontId="1" fillId="0" borderId="0" xfId="0" applyNumberFormat="1" applyFont="1" applyFill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0" fillId="2" borderId="12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M229"/>
  <sheetViews>
    <sheetView tabSelected="1" topLeftCell="A136" zoomScale="90" zoomScaleNormal="90" zoomScaleSheetLayoutView="90" workbookViewId="0">
      <selection activeCell="J236" sqref="J236"/>
    </sheetView>
  </sheetViews>
  <sheetFormatPr defaultRowHeight="12.75"/>
  <cols>
    <col min="1" max="1" width="6.42578125" style="11" customWidth="1"/>
    <col min="2" max="2" width="31.140625" style="11" customWidth="1"/>
    <col min="3" max="3" width="8.42578125" style="25" customWidth="1"/>
    <col min="4" max="4" width="23.42578125" style="11" customWidth="1"/>
    <col min="5" max="5" width="8.28515625" style="11" customWidth="1"/>
    <col min="6" max="6" width="10.5703125" style="20" customWidth="1"/>
    <col min="7" max="7" width="12.28515625" style="86" customWidth="1"/>
    <col min="8" max="8" width="10.85546875" style="77" customWidth="1"/>
    <col min="9" max="9" width="9.140625" style="86"/>
    <col min="10" max="10" width="24.7109375" customWidth="1"/>
    <col min="11" max="11" width="53.5703125" customWidth="1"/>
    <col min="12" max="39" width="9.140625" style="8"/>
  </cols>
  <sheetData>
    <row r="1" spans="1:11">
      <c r="A1" s="36"/>
      <c r="B1" s="36"/>
      <c r="C1" s="135" t="s">
        <v>94</v>
      </c>
      <c r="D1" s="135"/>
      <c r="E1" s="135"/>
      <c r="F1" s="135"/>
      <c r="G1" s="135"/>
      <c r="H1" s="135"/>
      <c r="I1" s="36"/>
      <c r="J1" s="1"/>
      <c r="K1" s="1"/>
    </row>
    <row r="2" spans="1:11">
      <c r="A2" s="36"/>
      <c r="B2" s="36"/>
      <c r="C2" s="135" t="s">
        <v>154</v>
      </c>
      <c r="D2" s="135"/>
      <c r="E2" s="135"/>
      <c r="F2" s="135"/>
      <c r="G2" s="135"/>
      <c r="H2" s="135"/>
      <c r="I2" s="135"/>
      <c r="J2" s="1"/>
      <c r="K2" s="1"/>
    </row>
    <row r="3" spans="1:11">
      <c r="B3" s="58"/>
      <c r="C3" s="58"/>
      <c r="E3" s="1" t="s">
        <v>95</v>
      </c>
      <c r="F3" s="58"/>
      <c r="G3" s="58"/>
      <c r="H3" s="58"/>
      <c r="I3" s="109"/>
      <c r="J3" s="58"/>
      <c r="K3" s="58"/>
    </row>
    <row r="4" spans="1:11" ht="13.5" customHeight="1">
      <c r="B4" s="59"/>
      <c r="C4" s="59"/>
      <c r="D4" s="59"/>
      <c r="E4" s="92" t="s">
        <v>8</v>
      </c>
      <c r="F4" s="59"/>
      <c r="G4" s="59"/>
      <c r="H4" s="59"/>
      <c r="I4" s="110"/>
      <c r="J4" s="59"/>
      <c r="K4" s="59"/>
    </row>
    <row r="5" spans="1:11" ht="7.5" customHeight="1">
      <c r="A5" s="7"/>
      <c r="B5" s="7"/>
      <c r="C5" s="7"/>
      <c r="D5" s="7"/>
      <c r="E5" s="7"/>
      <c r="F5" s="7"/>
      <c r="G5" s="7"/>
      <c r="H5" s="7"/>
      <c r="I5" s="32"/>
      <c r="J5" s="7"/>
      <c r="K5" s="7"/>
    </row>
    <row r="6" spans="1:11" ht="14.25" customHeight="1">
      <c r="A6" s="153" t="s">
        <v>31</v>
      </c>
      <c r="B6" s="141" t="s">
        <v>32</v>
      </c>
      <c r="C6" s="141"/>
      <c r="D6" s="141"/>
      <c r="E6" s="141"/>
      <c r="F6" s="141"/>
      <c r="G6" s="141"/>
      <c r="H6" s="7"/>
      <c r="I6" s="32"/>
      <c r="J6" s="7"/>
      <c r="K6" s="7"/>
    </row>
    <row r="7" spans="1:11" ht="45">
      <c r="A7" s="154"/>
      <c r="B7" s="5" t="s">
        <v>33</v>
      </c>
      <c r="C7" s="4" t="s">
        <v>108</v>
      </c>
      <c r="D7" s="4" t="s">
        <v>109</v>
      </c>
      <c r="E7" s="5" t="s">
        <v>34</v>
      </c>
      <c r="F7" s="141" t="s">
        <v>35</v>
      </c>
      <c r="G7" s="141"/>
      <c r="H7" s="7"/>
      <c r="I7" s="32"/>
      <c r="J7" s="7"/>
      <c r="K7" s="7"/>
    </row>
    <row r="8" spans="1:11" ht="132.75" customHeight="1">
      <c r="A8" s="34">
        <v>1</v>
      </c>
      <c r="B8" s="37" t="s">
        <v>36</v>
      </c>
      <c r="C8" s="5">
        <v>70</v>
      </c>
      <c r="D8" s="5">
        <v>80</v>
      </c>
      <c r="E8" s="60">
        <v>1.1399999999999999</v>
      </c>
      <c r="F8" s="138" t="s">
        <v>155</v>
      </c>
      <c r="G8" s="139"/>
      <c r="H8" s="7"/>
      <c r="I8" s="32"/>
      <c r="J8" s="7"/>
      <c r="K8" s="7"/>
    </row>
    <row r="9" spans="1:11" ht="62.25" customHeight="1">
      <c r="A9" s="33">
        <v>2</v>
      </c>
      <c r="B9" s="37" t="s">
        <v>96</v>
      </c>
      <c r="C9" s="4">
        <v>25</v>
      </c>
      <c r="D9" s="4">
        <v>27.7</v>
      </c>
      <c r="E9" s="61">
        <v>1.1080000000000001</v>
      </c>
      <c r="F9" s="151"/>
      <c r="G9" s="152"/>
      <c r="H9" s="7"/>
      <c r="I9" s="32"/>
      <c r="J9" s="7"/>
      <c r="K9" s="7"/>
    </row>
    <row r="10" spans="1:11" ht="38.25">
      <c r="A10" s="39">
        <v>3</v>
      </c>
      <c r="B10" s="37" t="s">
        <v>37</v>
      </c>
      <c r="C10" s="21">
        <v>4000</v>
      </c>
      <c r="D10" s="21">
        <v>1357</v>
      </c>
      <c r="E10" s="62">
        <v>0.34</v>
      </c>
      <c r="F10" s="140"/>
      <c r="G10" s="140"/>
      <c r="H10" s="7"/>
      <c r="I10" s="32"/>
      <c r="J10" s="7"/>
      <c r="K10" s="7"/>
    </row>
    <row r="11" spans="1:11" ht="38.25">
      <c r="A11" s="39">
        <v>4</v>
      </c>
      <c r="B11" s="37" t="s">
        <v>38</v>
      </c>
      <c r="C11" s="21">
        <v>200</v>
      </c>
      <c r="D11" s="21">
        <v>316</v>
      </c>
      <c r="E11" s="62">
        <v>1.58</v>
      </c>
      <c r="F11" s="140"/>
      <c r="G11" s="140"/>
      <c r="H11" s="7"/>
      <c r="I11" s="32"/>
      <c r="J11" s="7"/>
      <c r="K11" s="7"/>
    </row>
    <row r="12" spans="1:11" ht="38.25">
      <c r="A12" s="39">
        <v>5</v>
      </c>
      <c r="B12" s="37" t="s">
        <v>39</v>
      </c>
      <c r="C12" s="21">
        <v>80</v>
      </c>
      <c r="D12" s="21">
        <v>158</v>
      </c>
      <c r="E12" s="62">
        <v>1.97</v>
      </c>
      <c r="F12" s="140"/>
      <c r="G12" s="140"/>
      <c r="H12" s="7"/>
      <c r="I12" s="32"/>
      <c r="J12" s="7"/>
      <c r="K12" s="7"/>
    </row>
    <row r="13" spans="1:11" ht="51">
      <c r="A13" s="39">
        <v>6</v>
      </c>
      <c r="B13" s="37" t="s">
        <v>69</v>
      </c>
      <c r="C13" s="21">
        <v>750</v>
      </c>
      <c r="D13" s="21">
        <v>780</v>
      </c>
      <c r="E13" s="62">
        <v>1.04</v>
      </c>
      <c r="F13" s="140"/>
      <c r="G13" s="140"/>
      <c r="H13" s="7"/>
      <c r="I13" s="32"/>
      <c r="J13" s="7"/>
      <c r="K13" s="7"/>
    </row>
    <row r="14" spans="1:11" ht="14.25" customHeight="1">
      <c r="A14" s="40"/>
      <c r="B14" s="38"/>
      <c r="C14" s="22"/>
      <c r="D14" s="10"/>
      <c r="E14" s="35"/>
      <c r="F14" s="17"/>
      <c r="G14" s="32"/>
      <c r="H14" s="7"/>
      <c r="I14" s="32"/>
      <c r="J14" s="7"/>
      <c r="K14" s="7"/>
    </row>
    <row r="15" spans="1:11" ht="27.75" customHeight="1">
      <c r="A15" s="120" t="s">
        <v>0</v>
      </c>
      <c r="B15" s="121" t="s">
        <v>149</v>
      </c>
      <c r="C15" s="115" t="s">
        <v>1</v>
      </c>
      <c r="D15" s="115" t="s">
        <v>2</v>
      </c>
      <c r="E15" s="146" t="s">
        <v>3</v>
      </c>
      <c r="F15" s="146" t="s">
        <v>4</v>
      </c>
      <c r="G15" s="133" t="s">
        <v>5</v>
      </c>
      <c r="H15" s="136"/>
      <c r="I15" s="134"/>
      <c r="J15" s="115" t="s">
        <v>6</v>
      </c>
      <c r="K15" s="115" t="s">
        <v>7</v>
      </c>
    </row>
    <row r="16" spans="1:11" ht="88.5" customHeight="1">
      <c r="A16" s="120"/>
      <c r="B16" s="122"/>
      <c r="C16" s="137"/>
      <c r="D16" s="137"/>
      <c r="E16" s="147"/>
      <c r="F16" s="147"/>
      <c r="G16" s="2" t="s">
        <v>110</v>
      </c>
      <c r="H16" s="2" t="s">
        <v>151</v>
      </c>
      <c r="I16" s="44" t="s">
        <v>111</v>
      </c>
      <c r="J16" s="116"/>
      <c r="K16" s="116"/>
    </row>
    <row r="17" spans="1:39" s="31" customFormat="1" ht="13.5" customHeight="1">
      <c r="A17" s="2">
        <v>1</v>
      </c>
      <c r="B17" s="46">
        <v>2</v>
      </c>
      <c r="C17" s="2">
        <v>3</v>
      </c>
      <c r="D17" s="47">
        <v>4</v>
      </c>
      <c r="E17" s="47">
        <v>5</v>
      </c>
      <c r="F17" s="2">
        <v>6</v>
      </c>
      <c r="G17" s="83">
        <v>7</v>
      </c>
      <c r="H17" s="29">
        <v>8</v>
      </c>
      <c r="I17" s="29">
        <v>9</v>
      </c>
      <c r="J17" s="29">
        <v>10</v>
      </c>
      <c r="K17" s="2">
        <v>11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s="31" customFormat="1" ht="15.75" customHeight="1">
      <c r="A18" s="117" t="s">
        <v>66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31" customFormat="1" ht="15" customHeight="1">
      <c r="A19" s="9"/>
      <c r="B19" s="142" t="s">
        <v>65</v>
      </c>
      <c r="C19" s="143"/>
      <c r="D19" s="143"/>
      <c r="E19" s="143"/>
      <c r="F19" s="143"/>
      <c r="G19" s="143"/>
      <c r="H19" s="143"/>
      <c r="I19" s="143"/>
      <c r="J19" s="143"/>
      <c r="K19" s="14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s="31" customFormat="1" ht="17.25" customHeight="1">
      <c r="A20" s="127" t="s">
        <v>89</v>
      </c>
      <c r="B20" s="132" t="s">
        <v>41</v>
      </c>
      <c r="C20" s="133"/>
      <c r="D20" s="134"/>
      <c r="E20" s="2" t="s">
        <v>9</v>
      </c>
      <c r="F20" s="45">
        <v>709</v>
      </c>
      <c r="G20" s="78">
        <f>G21+G24+G27+G29+G32+G39+G41+G44+G46</f>
        <v>726.69999999999993</v>
      </c>
      <c r="H20" s="78">
        <f>H21+H24+H27+H29+H32+H39+H41+H44+H46</f>
        <v>318.39598999999998</v>
      </c>
      <c r="I20" s="51">
        <f t="shared" ref="I20:I83" si="0">H20/G20*100%</f>
        <v>0.43813952112288429</v>
      </c>
      <c r="J20" s="115" t="s">
        <v>97</v>
      </c>
      <c r="K20" s="123" t="s">
        <v>130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ht="13.5" customHeight="1">
      <c r="A21" s="128"/>
      <c r="B21" s="132"/>
      <c r="C21" s="132">
        <v>805</v>
      </c>
      <c r="D21" s="126" t="s">
        <v>45</v>
      </c>
      <c r="E21" s="129" t="s">
        <v>9</v>
      </c>
      <c r="F21" s="26"/>
      <c r="G21" s="78">
        <f>G22+G23</f>
        <v>1.8</v>
      </c>
      <c r="H21" s="78">
        <f>H22+H23</f>
        <v>1.8</v>
      </c>
      <c r="I21" s="51">
        <f t="shared" si="0"/>
        <v>1</v>
      </c>
      <c r="J21" s="145"/>
      <c r="K21" s="124"/>
    </row>
    <row r="22" spans="1:39" ht="13.5" customHeight="1">
      <c r="A22" s="128"/>
      <c r="B22" s="132"/>
      <c r="C22" s="132"/>
      <c r="D22" s="126"/>
      <c r="E22" s="129"/>
      <c r="F22" s="26" t="s">
        <v>11</v>
      </c>
      <c r="G22" s="79">
        <v>1.8</v>
      </c>
      <c r="H22" s="79">
        <v>1.8</v>
      </c>
      <c r="I22" s="50">
        <f t="shared" si="0"/>
        <v>1</v>
      </c>
      <c r="J22" s="145"/>
      <c r="K22" s="124"/>
    </row>
    <row r="23" spans="1:39" ht="12.75" hidden="1" customHeight="1">
      <c r="A23" s="128"/>
      <c r="B23" s="132"/>
      <c r="C23" s="132"/>
      <c r="D23" s="126"/>
      <c r="E23" s="129"/>
      <c r="F23" s="26" t="s">
        <v>12</v>
      </c>
      <c r="G23" s="79"/>
      <c r="H23" s="79"/>
      <c r="I23" s="50" t="e">
        <f t="shared" si="0"/>
        <v>#DIV/0!</v>
      </c>
      <c r="J23" s="145"/>
      <c r="K23" s="124"/>
    </row>
    <row r="24" spans="1:39" s="6" customFormat="1" ht="13.5" customHeight="1">
      <c r="A24" s="128"/>
      <c r="B24" s="132"/>
      <c r="C24" s="132">
        <v>805</v>
      </c>
      <c r="D24" s="123" t="s">
        <v>76</v>
      </c>
      <c r="E24" s="129" t="s">
        <v>9</v>
      </c>
      <c r="F24" s="26"/>
      <c r="G24" s="78">
        <f>G25+G26</f>
        <v>0.6</v>
      </c>
      <c r="H24" s="78">
        <f>H25+H26</f>
        <v>0.6</v>
      </c>
      <c r="I24" s="51">
        <f t="shared" si="0"/>
        <v>1</v>
      </c>
      <c r="J24" s="145"/>
      <c r="K24" s="124"/>
    </row>
    <row r="25" spans="1:39" s="8" customFormat="1" ht="13.5" customHeight="1">
      <c r="A25" s="128"/>
      <c r="B25" s="132"/>
      <c r="C25" s="132"/>
      <c r="D25" s="124"/>
      <c r="E25" s="129"/>
      <c r="F25" s="26" t="s">
        <v>11</v>
      </c>
      <c r="G25" s="79">
        <v>0.6</v>
      </c>
      <c r="H25" s="79">
        <v>0.6</v>
      </c>
      <c r="I25" s="50">
        <f t="shared" si="0"/>
        <v>1</v>
      </c>
      <c r="J25" s="145"/>
      <c r="K25" s="124"/>
    </row>
    <row r="26" spans="1:39" s="8" customFormat="1" ht="12.75" hidden="1" customHeight="1">
      <c r="A26" s="128"/>
      <c r="B26" s="132"/>
      <c r="C26" s="132"/>
      <c r="D26" s="124"/>
      <c r="E26" s="129"/>
      <c r="F26" s="26" t="s">
        <v>12</v>
      </c>
      <c r="G26" s="79"/>
      <c r="H26" s="79"/>
      <c r="I26" s="50" t="e">
        <f t="shared" si="0"/>
        <v>#DIV/0!</v>
      </c>
      <c r="J26" s="145"/>
      <c r="K26" s="124"/>
    </row>
    <row r="27" spans="1:39" s="8" customFormat="1" ht="15" customHeight="1">
      <c r="A27" s="128"/>
      <c r="B27" s="132"/>
      <c r="C27" s="132">
        <v>805</v>
      </c>
      <c r="D27" s="126" t="s">
        <v>42</v>
      </c>
      <c r="E27" s="129" t="s">
        <v>9</v>
      </c>
      <c r="F27" s="27"/>
      <c r="G27" s="78">
        <f>G28</f>
        <v>3.3</v>
      </c>
      <c r="H27" s="78">
        <f>H28</f>
        <v>3.3</v>
      </c>
      <c r="I27" s="51">
        <f t="shared" si="0"/>
        <v>1</v>
      </c>
      <c r="J27" s="145"/>
      <c r="K27" s="124"/>
    </row>
    <row r="28" spans="1:39" s="8" customFormat="1" ht="14.25" customHeight="1">
      <c r="A28" s="128"/>
      <c r="B28" s="132"/>
      <c r="C28" s="132"/>
      <c r="D28" s="126"/>
      <c r="E28" s="129"/>
      <c r="F28" s="26" t="s">
        <v>11</v>
      </c>
      <c r="G28" s="79">
        <v>3.3</v>
      </c>
      <c r="H28" s="79">
        <v>3.3</v>
      </c>
      <c r="I28" s="50">
        <f t="shared" si="0"/>
        <v>1</v>
      </c>
      <c r="J28" s="145"/>
      <c r="K28" s="124"/>
    </row>
    <row r="29" spans="1:39" s="8" customFormat="1" ht="15" customHeight="1">
      <c r="A29" s="128"/>
      <c r="B29" s="132"/>
      <c r="C29" s="132">
        <v>805</v>
      </c>
      <c r="D29" s="123" t="s">
        <v>75</v>
      </c>
      <c r="E29" s="130" t="s">
        <v>9</v>
      </c>
      <c r="F29" s="26"/>
      <c r="G29" s="85">
        <f>G30+G31</f>
        <v>1.5</v>
      </c>
      <c r="H29" s="85">
        <f>H30+H31</f>
        <v>1.5</v>
      </c>
      <c r="I29" s="53">
        <f t="shared" si="0"/>
        <v>1</v>
      </c>
      <c r="J29" s="145"/>
      <c r="K29" s="124"/>
    </row>
    <row r="30" spans="1:39" s="8" customFormat="1" ht="15" customHeight="1">
      <c r="A30" s="128"/>
      <c r="B30" s="132"/>
      <c r="C30" s="132"/>
      <c r="D30" s="124"/>
      <c r="E30" s="131"/>
      <c r="F30" s="26" t="s">
        <v>11</v>
      </c>
      <c r="G30" s="81">
        <v>1.5</v>
      </c>
      <c r="H30" s="81">
        <v>1.5</v>
      </c>
      <c r="I30" s="53">
        <f>H30/G30*100%</f>
        <v>1</v>
      </c>
      <c r="J30" s="145"/>
      <c r="K30" s="124"/>
    </row>
    <row r="31" spans="1:39" s="8" customFormat="1" ht="15" hidden="1" customHeight="1">
      <c r="A31" s="128"/>
      <c r="B31" s="84"/>
      <c r="C31" s="132"/>
      <c r="D31" s="124"/>
      <c r="E31" s="131"/>
      <c r="F31" s="26" t="s">
        <v>12</v>
      </c>
      <c r="G31" s="81"/>
      <c r="H31" s="81"/>
      <c r="I31" s="53" t="e">
        <f t="shared" si="0"/>
        <v>#DIV/0!</v>
      </c>
      <c r="J31" s="145"/>
      <c r="K31" s="124"/>
    </row>
    <row r="32" spans="1:39" s="8" customFormat="1" ht="15" customHeight="1">
      <c r="A32" s="128"/>
      <c r="B32" s="145" t="s">
        <v>41</v>
      </c>
      <c r="C32" s="132">
        <v>805</v>
      </c>
      <c r="D32" s="123" t="s">
        <v>43</v>
      </c>
      <c r="E32" s="129" t="s">
        <v>9</v>
      </c>
      <c r="F32" s="27"/>
      <c r="G32" s="85">
        <f>G33+G34+G35+G36+G37+G38</f>
        <v>709</v>
      </c>
      <c r="H32" s="85">
        <f>H33+H34+H35+H36+H37+H38</f>
        <v>300.69598999999999</v>
      </c>
      <c r="I32" s="54">
        <f t="shared" si="0"/>
        <v>0.42411282087447105</v>
      </c>
      <c r="J32" s="145"/>
      <c r="K32" s="124"/>
    </row>
    <row r="33" spans="1:39" ht="15" customHeight="1">
      <c r="A33" s="128"/>
      <c r="B33" s="145"/>
      <c r="C33" s="132"/>
      <c r="D33" s="124"/>
      <c r="E33" s="129"/>
      <c r="F33" s="26" t="s">
        <v>11</v>
      </c>
      <c r="G33" s="81">
        <v>0</v>
      </c>
      <c r="H33" s="81">
        <v>0</v>
      </c>
      <c r="I33" s="53">
        <v>0</v>
      </c>
      <c r="J33" s="145"/>
      <c r="K33" s="124"/>
    </row>
    <row r="34" spans="1:39" ht="15" customHeight="1">
      <c r="A34" s="128"/>
      <c r="B34" s="145"/>
      <c r="C34" s="132"/>
      <c r="D34" s="124"/>
      <c r="E34" s="129"/>
      <c r="F34" s="26" t="s">
        <v>12</v>
      </c>
      <c r="G34" s="81">
        <v>217.7</v>
      </c>
      <c r="H34" s="81">
        <v>189</v>
      </c>
      <c r="I34" s="53">
        <f t="shared" si="0"/>
        <v>0.86816720257234736</v>
      </c>
      <c r="J34" s="145"/>
      <c r="K34" s="124"/>
    </row>
    <row r="35" spans="1:39" ht="15" customHeight="1">
      <c r="A35" s="128"/>
      <c r="B35" s="145"/>
      <c r="C35" s="132"/>
      <c r="D35" s="124"/>
      <c r="E35" s="129"/>
      <c r="F35" s="26" t="s">
        <v>13</v>
      </c>
      <c r="G35" s="81">
        <v>338.2</v>
      </c>
      <c r="H35" s="81">
        <v>20.599989999999998</v>
      </c>
      <c r="I35" s="53">
        <f t="shared" si="0"/>
        <v>6.091067415730337E-2</v>
      </c>
      <c r="J35" s="145"/>
      <c r="K35" s="124"/>
    </row>
    <row r="36" spans="1:39" ht="15" customHeight="1">
      <c r="A36" s="128"/>
      <c r="B36" s="145"/>
      <c r="C36" s="132"/>
      <c r="D36" s="124"/>
      <c r="E36" s="129"/>
      <c r="F36" s="26" t="s">
        <v>14</v>
      </c>
      <c r="G36" s="81">
        <f>27.875+10.3</f>
        <v>38.174999999999997</v>
      </c>
      <c r="H36" s="81">
        <f>20.9+6.98+10.3</f>
        <v>38.18</v>
      </c>
      <c r="I36" s="53">
        <f t="shared" si="0"/>
        <v>1.0001309757694827</v>
      </c>
      <c r="J36" s="145"/>
      <c r="K36" s="124"/>
    </row>
    <row r="37" spans="1:39" ht="15" customHeight="1">
      <c r="A37" s="128"/>
      <c r="B37" s="145"/>
      <c r="C37" s="132"/>
      <c r="D37" s="124"/>
      <c r="E37" s="129"/>
      <c r="F37" s="26" t="s">
        <v>15</v>
      </c>
      <c r="G37" s="81">
        <f>22.525-10.3</f>
        <v>12.224999999999998</v>
      </c>
      <c r="H37" s="81">
        <v>0</v>
      </c>
      <c r="I37" s="53">
        <v>0</v>
      </c>
      <c r="J37" s="145"/>
      <c r="K37" s="124"/>
    </row>
    <row r="38" spans="1:39" s="12" customFormat="1" ht="15" customHeight="1">
      <c r="A38" s="128"/>
      <c r="B38" s="145"/>
      <c r="C38" s="132"/>
      <c r="D38" s="125"/>
      <c r="E38" s="129"/>
      <c r="F38" s="26" t="s">
        <v>16</v>
      </c>
      <c r="G38" s="81">
        <v>102.7</v>
      </c>
      <c r="H38" s="81">
        <v>52.915999999999997</v>
      </c>
      <c r="I38" s="53">
        <f t="shared" si="0"/>
        <v>0.51524829600778965</v>
      </c>
      <c r="J38" s="145"/>
      <c r="K38" s="124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ht="15" customHeight="1">
      <c r="A39" s="128"/>
      <c r="B39" s="145"/>
      <c r="C39" s="132">
        <v>805</v>
      </c>
      <c r="D39" s="126" t="s">
        <v>112</v>
      </c>
      <c r="E39" s="129" t="s">
        <v>9</v>
      </c>
      <c r="F39" s="26"/>
      <c r="G39" s="85">
        <f>G40</f>
        <v>0.9</v>
      </c>
      <c r="H39" s="85">
        <f>H40</f>
        <v>0.9</v>
      </c>
      <c r="I39" s="54">
        <f t="shared" si="0"/>
        <v>1</v>
      </c>
      <c r="J39" s="145"/>
      <c r="K39" s="124"/>
    </row>
    <row r="40" spans="1:39" ht="15" customHeight="1">
      <c r="A40" s="128"/>
      <c r="B40" s="145"/>
      <c r="C40" s="132"/>
      <c r="D40" s="126"/>
      <c r="E40" s="129"/>
      <c r="F40" s="26" t="s">
        <v>11</v>
      </c>
      <c r="G40" s="81">
        <v>0.9</v>
      </c>
      <c r="H40" s="81">
        <v>0.9</v>
      </c>
      <c r="I40" s="53">
        <f t="shared" si="0"/>
        <v>1</v>
      </c>
      <c r="J40" s="145"/>
      <c r="K40" s="124"/>
    </row>
    <row r="41" spans="1:39" ht="15" hidden="1" customHeight="1">
      <c r="A41" s="128"/>
      <c r="B41" s="145"/>
      <c r="C41" s="132">
        <v>805</v>
      </c>
      <c r="D41" s="123"/>
      <c r="E41" s="130" t="s">
        <v>9</v>
      </c>
      <c r="F41" s="26"/>
      <c r="G41" s="85">
        <f>G42+G43</f>
        <v>0</v>
      </c>
      <c r="H41" s="85">
        <f>H42+H43</f>
        <v>0</v>
      </c>
      <c r="I41" s="54" t="e">
        <f t="shared" si="0"/>
        <v>#DIV/0!</v>
      </c>
      <c r="J41" s="145"/>
      <c r="K41" s="124"/>
    </row>
    <row r="42" spans="1:39" ht="15" hidden="1" customHeight="1">
      <c r="A42" s="128"/>
      <c r="B42" s="145"/>
      <c r="C42" s="132"/>
      <c r="D42" s="124"/>
      <c r="E42" s="131"/>
      <c r="F42" s="26" t="s">
        <v>11</v>
      </c>
      <c r="G42" s="81"/>
      <c r="H42" s="81"/>
      <c r="I42" s="53" t="e">
        <f t="shared" si="0"/>
        <v>#DIV/0!</v>
      </c>
      <c r="J42" s="145"/>
      <c r="K42" s="124"/>
    </row>
    <row r="43" spans="1:39" ht="15" hidden="1" customHeight="1">
      <c r="A43" s="128"/>
      <c r="B43" s="145"/>
      <c r="C43" s="132"/>
      <c r="D43" s="124"/>
      <c r="E43" s="131"/>
      <c r="F43" s="26" t="s">
        <v>12</v>
      </c>
      <c r="G43" s="81"/>
      <c r="H43" s="81"/>
      <c r="I43" s="53" t="e">
        <f t="shared" si="0"/>
        <v>#DIV/0!</v>
      </c>
      <c r="J43" s="145"/>
      <c r="K43" s="124"/>
    </row>
    <row r="44" spans="1:39" ht="15" customHeight="1">
      <c r="A44" s="128"/>
      <c r="B44" s="145"/>
      <c r="C44" s="115">
        <v>805</v>
      </c>
      <c r="D44" s="126" t="s">
        <v>17</v>
      </c>
      <c r="E44" s="129" t="s">
        <v>9</v>
      </c>
      <c r="F44" s="27"/>
      <c r="G44" s="85">
        <f>G45</f>
        <v>1.8</v>
      </c>
      <c r="H44" s="85">
        <f>H45</f>
        <v>1.8</v>
      </c>
      <c r="I44" s="54">
        <f t="shared" si="0"/>
        <v>1</v>
      </c>
      <c r="J44" s="145"/>
      <c r="K44" s="124"/>
    </row>
    <row r="45" spans="1:39" ht="15" customHeight="1">
      <c r="A45" s="128"/>
      <c r="B45" s="145"/>
      <c r="C45" s="145"/>
      <c r="D45" s="126"/>
      <c r="E45" s="129"/>
      <c r="F45" s="26" t="s">
        <v>11</v>
      </c>
      <c r="G45" s="81">
        <v>1.8</v>
      </c>
      <c r="H45" s="81">
        <v>1.8</v>
      </c>
      <c r="I45" s="53">
        <f t="shared" si="0"/>
        <v>1</v>
      </c>
      <c r="J45" s="145"/>
      <c r="K45" s="124"/>
    </row>
    <row r="46" spans="1:39" ht="15" customHeight="1">
      <c r="A46" s="128"/>
      <c r="B46" s="145"/>
      <c r="C46" s="132">
        <v>805</v>
      </c>
      <c r="D46" s="123" t="s">
        <v>44</v>
      </c>
      <c r="E46" s="129" t="s">
        <v>9</v>
      </c>
      <c r="F46" s="27"/>
      <c r="G46" s="85">
        <f>G47</f>
        <v>7.8</v>
      </c>
      <c r="H46" s="85">
        <f>H47</f>
        <v>7.8</v>
      </c>
      <c r="I46" s="54">
        <f t="shared" si="0"/>
        <v>1</v>
      </c>
      <c r="J46" s="145"/>
      <c r="K46" s="124"/>
    </row>
    <row r="47" spans="1:39" ht="15" customHeight="1">
      <c r="A47" s="128"/>
      <c r="B47" s="116"/>
      <c r="C47" s="132"/>
      <c r="D47" s="124"/>
      <c r="E47" s="129"/>
      <c r="F47" s="26" t="s">
        <v>11</v>
      </c>
      <c r="G47" s="81">
        <v>7.8</v>
      </c>
      <c r="H47" s="81">
        <v>7.8</v>
      </c>
      <c r="I47" s="53">
        <f>H47/G47*100%</f>
        <v>1</v>
      </c>
      <c r="J47" s="145"/>
      <c r="K47" s="125"/>
    </row>
    <row r="48" spans="1:39" ht="14.25" customHeight="1">
      <c r="A48" s="127" t="s">
        <v>90</v>
      </c>
      <c r="B48" s="123" t="s">
        <v>77</v>
      </c>
      <c r="C48" s="115">
        <v>805</v>
      </c>
      <c r="D48" s="121" t="s">
        <v>46</v>
      </c>
      <c r="E48" s="130" t="s">
        <v>9</v>
      </c>
      <c r="F48" s="55" t="s">
        <v>10</v>
      </c>
      <c r="G48" s="85">
        <f>G49+G50+G51+G52</f>
        <v>5.3</v>
      </c>
      <c r="H48" s="85">
        <f>H49+H50+H51+H52</f>
        <v>5.3</v>
      </c>
      <c r="I48" s="54">
        <f t="shared" si="0"/>
        <v>1</v>
      </c>
      <c r="J48" s="115"/>
      <c r="K48" s="156" t="s">
        <v>131</v>
      </c>
    </row>
    <row r="49" spans="1:39" ht="14.25" customHeight="1">
      <c r="A49" s="128"/>
      <c r="B49" s="124"/>
      <c r="C49" s="145"/>
      <c r="D49" s="149"/>
      <c r="E49" s="131"/>
      <c r="F49" s="26" t="s">
        <v>20</v>
      </c>
      <c r="G49" s="82">
        <v>1</v>
      </c>
      <c r="H49" s="82">
        <v>1</v>
      </c>
      <c r="I49" s="53">
        <f t="shared" si="0"/>
        <v>1</v>
      </c>
      <c r="J49" s="145"/>
      <c r="K49" s="157"/>
    </row>
    <row r="50" spans="1:39" ht="14.25" customHeight="1">
      <c r="A50" s="128"/>
      <c r="B50" s="124"/>
      <c r="C50" s="145"/>
      <c r="D50" s="149"/>
      <c r="E50" s="131"/>
      <c r="F50" s="26" t="s">
        <v>13</v>
      </c>
      <c r="G50" s="82">
        <v>1.8</v>
      </c>
      <c r="H50" s="82">
        <v>1.8</v>
      </c>
      <c r="I50" s="53">
        <f t="shared" si="0"/>
        <v>1</v>
      </c>
      <c r="J50" s="145"/>
      <c r="K50" s="157"/>
    </row>
    <row r="51" spans="1:39" ht="14.25" customHeight="1">
      <c r="A51" s="128"/>
      <c r="B51" s="124"/>
      <c r="C51" s="145"/>
      <c r="D51" s="149"/>
      <c r="E51" s="131"/>
      <c r="F51" s="26" t="s">
        <v>14</v>
      </c>
      <c r="G51" s="82">
        <v>2.2000000000000002</v>
      </c>
      <c r="H51" s="82">
        <v>2.2000000000000002</v>
      </c>
      <c r="I51" s="53">
        <f t="shared" si="0"/>
        <v>1</v>
      </c>
      <c r="J51" s="145"/>
      <c r="K51" s="157"/>
    </row>
    <row r="52" spans="1:39" s="6" customFormat="1" ht="14.25" customHeight="1">
      <c r="A52" s="148"/>
      <c r="B52" s="125"/>
      <c r="C52" s="116"/>
      <c r="D52" s="150"/>
      <c r="E52" s="155"/>
      <c r="F52" s="26" t="s">
        <v>16</v>
      </c>
      <c r="G52" s="79">
        <v>0.3</v>
      </c>
      <c r="H52" s="79">
        <v>0.3</v>
      </c>
      <c r="I52" s="53">
        <f t="shared" si="0"/>
        <v>1</v>
      </c>
      <c r="J52" s="116"/>
      <c r="K52" s="15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5" customHeight="1">
      <c r="A53" s="127" t="s">
        <v>91</v>
      </c>
      <c r="B53" s="123" t="s">
        <v>18</v>
      </c>
      <c r="C53" s="115">
        <v>805</v>
      </c>
      <c r="D53" s="121" t="s">
        <v>17</v>
      </c>
      <c r="E53" s="130" t="s">
        <v>9</v>
      </c>
      <c r="F53" s="55" t="s">
        <v>10</v>
      </c>
      <c r="G53" s="108">
        <f>G54+G55+G56</f>
        <v>12</v>
      </c>
      <c r="H53" s="108">
        <f>H54+H55+H56</f>
        <v>12</v>
      </c>
      <c r="I53" s="54">
        <f t="shared" si="0"/>
        <v>1</v>
      </c>
      <c r="J53" s="159"/>
      <c r="K53" s="123" t="s">
        <v>116</v>
      </c>
    </row>
    <row r="54" spans="1:39" ht="15" customHeight="1">
      <c r="A54" s="128"/>
      <c r="B54" s="124"/>
      <c r="C54" s="145"/>
      <c r="D54" s="149"/>
      <c r="E54" s="131"/>
      <c r="F54" s="26" t="s">
        <v>13</v>
      </c>
      <c r="G54" s="79">
        <v>9</v>
      </c>
      <c r="H54" s="79">
        <v>9</v>
      </c>
      <c r="I54" s="53">
        <f t="shared" si="0"/>
        <v>1</v>
      </c>
      <c r="J54" s="160"/>
      <c r="K54" s="124"/>
    </row>
    <row r="55" spans="1:39" ht="15" customHeight="1">
      <c r="A55" s="128"/>
      <c r="B55" s="124"/>
      <c r="C55" s="145"/>
      <c r="D55" s="149"/>
      <c r="E55" s="131"/>
      <c r="F55" s="26" t="s">
        <v>14</v>
      </c>
      <c r="G55" s="79">
        <v>1.75</v>
      </c>
      <c r="H55" s="79">
        <v>1.75</v>
      </c>
      <c r="I55" s="53">
        <f t="shared" si="0"/>
        <v>1</v>
      </c>
      <c r="J55" s="160"/>
      <c r="K55" s="124"/>
    </row>
    <row r="56" spans="1:39" s="6" customFormat="1" ht="18.75" customHeight="1">
      <c r="A56" s="148"/>
      <c r="B56" s="125"/>
      <c r="C56" s="116"/>
      <c r="D56" s="150"/>
      <c r="E56" s="155"/>
      <c r="F56" s="26" t="s">
        <v>16</v>
      </c>
      <c r="G56" s="79">
        <v>1.25</v>
      </c>
      <c r="H56" s="79">
        <v>1.25</v>
      </c>
      <c r="I56" s="53">
        <f t="shared" si="0"/>
        <v>1</v>
      </c>
      <c r="J56" s="161"/>
      <c r="K56" s="12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3.5" customHeight="1">
      <c r="A57" s="127" t="s">
        <v>91</v>
      </c>
      <c r="B57" s="123" t="s">
        <v>19</v>
      </c>
      <c r="C57" s="115">
        <v>805</v>
      </c>
      <c r="D57" s="121" t="s">
        <v>17</v>
      </c>
      <c r="E57" s="130" t="s">
        <v>9</v>
      </c>
      <c r="F57" s="55" t="s">
        <v>10</v>
      </c>
      <c r="G57" s="78">
        <f>G58+G59+G60</f>
        <v>7</v>
      </c>
      <c r="H57" s="78">
        <f>H58+H59+H60</f>
        <v>7</v>
      </c>
      <c r="I57" s="54">
        <f t="shared" si="0"/>
        <v>1</v>
      </c>
      <c r="J57" s="159"/>
      <c r="K57" s="123" t="s">
        <v>123</v>
      </c>
    </row>
    <row r="58" spans="1:39" ht="16.5" customHeight="1">
      <c r="A58" s="128"/>
      <c r="B58" s="124"/>
      <c r="C58" s="145"/>
      <c r="D58" s="149"/>
      <c r="E58" s="131"/>
      <c r="F58" s="26" t="s">
        <v>13</v>
      </c>
      <c r="G58" s="79">
        <v>5</v>
      </c>
      <c r="H58" s="79">
        <v>5</v>
      </c>
      <c r="I58" s="53">
        <f t="shared" si="0"/>
        <v>1</v>
      </c>
      <c r="J58" s="160"/>
      <c r="K58" s="124"/>
    </row>
    <row r="59" spans="1:39" ht="15.75" customHeight="1">
      <c r="A59" s="128"/>
      <c r="B59" s="124"/>
      <c r="C59" s="145"/>
      <c r="D59" s="149"/>
      <c r="E59" s="131"/>
      <c r="F59" s="26" t="s">
        <v>14</v>
      </c>
      <c r="G59" s="79">
        <v>1.6</v>
      </c>
      <c r="H59" s="79">
        <v>1.6</v>
      </c>
      <c r="I59" s="53">
        <f t="shared" si="0"/>
        <v>1</v>
      </c>
      <c r="J59" s="160"/>
      <c r="K59" s="124"/>
    </row>
    <row r="60" spans="1:39" s="6" customFormat="1" ht="19.5" customHeight="1">
      <c r="A60" s="148"/>
      <c r="B60" s="125"/>
      <c r="C60" s="116"/>
      <c r="D60" s="150"/>
      <c r="E60" s="155"/>
      <c r="F60" s="26" t="s">
        <v>16</v>
      </c>
      <c r="G60" s="79">
        <v>0.4</v>
      </c>
      <c r="H60" s="79">
        <v>0.4</v>
      </c>
      <c r="I60" s="53">
        <f t="shared" si="0"/>
        <v>1</v>
      </c>
      <c r="J60" s="161"/>
      <c r="K60" s="125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5.75" customHeight="1">
      <c r="A61" s="127" t="s">
        <v>91</v>
      </c>
      <c r="B61" s="123" t="s">
        <v>47</v>
      </c>
      <c r="C61" s="115">
        <v>805</v>
      </c>
      <c r="D61" s="121" t="s">
        <v>51</v>
      </c>
      <c r="E61" s="130" t="s">
        <v>9</v>
      </c>
      <c r="F61" s="27" t="s">
        <v>10</v>
      </c>
      <c r="G61" s="78">
        <f>G62+G63+G64+G65</f>
        <v>15.1</v>
      </c>
      <c r="H61" s="78">
        <f>H62+H63+H64+H65</f>
        <v>15.1</v>
      </c>
      <c r="I61" s="54">
        <f t="shared" si="0"/>
        <v>1</v>
      </c>
      <c r="J61" s="159"/>
      <c r="K61" s="123" t="s">
        <v>117</v>
      </c>
    </row>
    <row r="62" spans="1:39" ht="15" customHeight="1">
      <c r="A62" s="128"/>
      <c r="B62" s="124"/>
      <c r="C62" s="145"/>
      <c r="D62" s="149"/>
      <c r="E62" s="131"/>
      <c r="F62" s="162" t="s">
        <v>13</v>
      </c>
      <c r="G62" s="79">
        <v>4.5</v>
      </c>
      <c r="H62" s="79">
        <v>4.5</v>
      </c>
      <c r="I62" s="53">
        <f t="shared" si="0"/>
        <v>1</v>
      </c>
      <c r="J62" s="160"/>
      <c r="K62" s="124"/>
    </row>
    <row r="63" spans="1:39" ht="15" customHeight="1">
      <c r="A63" s="128"/>
      <c r="B63" s="124"/>
      <c r="C63" s="145"/>
      <c r="D63" s="149"/>
      <c r="E63" s="131"/>
      <c r="F63" s="163"/>
      <c r="G63" s="79">
        <v>8.1999999999999993</v>
      </c>
      <c r="H63" s="79">
        <v>8.1999999999999993</v>
      </c>
      <c r="I63" s="53">
        <f t="shared" si="0"/>
        <v>1</v>
      </c>
      <c r="J63" s="160"/>
      <c r="K63" s="124"/>
    </row>
    <row r="64" spans="1:39" ht="15" customHeight="1">
      <c r="A64" s="128"/>
      <c r="B64" s="124"/>
      <c r="C64" s="145"/>
      <c r="D64" s="149"/>
      <c r="E64" s="131"/>
      <c r="F64" s="26" t="s">
        <v>14</v>
      </c>
      <c r="G64" s="79">
        <v>1.8</v>
      </c>
      <c r="H64" s="79">
        <v>1.8</v>
      </c>
      <c r="I64" s="53">
        <f t="shared" si="0"/>
        <v>1</v>
      </c>
      <c r="J64" s="160"/>
      <c r="K64" s="124"/>
    </row>
    <row r="65" spans="1:11" ht="15" customHeight="1">
      <c r="A65" s="148"/>
      <c r="B65" s="125"/>
      <c r="C65" s="116"/>
      <c r="D65" s="150"/>
      <c r="E65" s="155"/>
      <c r="F65" s="26" t="s">
        <v>16</v>
      </c>
      <c r="G65" s="79">
        <v>0.6</v>
      </c>
      <c r="H65" s="79">
        <v>0.6</v>
      </c>
      <c r="I65" s="53">
        <f t="shared" si="0"/>
        <v>1</v>
      </c>
      <c r="J65" s="161"/>
      <c r="K65" s="125"/>
    </row>
    <row r="66" spans="1:11" ht="15" customHeight="1">
      <c r="A66" s="128" t="s">
        <v>91</v>
      </c>
      <c r="B66" s="124" t="s">
        <v>48</v>
      </c>
      <c r="C66" s="145">
        <v>805</v>
      </c>
      <c r="D66" s="149" t="s">
        <v>50</v>
      </c>
      <c r="E66" s="131" t="s">
        <v>9</v>
      </c>
      <c r="F66" s="55" t="s">
        <v>10</v>
      </c>
      <c r="G66" s="85">
        <f>G67+G68+G69+G70</f>
        <v>11.2</v>
      </c>
      <c r="H66" s="85">
        <f>H67+H68+H69+H70</f>
        <v>11.2</v>
      </c>
      <c r="I66" s="54">
        <f t="shared" si="0"/>
        <v>1</v>
      </c>
      <c r="J66" s="160"/>
      <c r="K66" s="123" t="s">
        <v>118</v>
      </c>
    </row>
    <row r="67" spans="1:11" ht="14.25" customHeight="1">
      <c r="A67" s="128"/>
      <c r="B67" s="124"/>
      <c r="C67" s="145"/>
      <c r="D67" s="149"/>
      <c r="E67" s="131"/>
      <c r="F67" s="52" t="s">
        <v>20</v>
      </c>
      <c r="G67" s="81">
        <v>1</v>
      </c>
      <c r="H67" s="81">
        <v>1</v>
      </c>
      <c r="I67" s="53">
        <f t="shared" si="0"/>
        <v>1</v>
      </c>
      <c r="J67" s="160"/>
      <c r="K67" s="124"/>
    </row>
    <row r="68" spans="1:11" ht="15" customHeight="1">
      <c r="A68" s="128"/>
      <c r="B68" s="124"/>
      <c r="C68" s="145"/>
      <c r="D68" s="149"/>
      <c r="E68" s="131"/>
      <c r="F68" s="26" t="s">
        <v>13</v>
      </c>
      <c r="G68" s="79">
        <v>6.8</v>
      </c>
      <c r="H68" s="79">
        <v>6.8</v>
      </c>
      <c r="I68" s="53">
        <f t="shared" si="0"/>
        <v>1</v>
      </c>
      <c r="J68" s="160"/>
      <c r="K68" s="124"/>
    </row>
    <row r="69" spans="1:11" ht="15.75" customHeight="1">
      <c r="A69" s="128"/>
      <c r="B69" s="124"/>
      <c r="C69" s="145"/>
      <c r="D69" s="149"/>
      <c r="E69" s="131"/>
      <c r="F69" s="26" t="s">
        <v>14</v>
      </c>
      <c r="G69" s="79">
        <v>2.2999999999999998</v>
      </c>
      <c r="H69" s="79">
        <v>2.2999999999999998</v>
      </c>
      <c r="I69" s="53">
        <f t="shared" si="0"/>
        <v>1</v>
      </c>
      <c r="J69" s="160"/>
      <c r="K69" s="124"/>
    </row>
    <row r="70" spans="1:11" ht="15.75" customHeight="1">
      <c r="A70" s="148"/>
      <c r="B70" s="125"/>
      <c r="C70" s="116"/>
      <c r="D70" s="150"/>
      <c r="E70" s="155"/>
      <c r="F70" s="26" t="s">
        <v>16</v>
      </c>
      <c r="G70" s="79">
        <v>1.1000000000000001</v>
      </c>
      <c r="H70" s="79">
        <v>1.1000000000000001</v>
      </c>
      <c r="I70" s="53">
        <f t="shared" si="0"/>
        <v>1</v>
      </c>
      <c r="J70" s="161"/>
      <c r="K70" s="125"/>
    </row>
    <row r="71" spans="1:11" ht="12" customHeight="1">
      <c r="A71" s="127" t="s">
        <v>91</v>
      </c>
      <c r="B71" s="123" t="s">
        <v>49</v>
      </c>
      <c r="C71" s="115">
        <v>805</v>
      </c>
      <c r="D71" s="121" t="s">
        <v>50</v>
      </c>
      <c r="E71" s="130" t="s">
        <v>9</v>
      </c>
      <c r="F71" s="27" t="s">
        <v>10</v>
      </c>
      <c r="G71" s="78">
        <f>G72+G73+G74+G75</f>
        <v>10.1</v>
      </c>
      <c r="H71" s="78">
        <f>H72+H73+H74+H75</f>
        <v>10.1</v>
      </c>
      <c r="I71" s="54">
        <f t="shared" si="0"/>
        <v>1</v>
      </c>
      <c r="J71" s="115"/>
      <c r="K71" s="156" t="s">
        <v>122</v>
      </c>
    </row>
    <row r="72" spans="1:11" ht="12" customHeight="1">
      <c r="A72" s="128"/>
      <c r="B72" s="124"/>
      <c r="C72" s="145"/>
      <c r="D72" s="149"/>
      <c r="E72" s="131"/>
      <c r="F72" s="26" t="s">
        <v>20</v>
      </c>
      <c r="G72" s="79">
        <v>0.5</v>
      </c>
      <c r="H72" s="79">
        <v>0.5</v>
      </c>
      <c r="I72" s="53">
        <f t="shared" si="0"/>
        <v>1</v>
      </c>
      <c r="J72" s="145"/>
      <c r="K72" s="157"/>
    </row>
    <row r="73" spans="1:11" ht="12" customHeight="1">
      <c r="A73" s="128"/>
      <c r="B73" s="124"/>
      <c r="C73" s="145"/>
      <c r="D73" s="149"/>
      <c r="E73" s="131"/>
      <c r="F73" s="26" t="s">
        <v>13</v>
      </c>
      <c r="G73" s="79">
        <v>8.3000000000000007</v>
      </c>
      <c r="H73" s="79">
        <v>8.3000000000000007</v>
      </c>
      <c r="I73" s="53">
        <f t="shared" si="0"/>
        <v>1</v>
      </c>
      <c r="J73" s="145"/>
      <c r="K73" s="157"/>
    </row>
    <row r="74" spans="1:11" ht="12" customHeight="1">
      <c r="A74" s="128"/>
      <c r="B74" s="124"/>
      <c r="C74" s="145"/>
      <c r="D74" s="149"/>
      <c r="E74" s="131"/>
      <c r="F74" s="26" t="s">
        <v>14</v>
      </c>
      <c r="G74" s="79">
        <v>1.2</v>
      </c>
      <c r="H74" s="79">
        <v>1.2</v>
      </c>
      <c r="I74" s="53">
        <f t="shared" si="0"/>
        <v>1</v>
      </c>
      <c r="J74" s="145"/>
      <c r="K74" s="157"/>
    </row>
    <row r="75" spans="1:11" ht="12" customHeight="1">
      <c r="A75" s="148"/>
      <c r="B75" s="125"/>
      <c r="C75" s="116"/>
      <c r="D75" s="150"/>
      <c r="E75" s="155"/>
      <c r="F75" s="26" t="s">
        <v>16</v>
      </c>
      <c r="G75" s="79">
        <v>0.1</v>
      </c>
      <c r="H75" s="79">
        <v>0.1</v>
      </c>
      <c r="I75" s="53">
        <f t="shared" si="0"/>
        <v>1</v>
      </c>
      <c r="J75" s="116"/>
      <c r="K75" s="158"/>
    </row>
    <row r="76" spans="1:11" ht="14.25" customHeight="1">
      <c r="A76" s="127" t="s">
        <v>91</v>
      </c>
      <c r="B76" s="123" t="s">
        <v>119</v>
      </c>
      <c r="C76" s="115">
        <v>805</v>
      </c>
      <c r="D76" s="121" t="s">
        <v>21</v>
      </c>
      <c r="E76" s="130" t="s">
        <v>9</v>
      </c>
      <c r="F76" s="27" t="s">
        <v>10</v>
      </c>
      <c r="G76" s="78">
        <f>G77+G78+G79+G80</f>
        <v>9.9000000000000021</v>
      </c>
      <c r="H76" s="78">
        <f>H77+H78+H79+H80</f>
        <v>9.8986000000000018</v>
      </c>
      <c r="I76" s="54">
        <f>H76/G76*100%</f>
        <v>0.99985858585858578</v>
      </c>
      <c r="J76" s="115"/>
      <c r="K76" s="123" t="s">
        <v>132</v>
      </c>
    </row>
    <row r="77" spans="1:11" ht="14.25" customHeight="1">
      <c r="A77" s="128"/>
      <c r="B77" s="124"/>
      <c r="C77" s="145"/>
      <c r="D77" s="149"/>
      <c r="E77" s="131"/>
      <c r="F77" s="26" t="s">
        <v>20</v>
      </c>
      <c r="G77" s="79">
        <v>0.5</v>
      </c>
      <c r="H77" s="79">
        <v>0.5</v>
      </c>
      <c r="I77" s="53">
        <f t="shared" si="0"/>
        <v>1</v>
      </c>
      <c r="J77" s="145"/>
      <c r="K77" s="124"/>
    </row>
    <row r="78" spans="1:11" ht="14.25" customHeight="1">
      <c r="A78" s="128"/>
      <c r="B78" s="124"/>
      <c r="C78" s="145"/>
      <c r="D78" s="149"/>
      <c r="E78" s="131"/>
      <c r="F78" s="26" t="s">
        <v>13</v>
      </c>
      <c r="G78" s="79">
        <v>6.9</v>
      </c>
      <c r="H78" s="79">
        <v>6.8996000000000004</v>
      </c>
      <c r="I78" s="53">
        <f t="shared" si="0"/>
        <v>0.99994202898550721</v>
      </c>
      <c r="J78" s="145"/>
      <c r="K78" s="124"/>
    </row>
    <row r="79" spans="1:11" ht="14.25" customHeight="1">
      <c r="A79" s="128"/>
      <c r="B79" s="124"/>
      <c r="C79" s="145"/>
      <c r="D79" s="149"/>
      <c r="E79" s="131"/>
      <c r="F79" s="26" t="s">
        <v>14</v>
      </c>
      <c r="G79" s="79">
        <v>2.2000000000000002</v>
      </c>
      <c r="H79" s="79">
        <v>2.1989999999999998</v>
      </c>
      <c r="I79" s="53">
        <f t="shared" si="0"/>
        <v>0.9995454545454544</v>
      </c>
      <c r="J79" s="145"/>
      <c r="K79" s="124"/>
    </row>
    <row r="80" spans="1:11" ht="14.25" customHeight="1">
      <c r="A80" s="148"/>
      <c r="B80" s="125"/>
      <c r="C80" s="116"/>
      <c r="D80" s="150"/>
      <c r="E80" s="155"/>
      <c r="F80" s="26" t="s">
        <v>16</v>
      </c>
      <c r="G80" s="79">
        <v>0.3</v>
      </c>
      <c r="H80" s="79">
        <v>0.3</v>
      </c>
      <c r="I80" s="53">
        <f t="shared" si="0"/>
        <v>1</v>
      </c>
      <c r="J80" s="116"/>
      <c r="K80" s="125"/>
    </row>
    <row r="81" spans="1:11" ht="14.25" customHeight="1">
      <c r="A81" s="127" t="s">
        <v>91</v>
      </c>
      <c r="B81" s="123" t="s">
        <v>120</v>
      </c>
      <c r="C81" s="115">
        <v>805</v>
      </c>
      <c r="D81" s="121" t="s">
        <v>21</v>
      </c>
      <c r="E81" s="130" t="s">
        <v>9</v>
      </c>
      <c r="F81" s="27" t="s">
        <v>10</v>
      </c>
      <c r="G81" s="78">
        <f>G82+G83+G84+G85</f>
        <v>8.3000000000000007</v>
      </c>
      <c r="H81" s="78">
        <f>H82+H83+H84+H85</f>
        <v>8.2994900000000005</v>
      </c>
      <c r="I81" s="54">
        <f t="shared" si="0"/>
        <v>0.99993855421686739</v>
      </c>
      <c r="J81" s="115"/>
      <c r="K81" s="123" t="s">
        <v>133</v>
      </c>
    </row>
    <row r="82" spans="1:11" ht="14.25" customHeight="1">
      <c r="A82" s="128"/>
      <c r="B82" s="124"/>
      <c r="C82" s="145"/>
      <c r="D82" s="149"/>
      <c r="E82" s="131"/>
      <c r="F82" s="26" t="s">
        <v>20</v>
      </c>
      <c r="G82" s="79">
        <v>0.5</v>
      </c>
      <c r="H82" s="79">
        <v>0.5</v>
      </c>
      <c r="I82" s="53">
        <f t="shared" si="0"/>
        <v>1</v>
      </c>
      <c r="J82" s="145"/>
      <c r="K82" s="124"/>
    </row>
    <row r="83" spans="1:11" ht="14.25" customHeight="1">
      <c r="A83" s="128"/>
      <c r="B83" s="124"/>
      <c r="C83" s="145"/>
      <c r="D83" s="149"/>
      <c r="E83" s="131"/>
      <c r="F83" s="26" t="s">
        <v>13</v>
      </c>
      <c r="G83" s="79">
        <v>3.4</v>
      </c>
      <c r="H83" s="79">
        <v>3.3999700000000002</v>
      </c>
      <c r="I83" s="53">
        <f t="shared" si="0"/>
        <v>0.99999117647058833</v>
      </c>
      <c r="J83" s="145"/>
      <c r="K83" s="124"/>
    </row>
    <row r="84" spans="1:11" ht="14.25" customHeight="1">
      <c r="A84" s="128"/>
      <c r="B84" s="124"/>
      <c r="C84" s="145"/>
      <c r="D84" s="149"/>
      <c r="E84" s="131"/>
      <c r="F84" s="26" t="s">
        <v>14</v>
      </c>
      <c r="G84" s="79">
        <v>3.9</v>
      </c>
      <c r="H84" s="79">
        <v>3.8995199999999999</v>
      </c>
      <c r="I84" s="53">
        <f t="shared" ref="I84:I119" si="1">H84/G84*100%</f>
        <v>0.99987692307692311</v>
      </c>
      <c r="J84" s="145"/>
      <c r="K84" s="124"/>
    </row>
    <row r="85" spans="1:11" ht="15" customHeight="1">
      <c r="A85" s="148"/>
      <c r="B85" s="125"/>
      <c r="C85" s="116"/>
      <c r="D85" s="150"/>
      <c r="E85" s="155"/>
      <c r="F85" s="26" t="s">
        <v>16</v>
      </c>
      <c r="G85" s="79">
        <v>0.5</v>
      </c>
      <c r="H85" s="79">
        <v>0.5</v>
      </c>
      <c r="I85" s="53">
        <v>0</v>
      </c>
      <c r="J85" s="116"/>
      <c r="K85" s="125"/>
    </row>
    <row r="86" spans="1:11" ht="15" customHeight="1">
      <c r="A86" s="127" t="s">
        <v>91</v>
      </c>
      <c r="B86" s="123" t="s">
        <v>52</v>
      </c>
      <c r="C86" s="115">
        <v>805</v>
      </c>
      <c r="D86" s="121" t="s">
        <v>22</v>
      </c>
      <c r="E86" s="130" t="s">
        <v>9</v>
      </c>
      <c r="F86" s="27" t="s">
        <v>10</v>
      </c>
      <c r="G86" s="78">
        <f>G87+G88+G89</f>
        <v>11.5</v>
      </c>
      <c r="H86" s="78">
        <f>H87+H88+H89</f>
        <v>11.5</v>
      </c>
      <c r="I86" s="54">
        <f t="shared" si="1"/>
        <v>1</v>
      </c>
      <c r="J86" s="159"/>
      <c r="K86" s="156" t="s">
        <v>134</v>
      </c>
    </row>
    <row r="87" spans="1:11" ht="13.5" customHeight="1">
      <c r="A87" s="128"/>
      <c r="B87" s="124"/>
      <c r="C87" s="145"/>
      <c r="D87" s="149"/>
      <c r="E87" s="131"/>
      <c r="F87" s="26" t="s">
        <v>13</v>
      </c>
      <c r="G87" s="79">
        <v>9</v>
      </c>
      <c r="H87" s="79">
        <v>9</v>
      </c>
      <c r="I87" s="53">
        <f t="shared" si="1"/>
        <v>1</v>
      </c>
      <c r="J87" s="160"/>
      <c r="K87" s="157"/>
    </row>
    <row r="88" spans="1:11" ht="14.25" customHeight="1">
      <c r="A88" s="128"/>
      <c r="B88" s="124"/>
      <c r="C88" s="145"/>
      <c r="D88" s="149"/>
      <c r="E88" s="131"/>
      <c r="F88" s="26" t="s">
        <v>14</v>
      </c>
      <c r="G88" s="79">
        <v>1.875</v>
      </c>
      <c r="H88" s="79">
        <v>1.875</v>
      </c>
      <c r="I88" s="53">
        <f t="shared" si="1"/>
        <v>1</v>
      </c>
      <c r="J88" s="160"/>
      <c r="K88" s="157"/>
    </row>
    <row r="89" spans="1:11" ht="15" customHeight="1">
      <c r="A89" s="128"/>
      <c r="B89" s="124"/>
      <c r="C89" s="145"/>
      <c r="D89" s="149"/>
      <c r="E89" s="131"/>
      <c r="F89" s="26" t="s">
        <v>16</v>
      </c>
      <c r="G89" s="79">
        <v>0.625</v>
      </c>
      <c r="H89" s="79">
        <v>0.625</v>
      </c>
      <c r="I89" s="53">
        <f t="shared" si="1"/>
        <v>1</v>
      </c>
      <c r="J89" s="160"/>
      <c r="K89" s="158"/>
    </row>
    <row r="90" spans="1:11" ht="12" customHeight="1">
      <c r="A90" s="127" t="s">
        <v>91</v>
      </c>
      <c r="B90" s="123" t="s">
        <v>53</v>
      </c>
      <c r="C90" s="115">
        <v>805</v>
      </c>
      <c r="D90" s="121" t="s">
        <v>21</v>
      </c>
      <c r="E90" s="130" t="s">
        <v>9</v>
      </c>
      <c r="F90" s="27" t="s">
        <v>10</v>
      </c>
      <c r="G90" s="78">
        <f>G91+G92+G93</f>
        <v>9.1999999999999993</v>
      </c>
      <c r="H90" s="78">
        <f>H91+H92+H93</f>
        <v>9.1999999999999993</v>
      </c>
      <c r="I90" s="54">
        <f t="shared" si="1"/>
        <v>1</v>
      </c>
      <c r="J90" s="159"/>
      <c r="K90" s="156" t="s">
        <v>135</v>
      </c>
    </row>
    <row r="91" spans="1:11" ht="14.25" customHeight="1">
      <c r="A91" s="128"/>
      <c r="B91" s="124"/>
      <c r="C91" s="145"/>
      <c r="D91" s="149"/>
      <c r="E91" s="131"/>
      <c r="F91" s="26" t="s">
        <v>13</v>
      </c>
      <c r="G91" s="79">
        <v>8.6</v>
      </c>
      <c r="H91" s="79">
        <v>8.6</v>
      </c>
      <c r="I91" s="53">
        <f t="shared" si="1"/>
        <v>1</v>
      </c>
      <c r="J91" s="160"/>
      <c r="K91" s="157"/>
    </row>
    <row r="92" spans="1:11" ht="16.5" customHeight="1">
      <c r="A92" s="128"/>
      <c r="B92" s="124"/>
      <c r="C92" s="145"/>
      <c r="D92" s="149"/>
      <c r="E92" s="131"/>
      <c r="F92" s="26" t="s">
        <v>14</v>
      </c>
      <c r="G92" s="79">
        <v>0.5</v>
      </c>
      <c r="H92" s="79">
        <v>0.5</v>
      </c>
      <c r="I92" s="53">
        <f t="shared" si="1"/>
        <v>1</v>
      </c>
      <c r="J92" s="160"/>
      <c r="K92" s="157"/>
    </row>
    <row r="93" spans="1:11" ht="14.25" customHeight="1">
      <c r="A93" s="128"/>
      <c r="B93" s="124"/>
      <c r="C93" s="145"/>
      <c r="D93" s="149"/>
      <c r="E93" s="131"/>
      <c r="F93" s="26" t="s">
        <v>16</v>
      </c>
      <c r="G93" s="79">
        <v>0.1</v>
      </c>
      <c r="H93" s="79">
        <v>0.1</v>
      </c>
      <c r="I93" s="53">
        <f t="shared" si="1"/>
        <v>1</v>
      </c>
      <c r="J93" s="160"/>
      <c r="K93" s="158"/>
    </row>
    <row r="94" spans="1:11" ht="16.5" customHeight="1">
      <c r="A94" s="127" t="s">
        <v>91</v>
      </c>
      <c r="B94" s="123" t="s">
        <v>54</v>
      </c>
      <c r="C94" s="115">
        <v>805</v>
      </c>
      <c r="D94" s="121" t="s">
        <v>55</v>
      </c>
      <c r="E94" s="130" t="s">
        <v>9</v>
      </c>
      <c r="F94" s="27" t="s">
        <v>10</v>
      </c>
      <c r="G94" s="78">
        <f>G95+G96+G97</f>
        <v>23.5</v>
      </c>
      <c r="H94" s="78">
        <f>H95+H96+H97</f>
        <v>23.5</v>
      </c>
      <c r="I94" s="54">
        <f t="shared" si="1"/>
        <v>1</v>
      </c>
      <c r="J94" s="159"/>
      <c r="K94" s="156" t="s">
        <v>138</v>
      </c>
    </row>
    <row r="95" spans="1:11" ht="16.5" customHeight="1">
      <c r="A95" s="128"/>
      <c r="B95" s="124"/>
      <c r="C95" s="145"/>
      <c r="D95" s="149"/>
      <c r="E95" s="131"/>
      <c r="F95" s="26" t="s">
        <v>13</v>
      </c>
      <c r="G95" s="79">
        <v>19.5</v>
      </c>
      <c r="H95" s="79">
        <v>19.5</v>
      </c>
      <c r="I95" s="53">
        <f t="shared" si="1"/>
        <v>1</v>
      </c>
      <c r="J95" s="160"/>
      <c r="K95" s="157"/>
    </row>
    <row r="96" spans="1:11" ht="16.5" customHeight="1">
      <c r="A96" s="128"/>
      <c r="B96" s="124"/>
      <c r="C96" s="145"/>
      <c r="D96" s="149"/>
      <c r="E96" s="131"/>
      <c r="F96" s="26" t="s">
        <v>14</v>
      </c>
      <c r="G96" s="79">
        <v>2</v>
      </c>
      <c r="H96" s="79">
        <v>2</v>
      </c>
      <c r="I96" s="53">
        <f t="shared" si="1"/>
        <v>1</v>
      </c>
      <c r="J96" s="160"/>
      <c r="K96" s="157"/>
    </row>
    <row r="97" spans="1:11" ht="16.5" customHeight="1">
      <c r="A97" s="148"/>
      <c r="B97" s="125"/>
      <c r="C97" s="116"/>
      <c r="D97" s="150"/>
      <c r="E97" s="155"/>
      <c r="F97" s="26" t="s">
        <v>16</v>
      </c>
      <c r="G97" s="79">
        <v>2</v>
      </c>
      <c r="H97" s="79">
        <v>2</v>
      </c>
      <c r="I97" s="53">
        <f t="shared" si="1"/>
        <v>1</v>
      </c>
      <c r="J97" s="160"/>
      <c r="K97" s="158"/>
    </row>
    <row r="98" spans="1:11" ht="12" customHeight="1">
      <c r="A98" s="127" t="s">
        <v>91</v>
      </c>
      <c r="B98" s="123" t="s">
        <v>56</v>
      </c>
      <c r="C98" s="115">
        <v>805</v>
      </c>
      <c r="D98" s="121" t="s">
        <v>23</v>
      </c>
      <c r="E98" s="130" t="s">
        <v>9</v>
      </c>
      <c r="F98" s="27" t="s">
        <v>10</v>
      </c>
      <c r="G98" s="78">
        <f>G99+G100+G101+G102</f>
        <v>10.6</v>
      </c>
      <c r="H98" s="78">
        <f>H102+H101+H100+H99</f>
        <v>10.6</v>
      </c>
      <c r="I98" s="54">
        <f t="shared" si="1"/>
        <v>1</v>
      </c>
      <c r="J98" s="115"/>
      <c r="K98" s="156" t="s">
        <v>139</v>
      </c>
    </row>
    <row r="99" spans="1:11" ht="12" customHeight="1">
      <c r="A99" s="128"/>
      <c r="B99" s="124"/>
      <c r="C99" s="145"/>
      <c r="D99" s="149"/>
      <c r="E99" s="131"/>
      <c r="F99" s="26" t="s">
        <v>20</v>
      </c>
      <c r="G99" s="79">
        <v>0.5</v>
      </c>
      <c r="H99" s="79">
        <v>0.5</v>
      </c>
      <c r="I99" s="53">
        <f t="shared" si="1"/>
        <v>1</v>
      </c>
      <c r="J99" s="145"/>
      <c r="K99" s="157"/>
    </row>
    <row r="100" spans="1:11" ht="12" customHeight="1">
      <c r="A100" s="128"/>
      <c r="B100" s="124"/>
      <c r="C100" s="145"/>
      <c r="D100" s="149"/>
      <c r="E100" s="131"/>
      <c r="F100" s="26" t="s">
        <v>13</v>
      </c>
      <c r="G100" s="79">
        <v>8</v>
      </c>
      <c r="H100" s="79">
        <v>8</v>
      </c>
      <c r="I100" s="53">
        <f t="shared" si="1"/>
        <v>1</v>
      </c>
      <c r="J100" s="145"/>
      <c r="K100" s="157"/>
    </row>
    <row r="101" spans="1:11" ht="12" customHeight="1">
      <c r="A101" s="128"/>
      <c r="B101" s="124"/>
      <c r="C101" s="145"/>
      <c r="D101" s="149"/>
      <c r="E101" s="131"/>
      <c r="F101" s="26" t="s">
        <v>14</v>
      </c>
      <c r="G101" s="79">
        <v>1.65</v>
      </c>
      <c r="H101" s="79">
        <v>1.65</v>
      </c>
      <c r="I101" s="53">
        <f t="shared" si="1"/>
        <v>1</v>
      </c>
      <c r="J101" s="145"/>
      <c r="K101" s="157"/>
    </row>
    <row r="102" spans="1:11" ht="12" customHeight="1">
      <c r="A102" s="148"/>
      <c r="B102" s="125"/>
      <c r="C102" s="116"/>
      <c r="D102" s="150"/>
      <c r="E102" s="155"/>
      <c r="F102" s="26" t="s">
        <v>16</v>
      </c>
      <c r="G102" s="79">
        <v>0.45</v>
      </c>
      <c r="H102" s="79">
        <v>0.45</v>
      </c>
      <c r="I102" s="53">
        <f t="shared" si="1"/>
        <v>1</v>
      </c>
      <c r="J102" s="116"/>
      <c r="K102" s="158"/>
    </row>
    <row r="103" spans="1:11" ht="12" customHeight="1">
      <c r="A103" s="127" t="s">
        <v>91</v>
      </c>
      <c r="B103" s="123" t="s">
        <v>57</v>
      </c>
      <c r="C103" s="115">
        <v>805</v>
      </c>
      <c r="D103" s="121" t="s">
        <v>23</v>
      </c>
      <c r="E103" s="130" t="s">
        <v>9</v>
      </c>
      <c r="F103" s="27" t="s">
        <v>10</v>
      </c>
      <c r="G103" s="78">
        <f>G104+G105++G106</f>
        <v>10.1</v>
      </c>
      <c r="H103" s="78">
        <f>H104+H105+H106</f>
        <v>10.1</v>
      </c>
      <c r="I103" s="54">
        <f t="shared" si="1"/>
        <v>1</v>
      </c>
      <c r="J103" s="159"/>
      <c r="K103" s="156" t="s">
        <v>137</v>
      </c>
    </row>
    <row r="104" spans="1:11" ht="12" customHeight="1">
      <c r="A104" s="128"/>
      <c r="B104" s="124"/>
      <c r="C104" s="145"/>
      <c r="D104" s="149"/>
      <c r="E104" s="131"/>
      <c r="F104" s="26" t="s">
        <v>13</v>
      </c>
      <c r="G104" s="79">
        <v>8</v>
      </c>
      <c r="H104" s="79">
        <v>8</v>
      </c>
      <c r="I104" s="53">
        <f t="shared" si="1"/>
        <v>1</v>
      </c>
      <c r="J104" s="160"/>
      <c r="K104" s="157"/>
    </row>
    <row r="105" spans="1:11" ht="12" customHeight="1">
      <c r="A105" s="128"/>
      <c r="B105" s="124"/>
      <c r="C105" s="145"/>
      <c r="D105" s="149"/>
      <c r="E105" s="131"/>
      <c r="F105" s="26" t="s">
        <v>14</v>
      </c>
      <c r="G105" s="79">
        <v>1.95</v>
      </c>
      <c r="H105" s="79">
        <v>1.95</v>
      </c>
      <c r="I105" s="53">
        <f t="shared" si="1"/>
        <v>1</v>
      </c>
      <c r="J105" s="160"/>
      <c r="K105" s="157"/>
    </row>
    <row r="106" spans="1:11" ht="15.75" customHeight="1">
      <c r="A106" s="148"/>
      <c r="B106" s="125"/>
      <c r="C106" s="116"/>
      <c r="D106" s="150"/>
      <c r="E106" s="155"/>
      <c r="F106" s="26" t="s">
        <v>16</v>
      </c>
      <c r="G106" s="79">
        <v>0.15</v>
      </c>
      <c r="H106" s="79">
        <v>0.15</v>
      </c>
      <c r="I106" s="53">
        <f t="shared" si="1"/>
        <v>1</v>
      </c>
      <c r="J106" s="161"/>
      <c r="K106" s="158"/>
    </row>
    <row r="107" spans="1:11" ht="14.25" customHeight="1">
      <c r="A107" s="127" t="s">
        <v>91</v>
      </c>
      <c r="B107" s="123" t="s">
        <v>58</v>
      </c>
      <c r="C107" s="115">
        <v>805</v>
      </c>
      <c r="D107" s="121" t="s">
        <v>25</v>
      </c>
      <c r="E107" s="130" t="s">
        <v>9</v>
      </c>
      <c r="F107" s="27" t="s">
        <v>10</v>
      </c>
      <c r="G107" s="78">
        <f>G108+G109+G110</f>
        <v>8.1</v>
      </c>
      <c r="H107" s="78">
        <f>H108+H109+H110</f>
        <v>8.1</v>
      </c>
      <c r="I107" s="54">
        <f t="shared" si="1"/>
        <v>1</v>
      </c>
      <c r="J107" s="159"/>
      <c r="K107" s="156" t="s">
        <v>136</v>
      </c>
    </row>
    <row r="108" spans="1:11" ht="16.5" customHeight="1">
      <c r="A108" s="128"/>
      <c r="B108" s="124"/>
      <c r="C108" s="145"/>
      <c r="D108" s="149"/>
      <c r="E108" s="131"/>
      <c r="F108" s="26" t="s">
        <v>13</v>
      </c>
      <c r="G108" s="79">
        <v>5.3</v>
      </c>
      <c r="H108" s="79">
        <v>5.3</v>
      </c>
      <c r="I108" s="53">
        <f t="shared" si="1"/>
        <v>1</v>
      </c>
      <c r="J108" s="160"/>
      <c r="K108" s="157"/>
    </row>
    <row r="109" spans="1:11" ht="15.75" customHeight="1">
      <c r="A109" s="128"/>
      <c r="B109" s="124"/>
      <c r="C109" s="145"/>
      <c r="D109" s="149"/>
      <c r="E109" s="131"/>
      <c r="F109" s="26" t="s">
        <v>14</v>
      </c>
      <c r="G109" s="79">
        <v>0.3</v>
      </c>
      <c r="H109" s="79">
        <v>0.3</v>
      </c>
      <c r="I109" s="53">
        <f t="shared" si="1"/>
        <v>1</v>
      </c>
      <c r="J109" s="160"/>
      <c r="K109" s="157"/>
    </row>
    <row r="110" spans="1:11" ht="14.25" customHeight="1">
      <c r="A110" s="148"/>
      <c r="B110" s="125"/>
      <c r="C110" s="116"/>
      <c r="D110" s="150"/>
      <c r="E110" s="155"/>
      <c r="F110" s="26" t="s">
        <v>16</v>
      </c>
      <c r="G110" s="79">
        <v>2.5</v>
      </c>
      <c r="H110" s="79">
        <v>2.5</v>
      </c>
      <c r="I110" s="53">
        <f t="shared" si="1"/>
        <v>1</v>
      </c>
      <c r="J110" s="161"/>
      <c r="K110" s="158"/>
    </row>
    <row r="111" spans="1:11" ht="15" customHeight="1">
      <c r="A111" s="127" t="s">
        <v>91</v>
      </c>
      <c r="B111" s="123" t="s">
        <v>59</v>
      </c>
      <c r="C111" s="115">
        <v>805</v>
      </c>
      <c r="D111" s="121" t="s">
        <v>107</v>
      </c>
      <c r="E111" s="130" t="s">
        <v>9</v>
      </c>
      <c r="F111" s="27" t="s">
        <v>10</v>
      </c>
      <c r="G111" s="78">
        <f>G112+G113</f>
        <v>7.5</v>
      </c>
      <c r="H111" s="78">
        <f>H112+H113</f>
        <v>0</v>
      </c>
      <c r="I111" s="54">
        <f t="shared" si="1"/>
        <v>0</v>
      </c>
      <c r="J111" s="159" t="s">
        <v>121</v>
      </c>
      <c r="K111" s="164"/>
    </row>
    <row r="112" spans="1:11" ht="15" customHeight="1">
      <c r="A112" s="128"/>
      <c r="B112" s="124"/>
      <c r="C112" s="145"/>
      <c r="D112" s="149"/>
      <c r="E112" s="131"/>
      <c r="F112" s="26" t="s">
        <v>13</v>
      </c>
      <c r="G112" s="79">
        <v>3.5</v>
      </c>
      <c r="H112" s="79"/>
      <c r="I112" s="53">
        <f t="shared" si="1"/>
        <v>0</v>
      </c>
      <c r="J112" s="160"/>
      <c r="K112" s="165"/>
    </row>
    <row r="113" spans="1:11" ht="22.5" customHeight="1">
      <c r="A113" s="128"/>
      <c r="B113" s="124"/>
      <c r="C113" s="145"/>
      <c r="D113" s="149"/>
      <c r="E113" s="131"/>
      <c r="F113" s="26" t="s">
        <v>16</v>
      </c>
      <c r="G113" s="79">
        <v>4</v>
      </c>
      <c r="H113" s="79"/>
      <c r="I113" s="53">
        <f t="shared" si="1"/>
        <v>0</v>
      </c>
      <c r="J113" s="160"/>
      <c r="K113" s="165"/>
    </row>
    <row r="114" spans="1:11" ht="15" customHeight="1">
      <c r="A114" s="127" t="s">
        <v>91</v>
      </c>
      <c r="B114" s="123" t="s">
        <v>60</v>
      </c>
      <c r="C114" s="115">
        <v>805</v>
      </c>
      <c r="D114" s="121" t="s">
        <v>107</v>
      </c>
      <c r="E114" s="130" t="s">
        <v>9</v>
      </c>
      <c r="F114" s="27" t="s">
        <v>10</v>
      </c>
      <c r="G114" s="78">
        <f>G116+G115</f>
        <v>3</v>
      </c>
      <c r="H114" s="78">
        <f>H116+H115</f>
        <v>0</v>
      </c>
      <c r="I114" s="54">
        <f t="shared" si="1"/>
        <v>0</v>
      </c>
      <c r="J114" s="159" t="s">
        <v>121</v>
      </c>
      <c r="K114" s="164"/>
    </row>
    <row r="115" spans="1:11" ht="15" customHeight="1">
      <c r="A115" s="128"/>
      <c r="B115" s="124"/>
      <c r="C115" s="145"/>
      <c r="D115" s="149"/>
      <c r="E115" s="131"/>
      <c r="F115" s="26" t="s">
        <v>14</v>
      </c>
      <c r="G115" s="79">
        <v>2</v>
      </c>
      <c r="H115" s="79"/>
      <c r="I115" s="53">
        <f t="shared" si="1"/>
        <v>0</v>
      </c>
      <c r="J115" s="160"/>
      <c r="K115" s="165"/>
    </row>
    <row r="116" spans="1:11" ht="15" customHeight="1">
      <c r="A116" s="128"/>
      <c r="B116" s="124"/>
      <c r="C116" s="145"/>
      <c r="D116" s="149"/>
      <c r="E116" s="131"/>
      <c r="F116" s="26" t="s">
        <v>16</v>
      </c>
      <c r="G116" s="79">
        <v>1</v>
      </c>
      <c r="H116" s="79"/>
      <c r="I116" s="53">
        <f t="shared" si="1"/>
        <v>0</v>
      </c>
      <c r="J116" s="160"/>
      <c r="K116" s="165"/>
    </row>
    <row r="117" spans="1:11" ht="15" customHeight="1">
      <c r="A117" s="127" t="s">
        <v>91</v>
      </c>
      <c r="B117" s="123" t="s">
        <v>61</v>
      </c>
      <c r="C117" s="115">
        <v>805</v>
      </c>
      <c r="D117" s="121" t="s">
        <v>107</v>
      </c>
      <c r="E117" s="130" t="s">
        <v>9</v>
      </c>
      <c r="F117" s="27" t="s">
        <v>10</v>
      </c>
      <c r="G117" s="78">
        <f>G119+G118</f>
        <v>5.3</v>
      </c>
      <c r="H117" s="78">
        <f>H119+H118</f>
        <v>0</v>
      </c>
      <c r="I117" s="54">
        <f t="shared" si="1"/>
        <v>0</v>
      </c>
      <c r="J117" s="159" t="s">
        <v>121</v>
      </c>
      <c r="K117" s="164"/>
    </row>
    <row r="118" spans="1:11" ht="15" customHeight="1">
      <c r="A118" s="128"/>
      <c r="B118" s="124"/>
      <c r="C118" s="145"/>
      <c r="D118" s="149"/>
      <c r="E118" s="131"/>
      <c r="F118" s="26" t="s">
        <v>14</v>
      </c>
      <c r="G118" s="79">
        <v>4.3</v>
      </c>
      <c r="H118" s="79"/>
      <c r="I118" s="53">
        <f t="shared" si="1"/>
        <v>0</v>
      </c>
      <c r="J118" s="160"/>
      <c r="K118" s="165"/>
    </row>
    <row r="119" spans="1:11" ht="15" customHeight="1">
      <c r="A119" s="128"/>
      <c r="B119" s="124"/>
      <c r="C119" s="145"/>
      <c r="D119" s="149"/>
      <c r="E119" s="131"/>
      <c r="F119" s="26" t="s">
        <v>16</v>
      </c>
      <c r="G119" s="79">
        <v>1</v>
      </c>
      <c r="H119" s="79"/>
      <c r="I119" s="53">
        <f t="shared" si="1"/>
        <v>0</v>
      </c>
      <c r="J119" s="160"/>
      <c r="K119" s="165"/>
    </row>
    <row r="120" spans="1:11" ht="15" hidden="1" customHeight="1">
      <c r="A120" s="166"/>
      <c r="B120" s="168"/>
      <c r="C120" s="115">
        <v>805</v>
      </c>
      <c r="D120" s="115"/>
      <c r="E120" s="130" t="s">
        <v>9</v>
      </c>
      <c r="F120" s="27" t="s">
        <v>10</v>
      </c>
      <c r="G120" s="78">
        <f>G121+G122+G123</f>
        <v>0</v>
      </c>
      <c r="H120" s="78">
        <f>H121+H122+H123</f>
        <v>0</v>
      </c>
      <c r="I120" s="54" t="e">
        <f>H120/G120*100%</f>
        <v>#DIV/0!</v>
      </c>
      <c r="J120" s="159"/>
      <c r="K120" s="156"/>
    </row>
    <row r="121" spans="1:11" ht="14.25" hidden="1" customHeight="1">
      <c r="A121" s="166"/>
      <c r="B121" s="169"/>
      <c r="C121" s="145"/>
      <c r="D121" s="145"/>
      <c r="E121" s="131"/>
      <c r="F121" s="26"/>
      <c r="G121" s="79"/>
      <c r="H121" s="79"/>
      <c r="I121" s="53"/>
      <c r="J121" s="160"/>
      <c r="K121" s="157"/>
    </row>
    <row r="122" spans="1:11" ht="18" hidden="1" customHeight="1">
      <c r="A122" s="166"/>
      <c r="B122" s="169"/>
      <c r="C122" s="145"/>
      <c r="D122" s="145"/>
      <c r="E122" s="131"/>
      <c r="F122" s="26"/>
      <c r="G122" s="79"/>
      <c r="H122" s="79"/>
      <c r="I122" s="53" t="e">
        <f t="shared" ref="I122:I188" si="2">H122/G122*100%</f>
        <v>#DIV/0!</v>
      </c>
      <c r="J122" s="160"/>
      <c r="K122" s="157"/>
    </row>
    <row r="123" spans="1:11" ht="27.75" hidden="1" customHeight="1">
      <c r="A123" s="166"/>
      <c r="B123" s="170"/>
      <c r="C123" s="116"/>
      <c r="D123" s="116"/>
      <c r="E123" s="155"/>
      <c r="F123" s="26"/>
      <c r="G123" s="79"/>
      <c r="H123" s="79"/>
      <c r="I123" s="53" t="e">
        <f t="shared" si="2"/>
        <v>#DIV/0!</v>
      </c>
      <c r="J123" s="161"/>
      <c r="K123" s="158"/>
    </row>
    <row r="124" spans="1:11" ht="18" customHeight="1">
      <c r="A124" s="63"/>
      <c r="B124" s="64" t="s">
        <v>72</v>
      </c>
      <c r="C124" s="65"/>
      <c r="D124" s="65"/>
      <c r="E124" s="66"/>
      <c r="F124" s="67"/>
      <c r="G124" s="80">
        <f>G20+G48+G53+G57+G61+G66+G71+G76+G81+G86+G90+G94+G98+G103+G107+G111+G114+G117</f>
        <v>894.4</v>
      </c>
      <c r="H124" s="80">
        <f>H20+H48+H53+H57+H61+H66+H71+H76+H81+H86+H90+H94+H98+H103+H107+H111+H114+H117</f>
        <v>470.29408000000006</v>
      </c>
      <c r="I124" s="68"/>
      <c r="J124" s="69"/>
      <c r="K124" s="70"/>
    </row>
    <row r="125" spans="1:11" ht="26.25" customHeight="1">
      <c r="A125" s="28"/>
      <c r="B125" s="167" t="s">
        <v>62</v>
      </c>
      <c r="C125" s="167"/>
      <c r="D125" s="167"/>
      <c r="E125" s="167"/>
      <c r="F125" s="167"/>
      <c r="G125" s="167"/>
      <c r="H125" s="167"/>
      <c r="I125" s="167"/>
      <c r="J125" s="167"/>
      <c r="K125" s="167"/>
    </row>
    <row r="126" spans="1:11" ht="18.75" customHeight="1">
      <c r="A126" s="127" t="s">
        <v>92</v>
      </c>
      <c r="B126" s="123" t="s">
        <v>63</v>
      </c>
      <c r="C126" s="115">
        <v>805</v>
      </c>
      <c r="D126" s="121" t="s">
        <v>26</v>
      </c>
      <c r="E126" s="130" t="s">
        <v>9</v>
      </c>
      <c r="F126" s="27" t="s">
        <v>10</v>
      </c>
      <c r="G126" s="78">
        <f>G127+G128+G129</f>
        <v>7.5</v>
      </c>
      <c r="H126" s="78">
        <f>H127+H128+H129</f>
        <v>0</v>
      </c>
      <c r="I126" s="54">
        <f t="shared" si="2"/>
        <v>0</v>
      </c>
      <c r="J126" s="171" t="s">
        <v>121</v>
      </c>
      <c r="K126" s="172"/>
    </row>
    <row r="127" spans="1:11" ht="18.75" hidden="1" customHeight="1">
      <c r="A127" s="128"/>
      <c r="B127" s="124"/>
      <c r="C127" s="145"/>
      <c r="D127" s="149"/>
      <c r="E127" s="131"/>
      <c r="F127" s="26" t="s">
        <v>11</v>
      </c>
      <c r="G127" s="79"/>
      <c r="H127" s="79"/>
      <c r="I127" s="53"/>
      <c r="J127" s="171"/>
      <c r="K127" s="172"/>
    </row>
    <row r="128" spans="1:11" ht="18.75" customHeight="1">
      <c r="A128" s="128"/>
      <c r="B128" s="124"/>
      <c r="C128" s="145"/>
      <c r="D128" s="149"/>
      <c r="E128" s="131"/>
      <c r="F128" s="26" t="s">
        <v>11</v>
      </c>
      <c r="G128" s="79">
        <v>7.5</v>
      </c>
      <c r="H128" s="79"/>
      <c r="I128" s="53">
        <f t="shared" si="2"/>
        <v>0</v>
      </c>
      <c r="J128" s="171"/>
      <c r="K128" s="172"/>
    </row>
    <row r="129" spans="1:11" ht="18.75" hidden="1" customHeight="1">
      <c r="A129" s="148"/>
      <c r="B129" s="125"/>
      <c r="C129" s="116"/>
      <c r="D129" s="150"/>
      <c r="E129" s="155"/>
      <c r="F129" s="26" t="s">
        <v>13</v>
      </c>
      <c r="G129" s="79"/>
      <c r="H129" s="79"/>
      <c r="I129" s="53"/>
      <c r="J129" s="171"/>
      <c r="K129" s="172"/>
    </row>
    <row r="130" spans="1:11" ht="15.75" customHeight="1">
      <c r="A130" s="127" t="s">
        <v>92</v>
      </c>
      <c r="B130" s="123" t="s">
        <v>98</v>
      </c>
      <c r="C130" s="115">
        <v>805</v>
      </c>
      <c r="D130" s="121" t="s">
        <v>26</v>
      </c>
      <c r="E130" s="130" t="s">
        <v>9</v>
      </c>
      <c r="F130" s="27" t="s">
        <v>10</v>
      </c>
      <c r="G130" s="78">
        <f>G131+G132+G133</f>
        <v>4.3</v>
      </c>
      <c r="H130" s="78">
        <f>H131+H132+H133</f>
        <v>4.2140000000000004</v>
      </c>
      <c r="I130" s="54">
        <f t="shared" si="2"/>
        <v>0.98000000000000009</v>
      </c>
      <c r="J130" s="156"/>
      <c r="K130" s="156" t="s">
        <v>125</v>
      </c>
    </row>
    <row r="131" spans="1:11" ht="15.75" hidden="1" customHeight="1">
      <c r="A131" s="128"/>
      <c r="B131" s="124"/>
      <c r="C131" s="145"/>
      <c r="D131" s="149"/>
      <c r="E131" s="131"/>
      <c r="F131" s="26" t="s">
        <v>11</v>
      </c>
      <c r="G131" s="79"/>
      <c r="H131" s="79"/>
      <c r="I131" s="53"/>
      <c r="J131" s="157"/>
      <c r="K131" s="157"/>
    </row>
    <row r="132" spans="1:11" ht="59.25" customHeight="1">
      <c r="A132" s="128"/>
      <c r="B132" s="124"/>
      <c r="C132" s="145"/>
      <c r="D132" s="149"/>
      <c r="E132" s="131"/>
      <c r="F132" s="26" t="s">
        <v>11</v>
      </c>
      <c r="G132" s="79">
        <f>5.5-1.2</f>
        <v>4.3</v>
      </c>
      <c r="H132" s="79">
        <v>4.2140000000000004</v>
      </c>
      <c r="I132" s="53">
        <f t="shared" si="2"/>
        <v>0.98000000000000009</v>
      </c>
      <c r="J132" s="157"/>
      <c r="K132" s="157"/>
    </row>
    <row r="133" spans="1:11" ht="15.75" hidden="1" customHeight="1">
      <c r="A133" s="148"/>
      <c r="B133" s="125"/>
      <c r="C133" s="116"/>
      <c r="D133" s="150"/>
      <c r="E133" s="155"/>
      <c r="F133" s="26" t="s">
        <v>13</v>
      </c>
      <c r="G133" s="79"/>
      <c r="H133" s="79"/>
      <c r="I133" s="53"/>
      <c r="J133" s="158"/>
      <c r="K133" s="158"/>
    </row>
    <row r="134" spans="1:11" ht="17.25" customHeight="1">
      <c r="A134" s="127" t="s">
        <v>92</v>
      </c>
      <c r="B134" s="123" t="s">
        <v>64</v>
      </c>
      <c r="C134" s="115">
        <v>805</v>
      </c>
      <c r="D134" s="121" t="s">
        <v>107</v>
      </c>
      <c r="E134" s="130" t="s">
        <v>9</v>
      </c>
      <c r="F134" s="27" t="s">
        <v>10</v>
      </c>
      <c r="G134" s="78">
        <f>G135</f>
        <v>15</v>
      </c>
      <c r="H134" s="78">
        <f>H135</f>
        <v>15</v>
      </c>
      <c r="I134" s="54">
        <f t="shared" si="2"/>
        <v>1</v>
      </c>
      <c r="J134" s="115"/>
      <c r="K134" s="156" t="s">
        <v>124</v>
      </c>
    </row>
    <row r="135" spans="1:11" ht="49.5" customHeight="1">
      <c r="A135" s="148"/>
      <c r="B135" s="125"/>
      <c r="C135" s="116"/>
      <c r="D135" s="150"/>
      <c r="E135" s="155"/>
      <c r="F135" s="26" t="s">
        <v>12</v>
      </c>
      <c r="G135" s="79">
        <v>15</v>
      </c>
      <c r="H135" s="79">
        <v>15</v>
      </c>
      <c r="I135" s="53">
        <f t="shared" si="2"/>
        <v>1</v>
      </c>
      <c r="J135" s="116"/>
      <c r="K135" s="158"/>
    </row>
    <row r="136" spans="1:11" ht="17.25" customHeight="1">
      <c r="A136" s="127" t="s">
        <v>92</v>
      </c>
      <c r="B136" s="123" t="s">
        <v>113</v>
      </c>
      <c r="C136" s="115">
        <v>805</v>
      </c>
      <c r="D136" s="121" t="s">
        <v>107</v>
      </c>
      <c r="E136" s="130" t="s">
        <v>9</v>
      </c>
      <c r="F136" s="27" t="s">
        <v>10</v>
      </c>
      <c r="G136" s="78">
        <f>G137</f>
        <v>3.5</v>
      </c>
      <c r="H136" s="78">
        <f>H137</f>
        <v>0</v>
      </c>
      <c r="I136" s="54">
        <f t="shared" si="2"/>
        <v>0</v>
      </c>
      <c r="J136" s="115" t="s">
        <v>121</v>
      </c>
      <c r="K136" s="164"/>
    </row>
    <row r="137" spans="1:11" ht="19.5" customHeight="1">
      <c r="A137" s="148"/>
      <c r="B137" s="125"/>
      <c r="C137" s="116"/>
      <c r="D137" s="150"/>
      <c r="E137" s="155"/>
      <c r="F137" s="26" t="s">
        <v>11</v>
      </c>
      <c r="G137" s="79">
        <v>3.5</v>
      </c>
      <c r="H137" s="79"/>
      <c r="I137" s="53">
        <f t="shared" si="2"/>
        <v>0</v>
      </c>
      <c r="J137" s="116"/>
      <c r="K137" s="173"/>
    </row>
    <row r="138" spans="1:11" ht="16.5" customHeight="1">
      <c r="A138" s="127" t="s">
        <v>92</v>
      </c>
      <c r="B138" s="123" t="s">
        <v>106</v>
      </c>
      <c r="C138" s="115">
        <v>805</v>
      </c>
      <c r="D138" s="121" t="s">
        <v>26</v>
      </c>
      <c r="E138" s="130" t="s">
        <v>9</v>
      </c>
      <c r="F138" s="27" t="s">
        <v>10</v>
      </c>
      <c r="G138" s="78">
        <f>G139</f>
        <v>1.5</v>
      </c>
      <c r="H138" s="78">
        <f>H139</f>
        <v>0</v>
      </c>
      <c r="I138" s="54">
        <f>H138/G138*100%</f>
        <v>0</v>
      </c>
      <c r="J138" s="115" t="s">
        <v>121</v>
      </c>
      <c r="K138" s="156"/>
    </row>
    <row r="139" spans="1:11" ht="18.75" customHeight="1">
      <c r="A139" s="148"/>
      <c r="B139" s="125"/>
      <c r="C139" s="116"/>
      <c r="D139" s="150"/>
      <c r="E139" s="155"/>
      <c r="F139" s="26" t="s">
        <v>11</v>
      </c>
      <c r="G139" s="79">
        <v>1.5</v>
      </c>
      <c r="H139" s="79"/>
      <c r="I139" s="53">
        <f>H139/G139*100%</f>
        <v>0</v>
      </c>
      <c r="J139" s="116"/>
      <c r="K139" s="158"/>
    </row>
    <row r="140" spans="1:11" ht="16.5" customHeight="1">
      <c r="A140" s="127" t="s">
        <v>92</v>
      </c>
      <c r="B140" s="123" t="s">
        <v>99</v>
      </c>
      <c r="C140" s="115">
        <v>805</v>
      </c>
      <c r="D140" s="121" t="s">
        <v>107</v>
      </c>
      <c r="E140" s="130" t="s">
        <v>9</v>
      </c>
      <c r="F140" s="27" t="s">
        <v>10</v>
      </c>
      <c r="G140" s="78">
        <f>G141</f>
        <v>2.5</v>
      </c>
      <c r="H140" s="78">
        <f>H141</f>
        <v>2.5</v>
      </c>
      <c r="I140" s="54">
        <f t="shared" si="2"/>
        <v>1</v>
      </c>
      <c r="J140" s="115"/>
      <c r="K140" s="156" t="s">
        <v>140</v>
      </c>
    </row>
    <row r="141" spans="1:11" ht="59.25" customHeight="1">
      <c r="A141" s="148"/>
      <c r="B141" s="125"/>
      <c r="C141" s="116"/>
      <c r="D141" s="150"/>
      <c r="E141" s="155"/>
      <c r="F141" s="26" t="s">
        <v>12</v>
      </c>
      <c r="G141" s="79">
        <v>2.5</v>
      </c>
      <c r="H141" s="79">
        <v>2.5</v>
      </c>
      <c r="I141" s="53">
        <f t="shared" si="2"/>
        <v>1</v>
      </c>
      <c r="J141" s="116"/>
      <c r="K141" s="158"/>
    </row>
    <row r="142" spans="1:11" ht="18.75" customHeight="1">
      <c r="A142" s="127" t="s">
        <v>92</v>
      </c>
      <c r="B142" s="123" t="s">
        <v>83</v>
      </c>
      <c r="C142" s="115">
        <v>805</v>
      </c>
      <c r="D142" s="121" t="s">
        <v>26</v>
      </c>
      <c r="E142" s="130" t="s">
        <v>9</v>
      </c>
      <c r="F142" s="27" t="s">
        <v>10</v>
      </c>
      <c r="G142" s="78">
        <f>G143</f>
        <v>3</v>
      </c>
      <c r="H142" s="78">
        <f>H143</f>
        <v>0</v>
      </c>
      <c r="I142" s="54">
        <f t="shared" si="2"/>
        <v>0</v>
      </c>
      <c r="J142" s="115" t="s">
        <v>121</v>
      </c>
      <c r="K142" s="164"/>
    </row>
    <row r="143" spans="1:11" ht="21.75" customHeight="1">
      <c r="A143" s="148"/>
      <c r="B143" s="125"/>
      <c r="C143" s="116"/>
      <c r="D143" s="150"/>
      <c r="E143" s="155"/>
      <c r="F143" s="26" t="s">
        <v>11</v>
      </c>
      <c r="G143" s="79">
        <v>3</v>
      </c>
      <c r="H143" s="79"/>
      <c r="I143" s="53">
        <f t="shared" si="2"/>
        <v>0</v>
      </c>
      <c r="J143" s="116"/>
      <c r="K143" s="173"/>
    </row>
    <row r="144" spans="1:11" ht="18" customHeight="1">
      <c r="A144" s="127" t="s">
        <v>92</v>
      </c>
      <c r="B144" s="123" t="s">
        <v>84</v>
      </c>
      <c r="C144" s="115">
        <v>805</v>
      </c>
      <c r="D144" s="121" t="s">
        <v>26</v>
      </c>
      <c r="E144" s="130" t="s">
        <v>9</v>
      </c>
      <c r="F144" s="27" t="s">
        <v>10</v>
      </c>
      <c r="G144" s="78">
        <f>G145</f>
        <v>10</v>
      </c>
      <c r="H144" s="78">
        <f>H145</f>
        <v>10</v>
      </c>
      <c r="I144" s="54">
        <f>H144/G144*100%</f>
        <v>1</v>
      </c>
      <c r="J144" s="115"/>
      <c r="K144" s="156" t="s">
        <v>141</v>
      </c>
    </row>
    <row r="145" spans="1:28" ht="63" customHeight="1">
      <c r="A145" s="148"/>
      <c r="B145" s="125"/>
      <c r="C145" s="116"/>
      <c r="D145" s="150"/>
      <c r="E145" s="155"/>
      <c r="F145" s="26" t="s">
        <v>11</v>
      </c>
      <c r="G145" s="79">
        <v>10</v>
      </c>
      <c r="H145" s="79">
        <v>10</v>
      </c>
      <c r="I145" s="53">
        <f>H145/G145*100%</f>
        <v>1</v>
      </c>
      <c r="J145" s="116"/>
      <c r="K145" s="158"/>
    </row>
    <row r="146" spans="1:28" ht="15" customHeight="1">
      <c r="A146" s="127" t="s">
        <v>92</v>
      </c>
      <c r="B146" s="123" t="s">
        <v>105</v>
      </c>
      <c r="C146" s="115">
        <v>805</v>
      </c>
      <c r="D146" s="121" t="s">
        <v>82</v>
      </c>
      <c r="E146" s="130" t="s">
        <v>9</v>
      </c>
      <c r="F146" s="27" t="s">
        <v>10</v>
      </c>
      <c r="G146" s="78">
        <f>G147</f>
        <v>15</v>
      </c>
      <c r="H146" s="78">
        <f>H147</f>
        <v>0</v>
      </c>
      <c r="I146" s="54">
        <f t="shared" si="2"/>
        <v>0</v>
      </c>
      <c r="J146" s="115"/>
      <c r="K146" s="156" t="s">
        <v>148</v>
      </c>
    </row>
    <row r="147" spans="1:28" ht="36.75" customHeight="1">
      <c r="A147" s="148"/>
      <c r="B147" s="125"/>
      <c r="C147" s="116"/>
      <c r="D147" s="150"/>
      <c r="E147" s="155"/>
      <c r="F147" s="26" t="s">
        <v>12</v>
      </c>
      <c r="G147" s="79">
        <v>15</v>
      </c>
      <c r="H147" s="79"/>
      <c r="I147" s="53">
        <f t="shared" si="2"/>
        <v>0</v>
      </c>
      <c r="J147" s="116"/>
      <c r="K147" s="158"/>
    </row>
    <row r="148" spans="1:28" ht="19.5" customHeight="1">
      <c r="A148" s="63"/>
      <c r="B148" s="64" t="s">
        <v>73</v>
      </c>
      <c r="C148" s="65"/>
      <c r="D148" s="71"/>
      <c r="E148" s="66"/>
      <c r="F148" s="67"/>
      <c r="G148" s="80">
        <f>G126+G130+G134+G136+G138+G140+G142+G144+G146</f>
        <v>62.3</v>
      </c>
      <c r="H148" s="80">
        <f>H126+H130+H134+H136+H138+H140+H142+H144+H146</f>
        <v>31.713999999999999</v>
      </c>
      <c r="I148" s="76">
        <f t="shared" si="2"/>
        <v>0.50905296950240775</v>
      </c>
      <c r="J148" s="65"/>
      <c r="K148" s="70"/>
    </row>
    <row r="149" spans="1:28" ht="20.25" customHeight="1">
      <c r="A149" s="28"/>
      <c r="B149" s="174" t="s">
        <v>100</v>
      </c>
      <c r="C149" s="175"/>
      <c r="D149" s="175"/>
      <c r="E149" s="175"/>
      <c r="F149" s="175"/>
      <c r="G149" s="175"/>
      <c r="H149" s="175"/>
      <c r="I149" s="175"/>
      <c r="J149" s="175"/>
      <c r="K149" s="176"/>
    </row>
    <row r="150" spans="1:28" ht="15" customHeight="1">
      <c r="A150" s="127" t="s">
        <v>93</v>
      </c>
      <c r="B150" s="123" t="s">
        <v>27</v>
      </c>
      <c r="C150" s="115">
        <v>805</v>
      </c>
      <c r="D150" s="121" t="s">
        <v>26</v>
      </c>
      <c r="E150" s="130" t="s">
        <v>9</v>
      </c>
      <c r="F150" s="27" t="s">
        <v>10</v>
      </c>
      <c r="G150" s="78">
        <f>G151+G152+G153</f>
        <v>98.3</v>
      </c>
      <c r="H150" s="78">
        <f>H151+H152+H153</f>
        <v>98.3</v>
      </c>
      <c r="I150" s="54">
        <f t="shared" si="2"/>
        <v>1</v>
      </c>
      <c r="J150" s="159"/>
      <c r="K150" s="156" t="s">
        <v>126</v>
      </c>
    </row>
    <row r="151" spans="1:28">
      <c r="A151" s="128"/>
      <c r="B151" s="124"/>
      <c r="C151" s="145"/>
      <c r="D151" s="149"/>
      <c r="E151" s="131"/>
      <c r="F151" s="26" t="s">
        <v>11</v>
      </c>
      <c r="G151" s="79">
        <f>1.4</f>
        <v>1.4</v>
      </c>
      <c r="H151" s="79">
        <v>1.4</v>
      </c>
      <c r="I151" s="53">
        <f t="shared" si="2"/>
        <v>1</v>
      </c>
      <c r="J151" s="160"/>
      <c r="K151" s="157"/>
    </row>
    <row r="152" spans="1:28" ht="14.25" customHeight="1">
      <c r="A152" s="128"/>
      <c r="B152" s="124"/>
      <c r="C152" s="145"/>
      <c r="D152" s="149"/>
      <c r="E152" s="131"/>
      <c r="F152" s="26" t="s">
        <v>11</v>
      </c>
      <c r="G152" s="79">
        <v>15.966799999999999</v>
      </c>
      <c r="H152" s="79">
        <v>15.966799999999999</v>
      </c>
      <c r="I152" s="53">
        <f t="shared" si="2"/>
        <v>1</v>
      </c>
      <c r="J152" s="160"/>
      <c r="K152" s="157"/>
    </row>
    <row r="153" spans="1:28" ht="14.25" customHeight="1">
      <c r="A153" s="148"/>
      <c r="B153" s="125"/>
      <c r="C153" s="116"/>
      <c r="D153" s="150"/>
      <c r="E153" s="155"/>
      <c r="F153" s="26" t="s">
        <v>13</v>
      </c>
      <c r="G153" s="79">
        <v>80.933199999999999</v>
      </c>
      <c r="H153" s="79">
        <f>79.9+1.0332</f>
        <v>80.933199999999999</v>
      </c>
      <c r="I153" s="53">
        <f t="shared" si="2"/>
        <v>1</v>
      </c>
      <c r="J153" s="161"/>
      <c r="K153" s="158"/>
    </row>
    <row r="154" spans="1:28" ht="15" customHeight="1">
      <c r="A154" s="127" t="s">
        <v>93</v>
      </c>
      <c r="B154" s="123" t="s">
        <v>101</v>
      </c>
      <c r="C154" s="115">
        <v>805</v>
      </c>
      <c r="D154" s="121" t="s">
        <v>88</v>
      </c>
      <c r="E154" s="130" t="s">
        <v>9</v>
      </c>
      <c r="F154" s="27" t="s">
        <v>10</v>
      </c>
      <c r="G154" s="78">
        <f>G155+G156+G157</f>
        <v>46.8</v>
      </c>
      <c r="H154" s="78">
        <f>H155+H156+H157</f>
        <v>46.8</v>
      </c>
      <c r="I154" s="54">
        <f t="shared" si="2"/>
        <v>1</v>
      </c>
      <c r="J154" s="115"/>
      <c r="K154" s="156" t="s">
        <v>127</v>
      </c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</row>
    <row r="155" spans="1:28" ht="15" customHeight="1">
      <c r="A155" s="128"/>
      <c r="B155" s="124"/>
      <c r="C155" s="145"/>
      <c r="D155" s="149"/>
      <c r="E155" s="131"/>
      <c r="F155" s="26" t="s">
        <v>11</v>
      </c>
      <c r="G155" s="79">
        <v>1.4</v>
      </c>
      <c r="H155" s="79">
        <v>1.4</v>
      </c>
      <c r="I155" s="53">
        <f t="shared" si="2"/>
        <v>1</v>
      </c>
      <c r="J155" s="145"/>
      <c r="K155" s="15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</row>
    <row r="156" spans="1:28" ht="15" customHeight="1">
      <c r="A156" s="128"/>
      <c r="B156" s="124"/>
      <c r="C156" s="145"/>
      <c r="D156" s="149"/>
      <c r="E156" s="131"/>
      <c r="F156" s="26" t="s">
        <v>150</v>
      </c>
      <c r="G156" s="79">
        <v>6</v>
      </c>
      <c r="H156" s="79">
        <v>6</v>
      </c>
      <c r="I156" s="53">
        <f t="shared" si="2"/>
        <v>1</v>
      </c>
      <c r="J156" s="145"/>
      <c r="K156" s="15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</row>
    <row r="157" spans="1:28" ht="15" customHeight="1">
      <c r="A157" s="148"/>
      <c r="B157" s="125"/>
      <c r="C157" s="116"/>
      <c r="D157" s="150"/>
      <c r="E157" s="155"/>
      <c r="F157" s="26" t="s">
        <v>13</v>
      </c>
      <c r="G157" s="79">
        <v>39.4</v>
      </c>
      <c r="H157" s="79">
        <f>3.78+35.62</f>
        <v>39.4</v>
      </c>
      <c r="I157" s="53">
        <f t="shared" si="2"/>
        <v>1</v>
      </c>
      <c r="J157" s="116"/>
      <c r="K157" s="158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</row>
    <row r="158" spans="1:28" ht="15" customHeight="1">
      <c r="A158" s="127" t="s">
        <v>93</v>
      </c>
      <c r="B158" s="123" t="s">
        <v>67</v>
      </c>
      <c r="C158" s="115">
        <v>805</v>
      </c>
      <c r="D158" s="121" t="s">
        <v>26</v>
      </c>
      <c r="E158" s="130" t="s">
        <v>9</v>
      </c>
      <c r="F158" s="27" t="s">
        <v>10</v>
      </c>
      <c r="G158" s="78">
        <f>G159+G160+G161</f>
        <v>33.4</v>
      </c>
      <c r="H158" s="78">
        <f>H159+H160+H161</f>
        <v>32.691000000000003</v>
      </c>
      <c r="I158" s="54">
        <f t="shared" si="2"/>
        <v>0.97877245508982047</v>
      </c>
      <c r="J158" s="115"/>
      <c r="K158" s="156" t="s">
        <v>142</v>
      </c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</row>
    <row r="159" spans="1:28" ht="15" customHeight="1">
      <c r="A159" s="128"/>
      <c r="B159" s="124"/>
      <c r="C159" s="145"/>
      <c r="D159" s="149"/>
      <c r="E159" s="131"/>
      <c r="F159" s="26" t="s">
        <v>11</v>
      </c>
      <c r="G159" s="79">
        <v>1.4</v>
      </c>
      <c r="H159" s="79">
        <v>1.4</v>
      </c>
      <c r="I159" s="53">
        <f t="shared" si="2"/>
        <v>1</v>
      </c>
      <c r="J159" s="145"/>
      <c r="K159" s="15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</row>
    <row r="160" spans="1:28" ht="15" customHeight="1">
      <c r="A160" s="128"/>
      <c r="B160" s="124"/>
      <c r="C160" s="145"/>
      <c r="D160" s="149"/>
      <c r="E160" s="131"/>
      <c r="F160" s="26" t="s">
        <v>11</v>
      </c>
      <c r="G160" s="79">
        <v>5</v>
      </c>
      <c r="H160" s="79">
        <v>4.5410000000000004</v>
      </c>
      <c r="I160" s="53">
        <f t="shared" si="2"/>
        <v>0.90820000000000012</v>
      </c>
      <c r="J160" s="145"/>
      <c r="K160" s="15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</row>
    <row r="161" spans="1:28" ht="31.5" customHeight="1">
      <c r="A161" s="148"/>
      <c r="B161" s="125"/>
      <c r="C161" s="116"/>
      <c r="D161" s="150"/>
      <c r="E161" s="155"/>
      <c r="F161" s="26" t="s">
        <v>13</v>
      </c>
      <c r="G161" s="79">
        <v>27</v>
      </c>
      <c r="H161" s="79">
        <f>2.95+23.8</f>
        <v>26.75</v>
      </c>
      <c r="I161" s="53">
        <f t="shared" si="2"/>
        <v>0.9907407407407407</v>
      </c>
      <c r="J161" s="116"/>
      <c r="K161" s="158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</row>
    <row r="162" spans="1:28" ht="15" customHeight="1">
      <c r="A162" s="127" t="s">
        <v>93</v>
      </c>
      <c r="B162" s="123" t="s">
        <v>156</v>
      </c>
      <c r="C162" s="115">
        <v>805</v>
      </c>
      <c r="D162" s="121" t="s">
        <v>26</v>
      </c>
      <c r="E162" s="130" t="s">
        <v>9</v>
      </c>
      <c r="F162" s="27" t="s">
        <v>10</v>
      </c>
      <c r="G162" s="78">
        <f>G163+G164+G165</f>
        <v>65.400000000000006</v>
      </c>
      <c r="H162" s="78">
        <f>H163+H164+H165</f>
        <v>65.400000000000006</v>
      </c>
      <c r="I162" s="54">
        <f t="shared" si="2"/>
        <v>1</v>
      </c>
      <c r="J162" s="115"/>
      <c r="K162" s="156" t="s">
        <v>152</v>
      </c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</row>
    <row r="163" spans="1:28" ht="15" customHeight="1">
      <c r="A163" s="128"/>
      <c r="B163" s="124"/>
      <c r="C163" s="145"/>
      <c r="D163" s="149"/>
      <c r="E163" s="131"/>
      <c r="F163" s="26" t="s">
        <v>11</v>
      </c>
      <c r="G163" s="79">
        <f>4.2+4.59</f>
        <v>8.7899999999999991</v>
      </c>
      <c r="H163" s="79">
        <f>8.787</f>
        <v>8.7870000000000008</v>
      </c>
      <c r="I163" s="53">
        <f t="shared" si="2"/>
        <v>0.99965870307167259</v>
      </c>
      <c r="J163" s="145"/>
      <c r="K163" s="15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</row>
    <row r="164" spans="1:28" ht="15" customHeight="1">
      <c r="A164" s="128"/>
      <c r="B164" s="124"/>
      <c r="C164" s="145"/>
      <c r="D164" s="149"/>
      <c r="E164" s="131"/>
      <c r="F164" s="26" t="s">
        <v>12</v>
      </c>
      <c r="G164" s="79">
        <f>35-17-4.59-4.5</f>
        <v>8.91</v>
      </c>
      <c r="H164" s="79">
        <f>8.913</f>
        <v>8.9130000000000003</v>
      </c>
      <c r="I164" s="53">
        <f t="shared" si="2"/>
        <v>1.0003367003367003</v>
      </c>
      <c r="J164" s="145"/>
      <c r="K164" s="15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</row>
    <row r="165" spans="1:28" ht="18" customHeight="1">
      <c r="A165" s="148"/>
      <c r="B165" s="125"/>
      <c r="C165" s="116"/>
      <c r="D165" s="150"/>
      <c r="E165" s="155"/>
      <c r="F165" s="26" t="s">
        <v>13</v>
      </c>
      <c r="G165" s="79">
        <f>20+23.2+4.5</f>
        <v>47.7</v>
      </c>
      <c r="H165" s="79">
        <f>43.2+4.5</f>
        <v>47.7</v>
      </c>
      <c r="I165" s="53">
        <f t="shared" si="2"/>
        <v>1</v>
      </c>
      <c r="J165" s="116"/>
      <c r="K165" s="158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</row>
    <row r="166" spans="1:28" ht="15" customHeight="1">
      <c r="A166" s="127" t="s">
        <v>93</v>
      </c>
      <c r="B166" s="123" t="s">
        <v>102</v>
      </c>
      <c r="C166" s="115">
        <v>805</v>
      </c>
      <c r="D166" s="121" t="s">
        <v>26</v>
      </c>
      <c r="E166" s="130" t="s">
        <v>9</v>
      </c>
      <c r="F166" s="27" t="s">
        <v>10</v>
      </c>
      <c r="G166" s="78">
        <f>G167+G168+G169</f>
        <v>15.7</v>
      </c>
      <c r="H166" s="78">
        <f>H167+H168</f>
        <v>15.669</v>
      </c>
      <c r="I166" s="54">
        <f t="shared" si="2"/>
        <v>0.99802547770700645</v>
      </c>
      <c r="J166" s="115"/>
      <c r="K166" s="177" t="s">
        <v>143</v>
      </c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</row>
    <row r="167" spans="1:28" ht="15" hidden="1" customHeight="1">
      <c r="A167" s="128"/>
      <c r="B167" s="124"/>
      <c r="C167" s="145"/>
      <c r="D167" s="149"/>
      <c r="E167" s="131"/>
      <c r="F167" s="26" t="s">
        <v>11</v>
      </c>
      <c r="G167" s="79"/>
      <c r="H167" s="79"/>
      <c r="I167" s="53" t="e">
        <f t="shared" si="2"/>
        <v>#DIV/0!</v>
      </c>
      <c r="J167" s="145"/>
      <c r="K167" s="178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</row>
    <row r="168" spans="1:28" ht="57.75" customHeight="1">
      <c r="A168" s="128"/>
      <c r="B168" s="124"/>
      <c r="C168" s="145"/>
      <c r="D168" s="149"/>
      <c r="E168" s="131"/>
      <c r="F168" s="26" t="s">
        <v>11</v>
      </c>
      <c r="G168" s="79">
        <f>20.7-5</f>
        <v>15.7</v>
      </c>
      <c r="H168" s="79">
        <v>15.669</v>
      </c>
      <c r="I168" s="53">
        <f t="shared" si="2"/>
        <v>0.99802547770700645</v>
      </c>
      <c r="J168" s="145"/>
      <c r="K168" s="178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</row>
    <row r="169" spans="1:28" ht="26.25" hidden="1" customHeight="1">
      <c r="A169" s="148"/>
      <c r="B169" s="125"/>
      <c r="C169" s="116"/>
      <c r="D169" s="150"/>
      <c r="E169" s="155"/>
      <c r="F169" s="26" t="s">
        <v>13</v>
      </c>
      <c r="G169" s="79"/>
      <c r="H169" s="79"/>
      <c r="I169" s="53"/>
      <c r="J169" s="116"/>
      <c r="K169" s="179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</row>
    <row r="170" spans="1:28" ht="18.75" customHeight="1">
      <c r="A170" s="127" t="s">
        <v>93</v>
      </c>
      <c r="B170" s="123" t="s">
        <v>103</v>
      </c>
      <c r="C170" s="115">
        <v>805</v>
      </c>
      <c r="D170" s="121" t="s">
        <v>26</v>
      </c>
      <c r="E170" s="130" t="s">
        <v>9</v>
      </c>
      <c r="F170" s="27" t="s">
        <v>10</v>
      </c>
      <c r="G170" s="78">
        <f>G171+G172</f>
        <v>7</v>
      </c>
      <c r="H170" s="78">
        <f>H171+H172</f>
        <v>7</v>
      </c>
      <c r="I170" s="54">
        <f t="shared" si="2"/>
        <v>1</v>
      </c>
      <c r="J170" s="115"/>
      <c r="K170" s="156" t="s">
        <v>144</v>
      </c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</row>
    <row r="171" spans="1:28" ht="15" customHeight="1">
      <c r="A171" s="128"/>
      <c r="B171" s="124"/>
      <c r="C171" s="145"/>
      <c r="D171" s="149"/>
      <c r="E171" s="131"/>
      <c r="F171" s="26" t="s">
        <v>11</v>
      </c>
      <c r="G171" s="79">
        <v>7</v>
      </c>
      <c r="H171" s="79">
        <v>7</v>
      </c>
      <c r="I171" s="53">
        <f t="shared" si="2"/>
        <v>1</v>
      </c>
      <c r="J171" s="145"/>
      <c r="K171" s="15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</row>
    <row r="172" spans="1:28" ht="17.25" customHeight="1">
      <c r="A172" s="148"/>
      <c r="B172" s="125"/>
      <c r="C172" s="116"/>
      <c r="D172" s="150"/>
      <c r="E172" s="155"/>
      <c r="F172" s="26" t="s">
        <v>13</v>
      </c>
      <c r="G172" s="79">
        <v>0</v>
      </c>
      <c r="H172" s="79"/>
      <c r="I172" s="53"/>
      <c r="J172" s="116"/>
      <c r="K172" s="158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</row>
    <row r="173" spans="1:28" ht="16.5" customHeight="1">
      <c r="A173" s="127" t="s">
        <v>93</v>
      </c>
      <c r="B173" s="123" t="s">
        <v>78</v>
      </c>
      <c r="C173" s="115">
        <v>805</v>
      </c>
      <c r="D173" s="121" t="s">
        <v>24</v>
      </c>
      <c r="E173" s="130" t="s">
        <v>9</v>
      </c>
      <c r="F173" s="27" t="s">
        <v>10</v>
      </c>
      <c r="G173" s="78">
        <f>G174+G175</f>
        <v>34</v>
      </c>
      <c r="H173" s="78">
        <f>H174+H175</f>
        <v>34</v>
      </c>
      <c r="I173" s="54">
        <f t="shared" si="2"/>
        <v>1</v>
      </c>
      <c r="J173" s="115"/>
      <c r="K173" s="123" t="s">
        <v>128</v>
      </c>
    </row>
    <row r="174" spans="1:28" ht="16.5" customHeight="1">
      <c r="A174" s="128"/>
      <c r="B174" s="124"/>
      <c r="C174" s="145"/>
      <c r="D174" s="149"/>
      <c r="E174" s="131"/>
      <c r="F174" s="26" t="s">
        <v>12</v>
      </c>
      <c r="G174" s="79">
        <v>10</v>
      </c>
      <c r="H174" s="79">
        <v>10</v>
      </c>
      <c r="I174" s="53">
        <f t="shared" si="2"/>
        <v>1</v>
      </c>
      <c r="J174" s="145"/>
      <c r="K174" s="124"/>
    </row>
    <row r="175" spans="1:28" ht="59.25" customHeight="1">
      <c r="A175" s="148"/>
      <c r="B175" s="125"/>
      <c r="C175" s="116"/>
      <c r="D175" s="149"/>
      <c r="E175" s="155"/>
      <c r="F175" s="26" t="s">
        <v>13</v>
      </c>
      <c r="G175" s="79">
        <v>24</v>
      </c>
      <c r="H175" s="79">
        <v>24</v>
      </c>
      <c r="I175" s="53">
        <f t="shared" si="2"/>
        <v>1</v>
      </c>
      <c r="J175" s="116"/>
      <c r="K175" s="125"/>
    </row>
    <row r="176" spans="1:28" ht="15" customHeight="1">
      <c r="A176" s="127" t="s">
        <v>93</v>
      </c>
      <c r="B176" s="123" t="s">
        <v>85</v>
      </c>
      <c r="C176" s="115">
        <v>805</v>
      </c>
      <c r="D176" s="121" t="s">
        <v>24</v>
      </c>
      <c r="E176" s="130" t="s">
        <v>9</v>
      </c>
      <c r="F176" s="27" t="s">
        <v>10</v>
      </c>
      <c r="G176" s="78">
        <f>G177+G178</f>
        <v>10</v>
      </c>
      <c r="H176" s="78">
        <f>H177+H178</f>
        <v>10</v>
      </c>
      <c r="I176" s="54">
        <f t="shared" si="2"/>
        <v>1</v>
      </c>
      <c r="J176" s="115"/>
      <c r="K176" s="156" t="s">
        <v>145</v>
      </c>
    </row>
    <row r="177" spans="1:11" ht="17.25" customHeight="1">
      <c r="A177" s="128"/>
      <c r="B177" s="124"/>
      <c r="C177" s="145"/>
      <c r="D177" s="149"/>
      <c r="E177" s="131"/>
      <c r="F177" s="26" t="s">
        <v>11</v>
      </c>
      <c r="G177" s="79">
        <v>2.1</v>
      </c>
      <c r="H177" s="79">
        <v>2.1</v>
      </c>
      <c r="I177" s="53">
        <f t="shared" si="2"/>
        <v>1</v>
      </c>
      <c r="J177" s="145"/>
      <c r="K177" s="157"/>
    </row>
    <row r="178" spans="1:11" ht="16.5" customHeight="1">
      <c r="A178" s="148"/>
      <c r="B178" s="125"/>
      <c r="C178" s="116"/>
      <c r="D178" s="149"/>
      <c r="E178" s="155"/>
      <c r="F178" s="26" t="s">
        <v>150</v>
      </c>
      <c r="G178" s="79">
        <v>7.9</v>
      </c>
      <c r="H178" s="79">
        <v>7.9</v>
      </c>
      <c r="I178" s="53">
        <f t="shared" si="2"/>
        <v>1</v>
      </c>
      <c r="J178" s="116"/>
      <c r="K178" s="158"/>
    </row>
    <row r="179" spans="1:11" ht="15" customHeight="1">
      <c r="A179" s="127" t="s">
        <v>93</v>
      </c>
      <c r="B179" s="123" t="s">
        <v>79</v>
      </c>
      <c r="C179" s="115">
        <v>805</v>
      </c>
      <c r="D179" s="121" t="s">
        <v>24</v>
      </c>
      <c r="E179" s="130" t="s">
        <v>9</v>
      </c>
      <c r="F179" s="27" t="s">
        <v>10</v>
      </c>
      <c r="G179" s="78">
        <f>G180+G181</f>
        <v>48</v>
      </c>
      <c r="H179" s="78">
        <f>H180+H181</f>
        <v>0</v>
      </c>
      <c r="I179" s="54">
        <f t="shared" si="2"/>
        <v>0</v>
      </c>
      <c r="J179" s="115" t="s">
        <v>121</v>
      </c>
      <c r="K179" s="156"/>
    </row>
    <row r="180" spans="1:11" ht="15" customHeight="1">
      <c r="A180" s="128"/>
      <c r="B180" s="124"/>
      <c r="C180" s="145"/>
      <c r="D180" s="149"/>
      <c r="E180" s="131"/>
      <c r="F180" s="26" t="s">
        <v>12</v>
      </c>
      <c r="G180" s="79">
        <v>20</v>
      </c>
      <c r="H180" s="79"/>
      <c r="I180" s="53">
        <f t="shared" si="2"/>
        <v>0</v>
      </c>
      <c r="J180" s="145"/>
      <c r="K180" s="157"/>
    </row>
    <row r="181" spans="1:11" ht="15" customHeight="1">
      <c r="A181" s="128"/>
      <c r="B181" s="124"/>
      <c r="C181" s="145"/>
      <c r="D181" s="149"/>
      <c r="E181" s="131"/>
      <c r="F181" s="26" t="s">
        <v>13</v>
      </c>
      <c r="G181" s="79">
        <v>28</v>
      </c>
      <c r="H181" s="79"/>
      <c r="I181" s="53">
        <f t="shared" si="2"/>
        <v>0</v>
      </c>
      <c r="J181" s="116"/>
      <c r="K181" s="158"/>
    </row>
    <row r="182" spans="1:11" ht="15" customHeight="1">
      <c r="A182" s="127" t="s">
        <v>93</v>
      </c>
      <c r="B182" s="168" t="s">
        <v>80</v>
      </c>
      <c r="C182" s="115">
        <v>805</v>
      </c>
      <c r="D182" s="121" t="s">
        <v>24</v>
      </c>
      <c r="E182" s="130" t="s">
        <v>9</v>
      </c>
      <c r="F182" s="27" t="s">
        <v>10</v>
      </c>
      <c r="G182" s="78">
        <f>G183+G185+G184</f>
        <v>92.8</v>
      </c>
      <c r="H182" s="78">
        <f>H183+H185+H184</f>
        <v>92.8</v>
      </c>
      <c r="I182" s="54">
        <f t="shared" si="2"/>
        <v>1</v>
      </c>
      <c r="J182" s="115"/>
      <c r="K182" s="156" t="s">
        <v>153</v>
      </c>
    </row>
    <row r="183" spans="1:11" ht="15" customHeight="1">
      <c r="A183" s="128"/>
      <c r="B183" s="169"/>
      <c r="C183" s="145"/>
      <c r="D183" s="149"/>
      <c r="E183" s="131"/>
      <c r="F183" s="26" t="s">
        <v>11</v>
      </c>
      <c r="G183" s="79">
        <f>7+6.47</f>
        <v>13.469999999999999</v>
      </c>
      <c r="H183" s="79">
        <f>6.8764+6.8764-0.2828</f>
        <v>13.47</v>
      </c>
      <c r="I183" s="53">
        <f t="shared" si="2"/>
        <v>1.0000000000000002</v>
      </c>
      <c r="J183" s="145"/>
      <c r="K183" s="157"/>
    </row>
    <row r="184" spans="1:11" ht="15" customHeight="1">
      <c r="A184" s="128"/>
      <c r="B184" s="169"/>
      <c r="C184" s="145"/>
      <c r="D184" s="149"/>
      <c r="E184" s="131"/>
      <c r="F184" s="26" t="s">
        <v>11</v>
      </c>
      <c r="G184" s="79">
        <f>15.3-6.47</f>
        <v>8.8300000000000018</v>
      </c>
      <c r="H184" s="79">
        <f>8.5472+0.2828</f>
        <v>8.83</v>
      </c>
      <c r="I184" s="53">
        <f t="shared" si="2"/>
        <v>0.99999999999999978</v>
      </c>
      <c r="J184" s="145"/>
      <c r="K184" s="157"/>
    </row>
    <row r="185" spans="1:11" ht="17.25" customHeight="1">
      <c r="A185" s="148"/>
      <c r="B185" s="170"/>
      <c r="C185" s="116"/>
      <c r="D185" s="150"/>
      <c r="E185" s="155"/>
      <c r="F185" s="26" t="s">
        <v>13</v>
      </c>
      <c r="G185" s="79">
        <v>70.5</v>
      </c>
      <c r="H185" s="79">
        <v>70.5</v>
      </c>
      <c r="I185" s="53">
        <f t="shared" si="2"/>
        <v>1</v>
      </c>
      <c r="J185" s="116"/>
      <c r="K185" s="158"/>
    </row>
    <row r="186" spans="1:11" ht="15" hidden="1" customHeight="1">
      <c r="A186" s="127"/>
      <c r="B186" s="123" t="s">
        <v>81</v>
      </c>
      <c r="C186" s="115">
        <v>805</v>
      </c>
      <c r="D186" s="121" t="s">
        <v>24</v>
      </c>
      <c r="E186" s="130" t="s">
        <v>9</v>
      </c>
      <c r="F186" s="27" t="s">
        <v>10</v>
      </c>
      <c r="G186" s="78">
        <f>G187+G188+G189</f>
        <v>0</v>
      </c>
      <c r="H186" s="78">
        <f>H187+H188+H189</f>
        <v>0</v>
      </c>
      <c r="I186" s="53" t="e">
        <f t="shared" si="2"/>
        <v>#DIV/0!</v>
      </c>
      <c r="J186" s="115"/>
      <c r="K186" s="156"/>
    </row>
    <row r="187" spans="1:11" ht="15" hidden="1" customHeight="1">
      <c r="A187" s="128"/>
      <c r="B187" s="124"/>
      <c r="C187" s="145"/>
      <c r="D187" s="149"/>
      <c r="E187" s="131"/>
      <c r="F187" s="26" t="s">
        <v>11</v>
      </c>
      <c r="G187" s="79"/>
      <c r="H187" s="79"/>
      <c r="I187" s="53" t="e">
        <f t="shared" si="2"/>
        <v>#DIV/0!</v>
      </c>
      <c r="J187" s="145"/>
      <c r="K187" s="157"/>
    </row>
    <row r="188" spans="1:11" ht="15" hidden="1" customHeight="1">
      <c r="A188" s="128"/>
      <c r="B188" s="124"/>
      <c r="C188" s="145"/>
      <c r="D188" s="149"/>
      <c r="E188" s="131"/>
      <c r="F188" s="26" t="s">
        <v>12</v>
      </c>
      <c r="G188" s="79"/>
      <c r="H188" s="79"/>
      <c r="I188" s="53" t="e">
        <f t="shared" si="2"/>
        <v>#DIV/0!</v>
      </c>
      <c r="J188" s="145"/>
      <c r="K188" s="157"/>
    </row>
    <row r="189" spans="1:11" ht="28.5" hidden="1" customHeight="1">
      <c r="A189" s="128"/>
      <c r="B189" s="124"/>
      <c r="C189" s="145"/>
      <c r="D189" s="149"/>
      <c r="E189" s="131"/>
      <c r="F189" s="26" t="s">
        <v>13</v>
      </c>
      <c r="G189" s="79"/>
      <c r="H189" s="79"/>
      <c r="I189" s="53" t="e">
        <f t="shared" ref="I189:I215" si="3">H189/G189*100%</f>
        <v>#DIV/0!</v>
      </c>
      <c r="J189" s="145"/>
      <c r="K189" s="158"/>
    </row>
    <row r="190" spans="1:11" ht="15" hidden="1" customHeight="1">
      <c r="A190" s="127"/>
      <c r="B190" s="123" t="s">
        <v>86</v>
      </c>
      <c r="C190" s="115">
        <v>805</v>
      </c>
      <c r="D190" s="121" t="s">
        <v>24</v>
      </c>
      <c r="E190" s="130" t="s">
        <v>9</v>
      </c>
      <c r="F190" s="27" t="s">
        <v>10</v>
      </c>
      <c r="G190" s="78">
        <f>G191+G192+G193</f>
        <v>0</v>
      </c>
      <c r="H190" s="78">
        <f>H191+H192+H193</f>
        <v>0</v>
      </c>
      <c r="I190" s="54" t="e">
        <f t="shared" si="3"/>
        <v>#DIV/0!</v>
      </c>
      <c r="J190" s="115"/>
      <c r="K190" s="156"/>
    </row>
    <row r="191" spans="1:11" ht="15" hidden="1" customHeight="1">
      <c r="A191" s="128"/>
      <c r="B191" s="124"/>
      <c r="C191" s="145"/>
      <c r="D191" s="149"/>
      <c r="E191" s="131"/>
      <c r="F191" s="26" t="s">
        <v>11</v>
      </c>
      <c r="G191" s="79"/>
      <c r="H191" s="79"/>
      <c r="I191" s="53" t="e">
        <f t="shared" si="3"/>
        <v>#DIV/0!</v>
      </c>
      <c r="J191" s="145"/>
      <c r="K191" s="157"/>
    </row>
    <row r="192" spans="1:11" ht="15" hidden="1" customHeight="1">
      <c r="A192" s="128"/>
      <c r="B192" s="124"/>
      <c r="C192" s="145"/>
      <c r="D192" s="149"/>
      <c r="E192" s="131"/>
      <c r="F192" s="26" t="s">
        <v>12</v>
      </c>
      <c r="G192" s="79"/>
      <c r="H192" s="79"/>
      <c r="I192" s="53" t="e">
        <f t="shared" si="3"/>
        <v>#DIV/0!</v>
      </c>
      <c r="J192" s="145"/>
      <c r="K192" s="157"/>
    </row>
    <row r="193" spans="1:39" ht="15" hidden="1" customHeight="1">
      <c r="A193" s="128"/>
      <c r="B193" s="124"/>
      <c r="C193" s="145"/>
      <c r="D193" s="149"/>
      <c r="E193" s="131"/>
      <c r="F193" s="96" t="s">
        <v>13</v>
      </c>
      <c r="G193" s="82"/>
      <c r="H193" s="82"/>
      <c r="I193" s="97" t="e">
        <f t="shared" si="3"/>
        <v>#DIV/0!</v>
      </c>
      <c r="J193" s="145"/>
      <c r="K193" s="157"/>
    </row>
    <row r="194" spans="1:39" ht="15" customHeight="1">
      <c r="A194" s="63"/>
      <c r="B194" s="64" t="s">
        <v>74</v>
      </c>
      <c r="C194" s="66"/>
      <c r="D194" s="72"/>
      <c r="E194" s="66"/>
      <c r="F194" s="98"/>
      <c r="G194" s="80">
        <f>G150+G154+G158+G162+G166+G170+G173+G176+G179+G182</f>
        <v>451.40000000000003</v>
      </c>
      <c r="H194" s="80">
        <f>H150+H154+H158+H162+H166+H170+H173+H176+H179+H182</f>
        <v>402.66</v>
      </c>
      <c r="I194" s="99"/>
      <c r="J194" s="65"/>
      <c r="K194" s="70"/>
    </row>
    <row r="195" spans="1:39" s="11" customFormat="1" ht="15" customHeight="1">
      <c r="A195" s="188" t="s">
        <v>28</v>
      </c>
      <c r="B195" s="189"/>
      <c r="C195" s="189"/>
      <c r="D195" s="189"/>
      <c r="E195" s="189"/>
      <c r="F195" s="190"/>
      <c r="G195" s="88">
        <f>G124+G148+G194</f>
        <v>1408.1</v>
      </c>
      <c r="H195" s="88">
        <f>H124+H148+H194</f>
        <v>904.66808000000015</v>
      </c>
      <c r="I195" s="100">
        <f t="shared" si="3"/>
        <v>0.64247431290391321</v>
      </c>
      <c r="J195" s="73"/>
      <c r="K195" s="74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1:39" ht="15" customHeight="1">
      <c r="A196" s="127" t="s">
        <v>91</v>
      </c>
      <c r="B196" s="123" t="s">
        <v>104</v>
      </c>
      <c r="C196" s="115">
        <v>805</v>
      </c>
      <c r="D196" s="121" t="s">
        <v>26</v>
      </c>
      <c r="E196" s="130" t="s">
        <v>9</v>
      </c>
      <c r="F196" s="27" t="s">
        <v>10</v>
      </c>
      <c r="G196" s="78">
        <f>G197+G198+G199</f>
        <v>57.5</v>
      </c>
      <c r="H196" s="78">
        <f>H197+H198+H199</f>
        <v>57.5</v>
      </c>
      <c r="I196" s="54">
        <f t="shared" si="3"/>
        <v>1</v>
      </c>
      <c r="J196" s="159"/>
      <c r="K196" s="123" t="s">
        <v>129</v>
      </c>
    </row>
    <row r="197" spans="1:39" ht="15" customHeight="1">
      <c r="A197" s="128"/>
      <c r="B197" s="124"/>
      <c r="C197" s="145"/>
      <c r="D197" s="149"/>
      <c r="E197" s="131"/>
      <c r="F197" s="26" t="s">
        <v>13</v>
      </c>
      <c r="G197" s="79">
        <v>54.4</v>
      </c>
      <c r="H197" s="79">
        <v>54.4</v>
      </c>
      <c r="I197" s="53">
        <f t="shared" si="3"/>
        <v>1</v>
      </c>
      <c r="J197" s="160"/>
      <c r="K197" s="124"/>
    </row>
    <row r="198" spans="1:39" ht="15" customHeight="1">
      <c r="A198" s="128"/>
      <c r="B198" s="124"/>
      <c r="C198" s="145"/>
      <c r="D198" s="149"/>
      <c r="E198" s="131"/>
      <c r="F198" s="26" t="s">
        <v>14</v>
      </c>
      <c r="G198" s="79">
        <v>2.1</v>
      </c>
      <c r="H198" s="79">
        <v>2.1</v>
      </c>
      <c r="I198" s="53">
        <f t="shared" si="3"/>
        <v>1</v>
      </c>
      <c r="J198" s="160"/>
      <c r="K198" s="124"/>
    </row>
    <row r="199" spans="1:39" ht="15" customHeight="1">
      <c r="A199" s="148"/>
      <c r="B199" s="125"/>
      <c r="C199" s="116"/>
      <c r="D199" s="150"/>
      <c r="E199" s="155"/>
      <c r="F199" s="26" t="s">
        <v>16</v>
      </c>
      <c r="G199" s="79">
        <v>1</v>
      </c>
      <c r="H199" s="79">
        <v>1</v>
      </c>
      <c r="I199" s="53">
        <f t="shared" si="3"/>
        <v>1</v>
      </c>
      <c r="J199" s="161"/>
      <c r="K199" s="125"/>
    </row>
    <row r="200" spans="1:39" ht="15" customHeight="1">
      <c r="A200" s="127" t="s">
        <v>91</v>
      </c>
      <c r="B200" s="123" t="s">
        <v>68</v>
      </c>
      <c r="C200" s="115">
        <v>805</v>
      </c>
      <c r="D200" s="121" t="s">
        <v>26</v>
      </c>
      <c r="E200" s="130" t="s">
        <v>9</v>
      </c>
      <c r="F200" s="27" t="s">
        <v>10</v>
      </c>
      <c r="G200" s="78">
        <f>G201+G202+G203</f>
        <v>24.2</v>
      </c>
      <c r="H200" s="78">
        <f>H201+H202+H203</f>
        <v>24.2</v>
      </c>
      <c r="I200" s="54">
        <f t="shared" si="3"/>
        <v>1</v>
      </c>
      <c r="J200" s="115"/>
      <c r="K200" s="156" t="s">
        <v>146</v>
      </c>
    </row>
    <row r="201" spans="1:39" ht="15" customHeight="1">
      <c r="A201" s="128"/>
      <c r="B201" s="124"/>
      <c r="C201" s="145"/>
      <c r="D201" s="149"/>
      <c r="E201" s="131"/>
      <c r="F201" s="26" t="s">
        <v>13</v>
      </c>
      <c r="G201" s="79">
        <v>20.2</v>
      </c>
      <c r="H201" s="79">
        <v>20.2</v>
      </c>
      <c r="I201" s="53">
        <f t="shared" si="3"/>
        <v>1</v>
      </c>
      <c r="J201" s="145"/>
      <c r="K201" s="157"/>
    </row>
    <row r="202" spans="1:39" ht="15" customHeight="1">
      <c r="A202" s="128"/>
      <c r="B202" s="124"/>
      <c r="C202" s="145"/>
      <c r="D202" s="149"/>
      <c r="E202" s="131"/>
      <c r="F202" s="26" t="s">
        <v>14</v>
      </c>
      <c r="G202" s="79">
        <v>3</v>
      </c>
      <c r="H202" s="79">
        <v>3</v>
      </c>
      <c r="I202" s="53">
        <f t="shared" si="3"/>
        <v>1</v>
      </c>
      <c r="J202" s="145"/>
      <c r="K202" s="157"/>
    </row>
    <row r="203" spans="1:39" ht="15" customHeight="1">
      <c r="A203" s="148"/>
      <c r="B203" s="125"/>
      <c r="C203" s="116"/>
      <c r="D203" s="149"/>
      <c r="E203" s="155"/>
      <c r="F203" s="26" t="s">
        <v>16</v>
      </c>
      <c r="G203" s="79">
        <v>1</v>
      </c>
      <c r="H203" s="79">
        <v>1</v>
      </c>
      <c r="I203" s="53">
        <f t="shared" si="3"/>
        <v>1</v>
      </c>
      <c r="J203" s="116"/>
      <c r="K203" s="158"/>
    </row>
    <row r="204" spans="1:39" ht="15" customHeight="1">
      <c r="A204" s="127" t="s">
        <v>91</v>
      </c>
      <c r="B204" s="123" t="s">
        <v>71</v>
      </c>
      <c r="C204" s="132">
        <v>805</v>
      </c>
      <c r="D204" s="93"/>
      <c r="E204" s="9" t="s">
        <v>9</v>
      </c>
      <c r="F204" s="27" t="s">
        <v>10</v>
      </c>
      <c r="G204" s="78">
        <f>G205+G210</f>
        <v>10.199999999999999</v>
      </c>
      <c r="H204" s="78">
        <f>H205+H210</f>
        <v>10.199999999999999</v>
      </c>
      <c r="I204" s="54">
        <f t="shared" si="3"/>
        <v>1</v>
      </c>
      <c r="J204" s="115"/>
      <c r="K204" s="156" t="s">
        <v>147</v>
      </c>
    </row>
    <row r="205" spans="1:39" ht="15" customHeight="1">
      <c r="A205" s="128"/>
      <c r="B205" s="124"/>
      <c r="C205" s="132"/>
      <c r="D205" s="115" t="s">
        <v>87</v>
      </c>
      <c r="E205" s="130" t="s">
        <v>9</v>
      </c>
      <c r="F205" s="27"/>
      <c r="G205" s="78">
        <f>G206+G207+G208+G209</f>
        <v>5.0999999999999996</v>
      </c>
      <c r="H205" s="78">
        <f>H206+H207+H208+H209</f>
        <v>5.0999999999999996</v>
      </c>
      <c r="I205" s="54">
        <f t="shared" si="3"/>
        <v>1</v>
      </c>
      <c r="J205" s="145"/>
      <c r="K205" s="157"/>
    </row>
    <row r="206" spans="1:39" ht="15" customHeight="1">
      <c r="A206" s="128"/>
      <c r="B206" s="124"/>
      <c r="C206" s="132"/>
      <c r="D206" s="145"/>
      <c r="E206" s="131"/>
      <c r="F206" s="26" t="s">
        <v>20</v>
      </c>
      <c r="G206" s="79">
        <v>0.4</v>
      </c>
      <c r="H206" s="79">
        <v>0.4</v>
      </c>
      <c r="I206" s="53">
        <f t="shared" si="3"/>
        <v>1</v>
      </c>
      <c r="J206" s="145"/>
      <c r="K206" s="157"/>
    </row>
    <row r="207" spans="1:39" ht="15" customHeight="1">
      <c r="A207" s="128"/>
      <c r="B207" s="124"/>
      <c r="C207" s="132"/>
      <c r="D207" s="145"/>
      <c r="E207" s="131"/>
      <c r="F207" s="26" t="s">
        <v>13</v>
      </c>
      <c r="G207" s="79">
        <v>3.3</v>
      </c>
      <c r="H207" s="79">
        <v>3.3</v>
      </c>
      <c r="I207" s="53">
        <f t="shared" si="3"/>
        <v>1</v>
      </c>
      <c r="J207" s="145"/>
      <c r="K207" s="157"/>
    </row>
    <row r="208" spans="1:39" ht="15" customHeight="1">
      <c r="A208" s="128"/>
      <c r="B208" s="124"/>
      <c r="C208" s="132"/>
      <c r="D208" s="145"/>
      <c r="E208" s="131"/>
      <c r="F208" s="26" t="s">
        <v>14</v>
      </c>
      <c r="G208" s="79">
        <v>1.2</v>
      </c>
      <c r="H208" s="79">
        <v>1.2</v>
      </c>
      <c r="I208" s="53">
        <f t="shared" si="3"/>
        <v>1</v>
      </c>
      <c r="J208" s="145"/>
      <c r="K208" s="157"/>
    </row>
    <row r="209" spans="1:11" ht="15" customHeight="1">
      <c r="A209" s="128"/>
      <c r="B209" s="124"/>
      <c r="C209" s="132"/>
      <c r="D209" s="116"/>
      <c r="E209" s="155"/>
      <c r="F209" s="26" t="s">
        <v>16</v>
      </c>
      <c r="G209" s="79">
        <v>0.2</v>
      </c>
      <c r="H209" s="79">
        <v>0.2</v>
      </c>
      <c r="I209" s="53">
        <f t="shared" si="3"/>
        <v>1</v>
      </c>
      <c r="J209" s="145"/>
      <c r="K209" s="157"/>
    </row>
    <row r="210" spans="1:11" ht="15" customHeight="1">
      <c r="A210" s="128"/>
      <c r="B210" s="124"/>
      <c r="C210" s="145">
        <v>805</v>
      </c>
      <c r="D210" s="115" t="s">
        <v>42</v>
      </c>
      <c r="E210" s="130" t="s">
        <v>9</v>
      </c>
      <c r="F210" s="26"/>
      <c r="G210" s="78">
        <f>G211+G212+G213+G214</f>
        <v>5.0999999999999996</v>
      </c>
      <c r="H210" s="78">
        <f>H211+H212+H213+H214</f>
        <v>5.0999999999999996</v>
      </c>
      <c r="I210" s="54">
        <f t="shared" si="3"/>
        <v>1</v>
      </c>
      <c r="J210" s="145"/>
      <c r="K210" s="157"/>
    </row>
    <row r="211" spans="1:11" ht="15" customHeight="1">
      <c r="A211" s="128"/>
      <c r="B211" s="124"/>
      <c r="C211" s="145"/>
      <c r="D211" s="145"/>
      <c r="E211" s="131"/>
      <c r="F211" s="26" t="s">
        <v>20</v>
      </c>
      <c r="G211" s="79">
        <v>0.4</v>
      </c>
      <c r="H211" s="79">
        <v>0.4</v>
      </c>
      <c r="I211" s="53">
        <f t="shared" si="3"/>
        <v>1</v>
      </c>
      <c r="J211" s="145"/>
      <c r="K211" s="157"/>
    </row>
    <row r="212" spans="1:11" ht="15" customHeight="1">
      <c r="A212" s="128"/>
      <c r="B212" s="124"/>
      <c r="C212" s="145"/>
      <c r="D212" s="145"/>
      <c r="E212" s="131"/>
      <c r="F212" s="26" t="s">
        <v>13</v>
      </c>
      <c r="G212" s="79">
        <v>3.3</v>
      </c>
      <c r="H212" s="79">
        <v>3.3</v>
      </c>
      <c r="I212" s="53">
        <f t="shared" si="3"/>
        <v>1</v>
      </c>
      <c r="J212" s="145"/>
      <c r="K212" s="157"/>
    </row>
    <row r="213" spans="1:11" ht="15" customHeight="1">
      <c r="A213" s="128"/>
      <c r="B213" s="124"/>
      <c r="C213" s="145"/>
      <c r="D213" s="145"/>
      <c r="E213" s="131"/>
      <c r="F213" s="26" t="s">
        <v>14</v>
      </c>
      <c r="G213" s="79">
        <v>0.5</v>
      </c>
      <c r="H213" s="79">
        <v>0.5</v>
      </c>
      <c r="I213" s="53">
        <f t="shared" si="3"/>
        <v>1</v>
      </c>
      <c r="J213" s="145"/>
      <c r="K213" s="157"/>
    </row>
    <row r="214" spans="1:11" ht="15" customHeight="1">
      <c r="A214" s="128"/>
      <c r="B214" s="124"/>
      <c r="C214" s="116"/>
      <c r="D214" s="116"/>
      <c r="E214" s="155"/>
      <c r="F214" s="26" t="s">
        <v>16</v>
      </c>
      <c r="G214" s="79">
        <v>0.9</v>
      </c>
      <c r="H214" s="79">
        <v>0.9</v>
      </c>
      <c r="I214" s="53">
        <f t="shared" si="3"/>
        <v>1</v>
      </c>
      <c r="J214" s="145"/>
      <c r="K214" s="158"/>
    </row>
    <row r="215" spans="1:11" ht="15" customHeight="1">
      <c r="A215" s="185" t="s">
        <v>29</v>
      </c>
      <c r="B215" s="186"/>
      <c r="C215" s="186"/>
      <c r="D215" s="186"/>
      <c r="E215" s="186"/>
      <c r="F215" s="187"/>
      <c r="G215" s="89">
        <f>G204+G200+G196</f>
        <v>91.9</v>
      </c>
      <c r="H215" s="90">
        <f>H204+H200+H196</f>
        <v>91.9</v>
      </c>
      <c r="I215" s="111">
        <f t="shared" si="3"/>
        <v>1</v>
      </c>
      <c r="J215" s="41"/>
      <c r="K215" s="42"/>
    </row>
    <row r="216" spans="1:11" ht="15" customHeight="1">
      <c r="A216" s="181" t="s">
        <v>30</v>
      </c>
      <c r="B216" s="182"/>
      <c r="C216" s="182"/>
      <c r="D216" s="182"/>
      <c r="E216" s="182"/>
      <c r="F216" s="183"/>
      <c r="G216" s="91">
        <f>G215+G195</f>
        <v>1500</v>
      </c>
      <c r="H216" s="91">
        <f>H215+H195</f>
        <v>996.56808000000012</v>
      </c>
      <c r="I216" s="75">
        <f>H216/G216*100%</f>
        <v>0.66437872000000009</v>
      </c>
      <c r="J216" s="49"/>
      <c r="K216" s="49"/>
    </row>
    <row r="217" spans="1:11" ht="14.25" customHeight="1">
      <c r="B217" s="15"/>
      <c r="C217" s="24"/>
      <c r="D217" s="15"/>
      <c r="E217" s="15"/>
      <c r="F217" s="94"/>
      <c r="G217" s="95"/>
      <c r="H217" s="94"/>
      <c r="I217" s="24"/>
      <c r="J217" s="12"/>
      <c r="K217" s="12"/>
    </row>
    <row r="218" spans="1:11" ht="15">
      <c r="A218" s="14" t="s">
        <v>70</v>
      </c>
      <c r="B218" s="15"/>
      <c r="C218" s="24"/>
      <c r="D218" s="15"/>
      <c r="E218" s="15"/>
      <c r="F218" s="18"/>
      <c r="G218" s="24"/>
      <c r="H218" s="18"/>
      <c r="I218" s="24"/>
      <c r="J218" s="12"/>
      <c r="K218" s="12"/>
    </row>
    <row r="219" spans="1:11" ht="17.25" customHeight="1">
      <c r="A219" s="14" t="s">
        <v>40</v>
      </c>
      <c r="B219" s="15"/>
      <c r="C219" s="24"/>
      <c r="D219" s="15"/>
      <c r="E219" s="15"/>
      <c r="F219" s="184" t="s">
        <v>114</v>
      </c>
      <c r="G219" s="184"/>
      <c r="H219" s="184"/>
      <c r="I219" s="184"/>
      <c r="J219" s="184"/>
      <c r="K219" s="184"/>
    </row>
    <row r="220" spans="1:11" ht="20.25" customHeight="1">
      <c r="A220" s="14"/>
      <c r="B220" s="15"/>
      <c r="C220" s="24"/>
      <c r="D220" s="15"/>
      <c r="E220" s="15"/>
      <c r="F220" s="48"/>
      <c r="G220" s="48"/>
      <c r="H220" s="48"/>
      <c r="I220" s="112"/>
      <c r="J220" s="48"/>
      <c r="K220" s="48"/>
    </row>
    <row r="221" spans="1:11" ht="15">
      <c r="A221" s="180"/>
      <c r="B221" s="180"/>
      <c r="C221" s="56"/>
      <c r="D221" s="57"/>
      <c r="E221" s="16"/>
      <c r="F221" s="19"/>
      <c r="G221" s="24"/>
      <c r="H221" s="18"/>
      <c r="I221" s="24"/>
      <c r="J221" s="12"/>
      <c r="K221" s="12"/>
    </row>
    <row r="222" spans="1:11" hidden="1">
      <c r="A222" s="13"/>
      <c r="B222" s="13"/>
      <c r="C222" s="23"/>
      <c r="D222" s="13"/>
      <c r="E222" s="13"/>
      <c r="F222" s="101">
        <v>212</v>
      </c>
      <c r="G222" s="102">
        <f>G22+G25+G28+G30+G33+G40+G128+G132+G137+G139+G143+G145+G151+G152+G155+G156+G159+G160+G163+G164+G168+G171+G177+G178+G183+G184</f>
        <v>141.76680000000002</v>
      </c>
      <c r="H222" s="102">
        <f>H22+H25+H28+H30+H33+H40+H128+H132+H137+H139+H143+H145+H151+H152+H155+H156+H159+H160+H163+H164+H168+H171+H177+H178+H183+H184</f>
        <v>125.6908</v>
      </c>
      <c r="I222" s="113"/>
      <c r="J222" s="12"/>
      <c r="K222" s="12"/>
    </row>
    <row r="223" spans="1:11" ht="14.25" hidden="1" customHeight="1">
      <c r="F223" s="103">
        <v>222</v>
      </c>
      <c r="G223" s="104">
        <f>G34+G135+G141+G147+G174+G180</f>
        <v>280.2</v>
      </c>
      <c r="H223" s="104">
        <f>H34+H135+H141+H147+H174+H180</f>
        <v>216.5</v>
      </c>
      <c r="I223" s="114"/>
      <c r="J223" s="3"/>
    </row>
    <row r="224" spans="1:11" ht="14.25" hidden="1" customHeight="1">
      <c r="F224" s="103">
        <v>225</v>
      </c>
      <c r="G224" s="104">
        <f>G49+G67+G72+G99+G206+G211</f>
        <v>3.8</v>
      </c>
      <c r="H224" s="104">
        <f>H49+H67+H72+H99+H206+H211</f>
        <v>3.8</v>
      </c>
      <c r="I224" s="114"/>
      <c r="J224" s="3"/>
    </row>
    <row r="225" spans="1:39" ht="14.25" hidden="1" customHeight="1">
      <c r="F225" s="103">
        <v>226</v>
      </c>
      <c r="G225" s="104">
        <f>G35+G50+G62+G63+G68+G73+G100+G104+G108+G112+G153+G157+G161+G165+G172+G175+G181+G185+G197+G201+G207+G212</f>
        <v>791.33320000000003</v>
      </c>
      <c r="H225" s="104">
        <f>H35+H50+H62+H63+H68+H73+H100+H104+H108+H112+H153+H157+H161+H165+H172+H175+H181+H185+H197+H201+H207+H212</f>
        <v>441.98318999999998</v>
      </c>
      <c r="I225" s="114"/>
      <c r="J225" s="3"/>
    </row>
    <row r="226" spans="1:39" ht="14.25" hidden="1" customHeight="1">
      <c r="F226" s="103">
        <v>290</v>
      </c>
      <c r="G226" s="104">
        <f>G36+G51+G64+G69+G74+G101+G105+G109+G115+G118+G198+G202+G208+G213</f>
        <v>62.674999999999997</v>
      </c>
      <c r="H226" s="104">
        <f>H36+H51+H64+H69+H74+H101+H105+H109+H115+H118+H198+H202+H208+H213</f>
        <v>56.38</v>
      </c>
      <c r="I226" s="114"/>
      <c r="J226" s="3"/>
    </row>
    <row r="227" spans="1:39" ht="14.25" hidden="1" customHeight="1">
      <c r="F227" s="103">
        <v>310</v>
      </c>
      <c r="G227" s="104">
        <f>G37</f>
        <v>12.224999999999998</v>
      </c>
      <c r="H227" s="104">
        <f>H37</f>
        <v>0</v>
      </c>
      <c r="I227" s="114"/>
      <c r="J227" s="3"/>
    </row>
    <row r="228" spans="1:39" ht="14.25" hidden="1" customHeight="1">
      <c r="F228" s="103">
        <v>340</v>
      </c>
      <c r="G228" s="104">
        <f>G38+G52+G65+G70+G75+G102+G106+G113+G116+G119+G199+G203+G209+G214+G110</f>
        <v>117</v>
      </c>
      <c r="H228" s="104">
        <f>H38+H52+H65+H70+H75+H102+H106+H113+H116+H119+H199+H203+H209+H214+H110</f>
        <v>61.216000000000001</v>
      </c>
      <c r="I228" s="114"/>
      <c r="J228" s="3"/>
    </row>
    <row r="229" spans="1:39" s="20" customFormat="1" ht="15.75" hidden="1" customHeight="1">
      <c r="A229" s="25"/>
      <c r="B229" s="25"/>
      <c r="C229" s="25"/>
      <c r="D229" s="25"/>
      <c r="E229" s="25"/>
      <c r="F229" s="106" t="s">
        <v>115</v>
      </c>
      <c r="G229" s="107">
        <f>SUM(G222:G228)</f>
        <v>1409</v>
      </c>
      <c r="H229" s="107">
        <f>SUM(H222:H228)</f>
        <v>905.56998999999996</v>
      </c>
      <c r="I229" s="86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</row>
  </sheetData>
  <mergeCells count="360">
    <mergeCell ref="B179:B181"/>
    <mergeCell ref="C179:C181"/>
    <mergeCell ref="A186:A189"/>
    <mergeCell ref="D182:D185"/>
    <mergeCell ref="A179:A181"/>
    <mergeCell ref="A182:A185"/>
    <mergeCell ref="C200:C203"/>
    <mergeCell ref="D205:D209"/>
    <mergeCell ref="K190:K193"/>
    <mergeCell ref="D196:D199"/>
    <mergeCell ref="J196:J199"/>
    <mergeCell ref="A195:F195"/>
    <mergeCell ref="J190:J193"/>
    <mergeCell ref="C190:C193"/>
    <mergeCell ref="E190:E193"/>
    <mergeCell ref="K196:K199"/>
    <mergeCell ref="K200:K203"/>
    <mergeCell ref="J200:J203"/>
    <mergeCell ref="A200:A203"/>
    <mergeCell ref="K204:K214"/>
    <mergeCell ref="E196:E199"/>
    <mergeCell ref="B200:B203"/>
    <mergeCell ref="C196:C199"/>
    <mergeCell ref="E200:E203"/>
    <mergeCell ref="C210:C214"/>
    <mergeCell ref="E205:E209"/>
    <mergeCell ref="B182:B185"/>
    <mergeCell ref="B186:B189"/>
    <mergeCell ref="C182:C185"/>
    <mergeCell ref="A204:A214"/>
    <mergeCell ref="B204:B214"/>
    <mergeCell ref="C204:C209"/>
    <mergeCell ref="A196:A199"/>
    <mergeCell ref="C186:C189"/>
    <mergeCell ref="B190:B193"/>
    <mergeCell ref="A190:A193"/>
    <mergeCell ref="D190:D193"/>
    <mergeCell ref="B196:B199"/>
    <mergeCell ref="D210:D214"/>
    <mergeCell ref="D200:D203"/>
    <mergeCell ref="D176:D178"/>
    <mergeCell ref="C173:C175"/>
    <mergeCell ref="E176:E178"/>
    <mergeCell ref="C170:C172"/>
    <mergeCell ref="D186:D189"/>
    <mergeCell ref="E179:E181"/>
    <mergeCell ref="D179:D181"/>
    <mergeCell ref="E182:E185"/>
    <mergeCell ref="E186:E189"/>
    <mergeCell ref="A221:B221"/>
    <mergeCell ref="A216:F216"/>
    <mergeCell ref="F219:K219"/>
    <mergeCell ref="A215:F215"/>
    <mergeCell ref="D170:D172"/>
    <mergeCell ref="E173:E175"/>
    <mergeCell ref="J170:J172"/>
    <mergeCell ref="J179:J181"/>
    <mergeCell ref="B170:B172"/>
    <mergeCell ref="J186:J189"/>
    <mergeCell ref="E170:E172"/>
    <mergeCell ref="K186:K189"/>
    <mergeCell ref="J204:J214"/>
    <mergeCell ref="E210:E214"/>
    <mergeCell ref="J176:J178"/>
    <mergeCell ref="K176:K178"/>
    <mergeCell ref="K179:K181"/>
    <mergeCell ref="K182:K185"/>
    <mergeCell ref="J182:J185"/>
    <mergeCell ref="C176:C178"/>
    <mergeCell ref="K170:K172"/>
    <mergeCell ref="K173:K175"/>
    <mergeCell ref="J173:J175"/>
    <mergeCell ref="D173:D175"/>
    <mergeCell ref="K158:K161"/>
    <mergeCell ref="E154:E157"/>
    <mergeCell ref="J158:J161"/>
    <mergeCell ref="K162:K165"/>
    <mergeCell ref="E158:E161"/>
    <mergeCell ref="K154:K157"/>
    <mergeCell ref="J154:J157"/>
    <mergeCell ref="K166:K169"/>
    <mergeCell ref="C162:C165"/>
    <mergeCell ref="D162:D165"/>
    <mergeCell ref="E166:E169"/>
    <mergeCell ref="J166:J169"/>
    <mergeCell ref="E162:E165"/>
    <mergeCell ref="J162:J165"/>
    <mergeCell ref="D166:D169"/>
    <mergeCell ref="C154:C157"/>
    <mergeCell ref="D154:D157"/>
    <mergeCell ref="C166:C169"/>
    <mergeCell ref="C158:C161"/>
    <mergeCell ref="D158:D161"/>
    <mergeCell ref="B173:B175"/>
    <mergeCell ref="A176:A178"/>
    <mergeCell ref="B176:B178"/>
    <mergeCell ref="A173:A175"/>
    <mergeCell ref="A146:A147"/>
    <mergeCell ref="A154:A157"/>
    <mergeCell ref="A158:A161"/>
    <mergeCell ref="A162:A165"/>
    <mergeCell ref="A166:A169"/>
    <mergeCell ref="A170:A172"/>
    <mergeCell ref="B154:B157"/>
    <mergeCell ref="B158:B161"/>
    <mergeCell ref="B162:B165"/>
    <mergeCell ref="B166:B169"/>
    <mergeCell ref="J150:J153"/>
    <mergeCell ref="C150:C153"/>
    <mergeCell ref="B150:B153"/>
    <mergeCell ref="A142:A143"/>
    <mergeCell ref="B142:B143"/>
    <mergeCell ref="C142:C143"/>
    <mergeCell ref="A144:A145"/>
    <mergeCell ref="E146:E147"/>
    <mergeCell ref="E150:E153"/>
    <mergeCell ref="A150:A153"/>
    <mergeCell ref="D150:D153"/>
    <mergeCell ref="A136:A137"/>
    <mergeCell ref="B136:B137"/>
    <mergeCell ref="A140:A141"/>
    <mergeCell ref="B140:B141"/>
    <mergeCell ref="A138:A139"/>
    <mergeCell ref="B138:B139"/>
    <mergeCell ref="K150:K153"/>
    <mergeCell ref="C144:C145"/>
    <mergeCell ref="C140:C141"/>
    <mergeCell ref="K146:K147"/>
    <mergeCell ref="B149:K149"/>
    <mergeCell ref="B146:B147"/>
    <mergeCell ref="C146:C147"/>
    <mergeCell ref="D146:D147"/>
    <mergeCell ref="K144:K145"/>
    <mergeCell ref="J146:J147"/>
    <mergeCell ref="D142:D143"/>
    <mergeCell ref="K142:K143"/>
    <mergeCell ref="B144:B145"/>
    <mergeCell ref="D144:D145"/>
    <mergeCell ref="E144:E145"/>
    <mergeCell ref="J144:J145"/>
    <mergeCell ref="E142:E143"/>
    <mergeCell ref="J142:J143"/>
    <mergeCell ref="J138:J139"/>
    <mergeCell ref="E140:E141"/>
    <mergeCell ref="J140:J141"/>
    <mergeCell ref="K140:K141"/>
    <mergeCell ref="K138:K139"/>
    <mergeCell ref="C136:C137"/>
    <mergeCell ref="D136:D137"/>
    <mergeCell ref="D140:D141"/>
    <mergeCell ref="C138:C139"/>
    <mergeCell ref="D138:D139"/>
    <mergeCell ref="E138:E139"/>
    <mergeCell ref="K136:K137"/>
    <mergeCell ref="J126:J129"/>
    <mergeCell ref="E117:E119"/>
    <mergeCell ref="E120:E123"/>
    <mergeCell ref="J120:J123"/>
    <mergeCell ref="K126:K129"/>
    <mergeCell ref="E134:E135"/>
    <mergeCell ref="J134:J135"/>
    <mergeCell ref="J136:J137"/>
    <mergeCell ref="E136:E137"/>
    <mergeCell ref="J130:J133"/>
    <mergeCell ref="A134:A135"/>
    <mergeCell ref="B134:B135"/>
    <mergeCell ref="D130:D133"/>
    <mergeCell ref="A130:A133"/>
    <mergeCell ref="B130:B133"/>
    <mergeCell ref="C130:C133"/>
    <mergeCell ref="J114:J116"/>
    <mergeCell ref="K120:K123"/>
    <mergeCell ref="B125:K125"/>
    <mergeCell ref="E126:E129"/>
    <mergeCell ref="E114:E116"/>
    <mergeCell ref="B120:B123"/>
    <mergeCell ref="K114:K116"/>
    <mergeCell ref="J117:J119"/>
    <mergeCell ref="K117:K119"/>
    <mergeCell ref="D120:D123"/>
    <mergeCell ref="K130:K133"/>
    <mergeCell ref="E130:E133"/>
    <mergeCell ref="D134:D135"/>
    <mergeCell ref="C134:C135"/>
    <mergeCell ref="A126:A129"/>
    <mergeCell ref="C114:C116"/>
    <mergeCell ref="A117:A119"/>
    <mergeCell ref="K134:K135"/>
    <mergeCell ref="B126:B129"/>
    <mergeCell ref="C126:C129"/>
    <mergeCell ref="C120:C123"/>
    <mergeCell ref="A120:A123"/>
    <mergeCell ref="C117:C119"/>
    <mergeCell ref="A114:A116"/>
    <mergeCell ref="B114:B116"/>
    <mergeCell ref="B117:B119"/>
    <mergeCell ref="D103:D106"/>
    <mergeCell ref="D111:D113"/>
    <mergeCell ref="C111:C113"/>
    <mergeCell ref="B103:B106"/>
    <mergeCell ref="A107:A110"/>
    <mergeCell ref="C107:C110"/>
    <mergeCell ref="D117:D119"/>
    <mergeCell ref="D114:D116"/>
    <mergeCell ref="D126:D129"/>
    <mergeCell ref="C90:C93"/>
    <mergeCell ref="A90:A93"/>
    <mergeCell ref="B90:B93"/>
    <mergeCell ref="B94:B97"/>
    <mergeCell ref="C103:C106"/>
    <mergeCell ref="C98:C102"/>
    <mergeCell ref="B107:B110"/>
    <mergeCell ref="D107:D110"/>
    <mergeCell ref="A111:A113"/>
    <mergeCell ref="B111:B113"/>
    <mergeCell ref="D98:D102"/>
    <mergeCell ref="A98:A102"/>
    <mergeCell ref="B98:B102"/>
    <mergeCell ref="A94:A97"/>
    <mergeCell ref="C94:C97"/>
    <mergeCell ref="D90:D93"/>
    <mergeCell ref="D94:D97"/>
    <mergeCell ref="A103:A106"/>
    <mergeCell ref="K81:K85"/>
    <mergeCell ref="E81:E85"/>
    <mergeCell ref="K107:K110"/>
    <mergeCell ref="K98:K102"/>
    <mergeCell ref="E94:E97"/>
    <mergeCell ref="K94:K97"/>
    <mergeCell ref="J103:J106"/>
    <mergeCell ref="J98:J102"/>
    <mergeCell ref="J94:J97"/>
    <mergeCell ref="K90:K93"/>
    <mergeCell ref="K111:K113"/>
    <mergeCell ref="E86:E89"/>
    <mergeCell ref="J86:J89"/>
    <mergeCell ref="K103:K106"/>
    <mergeCell ref="E103:E106"/>
    <mergeCell ref="J111:J113"/>
    <mergeCell ref="E90:E93"/>
    <mergeCell ref="J90:J93"/>
    <mergeCell ref="E98:E102"/>
    <mergeCell ref="E107:E110"/>
    <mergeCell ref="J107:J110"/>
    <mergeCell ref="K86:K89"/>
    <mergeCell ref="E111:E113"/>
    <mergeCell ref="C76:C80"/>
    <mergeCell ref="C86:C89"/>
    <mergeCell ref="A86:A89"/>
    <mergeCell ref="B86:B89"/>
    <mergeCell ref="J76:J80"/>
    <mergeCell ref="E76:E80"/>
    <mergeCell ref="A71:A75"/>
    <mergeCell ref="A81:A85"/>
    <mergeCell ref="B81:B85"/>
    <mergeCell ref="D76:D80"/>
    <mergeCell ref="A76:A80"/>
    <mergeCell ref="B76:B80"/>
    <mergeCell ref="C81:C85"/>
    <mergeCell ref="D81:D85"/>
    <mergeCell ref="B71:B75"/>
    <mergeCell ref="C71:C75"/>
    <mergeCell ref="J81:J85"/>
    <mergeCell ref="D86:D89"/>
    <mergeCell ref="K76:K80"/>
    <mergeCell ref="D71:D75"/>
    <mergeCell ref="E71:E75"/>
    <mergeCell ref="D66:D70"/>
    <mergeCell ref="J61:J65"/>
    <mergeCell ref="J57:J60"/>
    <mergeCell ref="K71:K75"/>
    <mergeCell ref="K66:K70"/>
    <mergeCell ref="K57:K60"/>
    <mergeCell ref="J71:J75"/>
    <mergeCell ref="J66:J70"/>
    <mergeCell ref="K48:K52"/>
    <mergeCell ref="K53:K56"/>
    <mergeCell ref="J48:J52"/>
    <mergeCell ref="K61:K65"/>
    <mergeCell ref="A48:A52"/>
    <mergeCell ref="D48:D52"/>
    <mergeCell ref="A57:A60"/>
    <mergeCell ref="B66:B70"/>
    <mergeCell ref="C66:C70"/>
    <mergeCell ref="J53:J56"/>
    <mergeCell ref="E53:E56"/>
    <mergeCell ref="C57:C60"/>
    <mergeCell ref="F62:F63"/>
    <mergeCell ref="D61:D65"/>
    <mergeCell ref="B61:B65"/>
    <mergeCell ref="C61:C65"/>
    <mergeCell ref="E66:E70"/>
    <mergeCell ref="F9:G9"/>
    <mergeCell ref="E27:E28"/>
    <mergeCell ref="A6:A7"/>
    <mergeCell ref="F7:G7"/>
    <mergeCell ref="F12:G12"/>
    <mergeCell ref="F13:G13"/>
    <mergeCell ref="E15:E16"/>
    <mergeCell ref="E48:E52"/>
    <mergeCell ref="E46:E47"/>
    <mergeCell ref="E44:E45"/>
    <mergeCell ref="D15:D16"/>
    <mergeCell ref="D44:D45"/>
    <mergeCell ref="C24:C26"/>
    <mergeCell ref="C48:C52"/>
    <mergeCell ref="A66:A70"/>
    <mergeCell ref="D57:D60"/>
    <mergeCell ref="A53:A56"/>
    <mergeCell ref="B53:B56"/>
    <mergeCell ref="C53:C56"/>
    <mergeCell ref="E41:E43"/>
    <mergeCell ref="B57:B60"/>
    <mergeCell ref="B48:B52"/>
    <mergeCell ref="E39:E40"/>
    <mergeCell ref="D46:D47"/>
    <mergeCell ref="D53:D56"/>
    <mergeCell ref="E61:E65"/>
    <mergeCell ref="E57:E60"/>
    <mergeCell ref="A61:A65"/>
    <mergeCell ref="C1:H1"/>
    <mergeCell ref="C2:I2"/>
    <mergeCell ref="D29:D31"/>
    <mergeCell ref="G15:I15"/>
    <mergeCell ref="C15:C16"/>
    <mergeCell ref="F8:G8"/>
    <mergeCell ref="F10:G10"/>
    <mergeCell ref="F11:G11"/>
    <mergeCell ref="C27:C28"/>
    <mergeCell ref="B6:G6"/>
    <mergeCell ref="B19:K19"/>
    <mergeCell ref="J20:J47"/>
    <mergeCell ref="K20:K47"/>
    <mergeCell ref="C21:C23"/>
    <mergeCell ref="D24:D26"/>
    <mergeCell ref="C44:C45"/>
    <mergeCell ref="C29:C31"/>
    <mergeCell ref="D27:D28"/>
    <mergeCell ref="C32:C38"/>
    <mergeCell ref="F15:F16"/>
    <mergeCell ref="C39:C40"/>
    <mergeCell ref="B32:B47"/>
    <mergeCell ref="D41:D43"/>
    <mergeCell ref="C46:C47"/>
    <mergeCell ref="K15:K16"/>
    <mergeCell ref="A18:K18"/>
    <mergeCell ref="A15:A16"/>
    <mergeCell ref="B15:B16"/>
    <mergeCell ref="J15:J16"/>
    <mergeCell ref="D32:D38"/>
    <mergeCell ref="D21:D23"/>
    <mergeCell ref="A20:A47"/>
    <mergeCell ref="E32:E38"/>
    <mergeCell ref="E29:E31"/>
    <mergeCell ref="E24:E26"/>
    <mergeCell ref="B20:B30"/>
    <mergeCell ref="C20:D20"/>
    <mergeCell ref="D39:D40"/>
    <mergeCell ref="C41:C43"/>
    <mergeCell ref="E21:E23"/>
  </mergeCells>
  <phoneticPr fontId="14" type="noConversion"/>
  <printOptions horizontalCentered="1"/>
  <pageMargins left="0.39370078740157483" right="0.39370078740157483" top="0.94488188976377963" bottom="0.39370078740157483" header="0.31496062992125984" footer="0.31496062992125984"/>
  <pageSetup paperSize="9" scale="65" fitToHeight="8" orientation="landscape" r:id="rId1"/>
  <headerFooter alignWithMargins="0"/>
  <rowBreaks count="4" manualBreakCount="4">
    <brk id="31" max="10" man="1"/>
    <brk id="85" max="10" man="1"/>
    <brk id="135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9 мес. 2016 год</vt:lpstr>
      <vt:lpstr>'за 9 мес. 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smirnovala</cp:lastModifiedBy>
  <cp:lastPrinted>2016-06-15T13:14:57Z</cp:lastPrinted>
  <dcterms:created xsi:type="dcterms:W3CDTF">2013-04-08T09:43:57Z</dcterms:created>
  <dcterms:modified xsi:type="dcterms:W3CDTF">2016-10-04T11:33:21Z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93037616</vt:i4>
  </property>
  <property fmtid="{D5CDD505-2E9C-101B-9397-08002B2CF9AE}" pid="3" name="_NewReviewCycle">
    <vt:lpwstr/>
  </property>
  <property fmtid="{D5CDD505-2E9C-101B-9397-08002B2CF9AE}" pid="4" name="_EmailSubject">
    <vt:lpwstr>Управление образования </vt:lpwstr>
  </property>
  <property fmtid="{D5CDD505-2E9C-101B-9397-08002B2CF9AE}" pid="5" name="_AuthorEmail">
    <vt:lpwstr>E_Gushchina@cherepovetscity.ru</vt:lpwstr>
  </property>
  <property fmtid="{D5CDD505-2E9C-101B-9397-08002B2CF9AE}" pid="6" name="_AuthorEmailDisplayName">
    <vt:lpwstr>Гущина Елена Владимировна</vt:lpwstr>
  </property>
  <property fmtid="{D5CDD505-2E9C-101B-9397-08002B2CF9AE}" pid="8" name="_PreviousAdHocReviewCycleID">
    <vt:i4>528256154</vt:i4>
  </property>
</Properties>
</file>