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5010" windowWidth="19320" windowHeight="5055" tabRatio="604"/>
  </bookViews>
  <sheets>
    <sheet name="реестр" sheetId="2988" r:id="rId1"/>
  </sheets>
  <externalReferences>
    <externalReference r:id="rId2"/>
    <externalReference r:id="rId3"/>
  </externalReferences>
  <definedNames>
    <definedName name="_xlnm._FilterDatabase" localSheetId="0" hidden="1">реестр!#REF!</definedName>
    <definedName name="_xlnm.Print_Titles" localSheetId="0">реестр!$5:$8</definedName>
    <definedName name="Коды_видовНПА">[1]ВидыНПА!$A$2:$A$76</definedName>
    <definedName name="Коды_полномочий">[2]Полномочия!$A$2:$A$769</definedName>
  </definedNames>
  <calcPr calcId="125725"/>
</workbook>
</file>

<file path=xl/calcChain.xml><?xml version="1.0" encoding="utf-8"?>
<calcChain xmlns="http://schemas.openxmlformats.org/spreadsheetml/2006/main">
  <c r="J657" i="2988"/>
  <c r="K61" l="1"/>
  <c r="J61"/>
  <c r="K836"/>
  <c r="J836"/>
  <c r="K688"/>
  <c r="J688"/>
  <c r="J370"/>
  <c r="K287"/>
  <c r="J873"/>
  <c r="J868"/>
  <c r="K574" l="1"/>
  <c r="J574"/>
  <c r="K294"/>
  <c r="J294"/>
  <c r="J287"/>
  <c r="K248"/>
  <c r="J248"/>
  <c r="K214"/>
  <c r="J214"/>
  <c r="J815"/>
  <c r="J814"/>
  <c r="J811"/>
  <c r="J809"/>
  <c r="J808"/>
  <c r="J787"/>
  <c r="K773"/>
  <c r="J773"/>
  <c r="K511"/>
  <c r="J511"/>
  <c r="K393"/>
  <c r="J393"/>
  <c r="K368"/>
  <c r="J368"/>
  <c r="J451"/>
  <c r="J445" s="1"/>
  <c r="K691"/>
  <c r="K445"/>
  <c r="K370" l="1"/>
  <c r="J264"/>
  <c r="K258"/>
  <c r="J258"/>
  <c r="K781"/>
  <c r="J781"/>
  <c r="J372"/>
  <c r="K599" l="1"/>
  <c r="J599"/>
  <c r="K834" l="1"/>
  <c r="J834"/>
  <c r="K777"/>
  <c r="J777"/>
  <c r="J91" l="1"/>
  <c r="I393" l="1"/>
  <c r="H393"/>
  <c r="H204" l="1"/>
  <c r="I204"/>
  <c r="I868"/>
  <c r="I873"/>
  <c r="H868"/>
  <c r="H873"/>
  <c r="J283" l="1"/>
  <c r="K283"/>
  <c r="I283"/>
  <c r="H283"/>
  <c r="K466" l="1"/>
  <c r="J466"/>
  <c r="I427"/>
  <c r="H427"/>
  <c r="J239" l="1"/>
  <c r="J798"/>
  <c r="J11"/>
  <c r="I691"/>
  <c r="J775" l="1"/>
  <c r="K11"/>
  <c r="I315"/>
  <c r="H315"/>
  <c r="I294"/>
  <c r="H294"/>
  <c r="K337"/>
  <c r="J337"/>
  <c r="H126"/>
  <c r="K91"/>
  <c r="K239" l="1"/>
  <c r="I599" l="1"/>
  <c r="I574"/>
  <c r="H380"/>
  <c r="I380"/>
  <c r="I411"/>
  <c r="I386"/>
  <c r="I772"/>
  <c r="I742"/>
  <c r="H688"/>
  <c r="I733"/>
  <c r="I202"/>
  <c r="I688"/>
  <c r="I511"/>
  <c r="I516"/>
  <c r="I368"/>
  <c r="I258"/>
  <c r="I781"/>
  <c r="I392"/>
  <c r="I370"/>
  <c r="I151"/>
  <c r="I489"/>
  <c r="H489"/>
  <c r="I499"/>
  <c r="I470"/>
  <c r="H574"/>
  <c r="I329"/>
  <c r="K319" l="1"/>
  <c r="I700"/>
  <c r="J700"/>
  <c r="K700"/>
  <c r="I834"/>
  <c r="K798"/>
  <c r="H772"/>
  <c r="K657"/>
  <c r="I659"/>
  <c r="I657" s="1"/>
  <c r="K649"/>
  <c r="J649"/>
  <c r="I651"/>
  <c r="I649" s="1"/>
  <c r="J542"/>
  <c r="I546"/>
  <c r="I542" s="1"/>
  <c r="J346"/>
  <c r="I347"/>
  <c r="I346" s="1"/>
  <c r="J319"/>
  <c r="I334"/>
  <c r="I319" s="1"/>
  <c r="I248"/>
  <c r="I126"/>
  <c r="I61"/>
  <c r="I11" s="1"/>
  <c r="I550"/>
  <c r="H550"/>
  <c r="I610"/>
  <c r="H470"/>
  <c r="I562"/>
  <c r="I559" s="1"/>
  <c r="K550"/>
  <c r="J550"/>
  <c r="J528"/>
  <c r="I507"/>
  <c r="J507"/>
  <c r="K507"/>
  <c r="H417"/>
  <c r="K372"/>
  <c r="I339"/>
  <c r="I337" s="1"/>
  <c r="I291"/>
  <c r="I256"/>
  <c r="I252"/>
  <c r="H252"/>
  <c r="H248"/>
  <c r="I275"/>
  <c r="I242"/>
  <c r="I214"/>
  <c r="H214"/>
  <c r="I120"/>
  <c r="J291"/>
  <c r="K291"/>
  <c r="I798"/>
  <c r="I777"/>
  <c r="I634"/>
  <c r="J634"/>
  <c r="K634"/>
  <c r="I620"/>
  <c r="J620"/>
  <c r="K620"/>
  <c r="I602"/>
  <c r="J602"/>
  <c r="K602"/>
  <c r="I569"/>
  <c r="J569"/>
  <c r="K569"/>
  <c r="J559"/>
  <c r="K559"/>
  <c r="K542"/>
  <c r="I528"/>
  <c r="K528"/>
  <c r="I484"/>
  <c r="J484"/>
  <c r="K484"/>
  <c r="I466"/>
  <c r="I445"/>
  <c r="I372"/>
  <c r="H370"/>
  <c r="I366"/>
  <c r="J366"/>
  <c r="K366"/>
  <c r="K346"/>
  <c r="H337"/>
  <c r="H218"/>
  <c r="I218"/>
  <c r="J218"/>
  <c r="K218"/>
  <c r="H634"/>
  <c r="H620"/>
  <c r="I91" l="1"/>
  <c r="K193"/>
  <c r="K10" s="1"/>
  <c r="I193"/>
  <c r="J193"/>
  <c r="J10" s="1"/>
  <c r="J9" s="1"/>
  <c r="I775"/>
  <c r="K775"/>
  <c r="I239"/>
  <c r="H151"/>
  <c r="H275"/>
  <c r="I10" l="1"/>
  <c r="I9" s="1"/>
  <c r="H499"/>
  <c r="H392"/>
  <c r="H659" l="1"/>
  <c r="H834" l="1"/>
  <c r="H724"/>
  <c r="H750"/>
  <c r="H742"/>
  <c r="H739"/>
  <c r="H733"/>
  <c r="H700" l="1"/>
  <c r="H120"/>
  <c r="H805"/>
  <c r="H798" s="1"/>
  <c r="H781"/>
  <c r="H777" s="1"/>
  <c r="H202" l="1"/>
  <c r="H511" l="1"/>
  <c r="H516"/>
  <c r="H411"/>
  <c r="H368"/>
  <c r="H366" s="1"/>
  <c r="H386"/>
  <c r="H507" l="1"/>
  <c r="H372"/>
  <c r="H258"/>
  <c r="H239" s="1"/>
  <c r="H599" l="1"/>
  <c r="H569" s="1"/>
  <c r="H329"/>
  <c r="H325"/>
  <c r="H319" l="1"/>
  <c r="H347"/>
  <c r="H651"/>
  <c r="H197"/>
  <c r="H91"/>
  <c r="H61"/>
  <c r="H11" s="1"/>
  <c r="K9"/>
  <c r="H193" l="1"/>
  <c r="H528"/>
  <c r="H484" l="1"/>
  <c r="H466"/>
  <c r="H657"/>
  <c r="H346"/>
  <c r="H602"/>
  <c r="H559"/>
  <c r="H542"/>
  <c r="H445"/>
  <c r="H775" l="1"/>
  <c r="H291"/>
  <c r="H649"/>
  <c r="H10" l="1"/>
  <c r="H9" l="1"/>
</calcChain>
</file>

<file path=xl/sharedStrings.xml><?xml version="1.0" encoding="utf-8"?>
<sst xmlns="http://schemas.openxmlformats.org/spreadsheetml/2006/main" count="3356" uniqueCount="1794">
  <si>
    <t xml:space="preserve">п. 9 ст. 34  гл. 6        </t>
  </si>
  <si>
    <t xml:space="preserve">в целом  </t>
  </si>
  <si>
    <t>А-31.001</t>
  </si>
  <si>
    <t>А-02.009</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</si>
  <si>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</si>
  <si>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</si>
  <si>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</si>
  <si>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01.01.2011-31.12.2015</t>
  </si>
  <si>
    <t>Постановление избирательной комиссии Вологодской области от 30.05.2011 № 129/651 "О возложении полномочий избирательных комиссий муниципальных образований на территориальные избирательные комиссии"</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</si>
  <si>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</si>
  <si>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</si>
  <si>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 xml:space="preserve">06.10.2003-не установлен  </t>
  </si>
  <si>
    <t xml:space="preserve">п.п. 3 п. 1 ст. 16  гл. 3                                                                                                                                                                                                   </t>
  </si>
  <si>
    <t xml:space="preserve">Постановление мэрии города от 13.09.2010 № 3491 "Об утверждении Положения об оплате труда работников муниципальных учреждений культуры"  </t>
  </si>
  <si>
    <t>0702, 0709</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</si>
  <si>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</si>
  <si>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</si>
  <si>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</si>
  <si>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</si>
  <si>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1.14</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</si>
  <si>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</si>
  <si>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</si>
  <si>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</si>
  <si>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</si>
  <si>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</si>
  <si>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</si>
  <si>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</si>
  <si>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</si>
  <si>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1.48</t>
  </si>
  <si>
    <t>1.49</t>
  </si>
  <si>
    <t>А-50.000</t>
  </si>
  <si>
    <t>п.п. 41 п. 1 ст. 16  гл. 3</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</si>
  <si>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</si>
  <si>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</si>
  <si>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</si>
  <si>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</si>
  <si>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</si>
  <si>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</si>
  <si>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гр.12</t>
  </si>
  <si>
    <t>Расходные обязательства городского округа</t>
  </si>
  <si>
    <t>0107</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</si>
  <si>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</si>
  <si>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</si>
  <si>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</si>
  <si>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</si>
  <si>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</si>
  <si>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</si>
  <si>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</si>
  <si>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</si>
  <si>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</si>
  <si>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</si>
  <si>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</si>
  <si>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организация сбора, вывоза, утилизации и переработки бытовых и промышленных отходов</t>
  </si>
  <si>
    <t>0-00.000</t>
  </si>
  <si>
    <t>А-01.000</t>
  </si>
  <si>
    <t>А-02.000</t>
  </si>
  <si>
    <t>Постановление мэрии города от 21.10.2009 № 3706 "О содержании имущества казны"</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</si>
  <si>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</si>
  <si>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 xml:space="preserve">п.п. 2 п. 1 ст. 16  гл. 3  </t>
  </si>
  <si>
    <t xml:space="preserve">п.п. 29 п. 1 ст. 16  гл. 3    </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</si>
  <si>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</si>
  <si>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</si>
  <si>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ст. 16,17,34</t>
  </si>
  <si>
    <t>Постановление Череповецкой городской Думы от 08.08.2005 № 84 "Об уставе города Череповца"</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</si>
  <si>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</si>
  <si>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</si>
  <si>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</si>
  <si>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А-34.001</t>
  </si>
  <si>
    <t>А-10.007</t>
  </si>
  <si>
    <t>А-10.008</t>
  </si>
  <si>
    <t>А-10.009</t>
  </si>
  <si>
    <t>А-10.010</t>
  </si>
  <si>
    <t xml:space="preserve">п.п. 7.1 п. 1 ст. 16  гл. 3                  </t>
  </si>
  <si>
    <t>А-26.003</t>
  </si>
  <si>
    <t>0409</t>
  </si>
  <si>
    <t>А-08.001</t>
  </si>
  <si>
    <t>А-08.002</t>
  </si>
  <si>
    <t xml:space="preserve">в целом    </t>
  </si>
  <si>
    <t>А-13.001</t>
  </si>
  <si>
    <t>А-13.003</t>
  </si>
  <si>
    <t>0501</t>
  </si>
  <si>
    <t>1003</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</si>
  <si>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</si>
  <si>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</si>
  <si>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А-02.001</t>
  </si>
  <si>
    <t>А-02.002</t>
  </si>
  <si>
    <t>А-02.003</t>
  </si>
  <si>
    <t>А-02.004</t>
  </si>
  <si>
    <t>А-02.005</t>
  </si>
  <si>
    <t>А-02.006</t>
  </si>
  <si>
    <t>А-02.007</t>
  </si>
  <si>
    <t>0410</t>
  </si>
  <si>
    <t>А-26.001</t>
  </si>
  <si>
    <t>А-26.002</t>
  </si>
  <si>
    <t xml:space="preserve">Решение Череповецкой городской Думы от 27.06.2006 № 110 "Об утверждении Положения об организации деятельности музеев в городе Череповце"       </t>
  </si>
  <si>
    <t>01.01.2011-31.05.2011</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</si>
  <si>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</si>
  <si>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</si>
  <si>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</si>
  <si>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</si>
  <si>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</si>
  <si>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А-27.001</t>
  </si>
  <si>
    <t>А-27.002</t>
  </si>
  <si>
    <t>А-27.003</t>
  </si>
  <si>
    <t>А-27.004</t>
  </si>
  <si>
    <t>А-27.005</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</si>
  <si>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</si>
  <si>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 xml:space="preserve">п.п. 25 п. 1 ст. 16  гл. 3   </t>
  </si>
  <si>
    <t>А-33.001</t>
  </si>
  <si>
    <t>А-33.002</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</si>
  <si>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</si>
  <si>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</si>
  <si>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</si>
  <si>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</si>
  <si>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</si>
  <si>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п.п.5 п. 1 ст. 17  гл. 3   </t>
  </si>
  <si>
    <t>А-07.001</t>
  </si>
  <si>
    <t>А-07.002</t>
  </si>
  <si>
    <t>А-07.003</t>
  </si>
  <si>
    <t>Постановление мэра города от 27.12.2006 № 5698 "О создании муниципального учреждения "Информационное мониторинговое агентство "Череповец"</t>
  </si>
  <si>
    <t>А-24.001</t>
  </si>
  <si>
    <t>А-24.002</t>
  </si>
  <si>
    <t>А-24.003</t>
  </si>
  <si>
    <t xml:space="preserve">в целом        </t>
  </si>
  <si>
    <t xml:space="preserve">Постановление мэрии города от 12.04.2010 № 1216  "О создании муниципального учреждения "Центр комплексного обслуживания"                                                                                               </t>
  </si>
  <si>
    <t>0401</t>
  </si>
  <si>
    <t>Решение Череповецкой городской Думы от 30.03.2010 № 60 "Об организации и финансировании временного трудоустройства несовершеннолетних"</t>
  </si>
  <si>
    <t>(вид реестра  - предварительный/ плановый/ уточненный)</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</si>
  <si>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</si>
  <si>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</si>
  <si>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</si>
  <si>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</si>
  <si>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</si>
  <si>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</si>
  <si>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</si>
  <si>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</si>
  <si>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</si>
  <si>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</si>
  <si>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</si>
  <si>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</si>
  <si>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1.29</t>
  </si>
  <si>
    <t>1.30</t>
  </si>
  <si>
    <t>1.31</t>
  </si>
  <si>
    <t>1.32</t>
  </si>
  <si>
    <t>1.34</t>
  </si>
  <si>
    <t>1.35</t>
  </si>
  <si>
    <t>1.36</t>
  </si>
  <si>
    <t>1.38</t>
  </si>
  <si>
    <t>1.39</t>
  </si>
  <si>
    <t>1.40</t>
  </si>
  <si>
    <t>А-20.001</t>
  </si>
  <si>
    <t>А-20.002</t>
  </si>
  <si>
    <t>А-20.003</t>
  </si>
  <si>
    <t>А-20.005</t>
  </si>
  <si>
    <t>А-20.006</t>
  </si>
  <si>
    <t>А-20.007</t>
  </si>
  <si>
    <t>А-20.008</t>
  </si>
  <si>
    <t>А-20.009</t>
  </si>
  <si>
    <t>А-20.010</t>
  </si>
  <si>
    <t>А-20.012</t>
  </si>
  <si>
    <t>А-20.013</t>
  </si>
  <si>
    <t>А-20.014</t>
  </si>
  <si>
    <t>А-20.015</t>
  </si>
  <si>
    <t>0701</t>
  </si>
  <si>
    <t>0701, 0702</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</si>
  <si>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</si>
  <si>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п.п. 8.1 п. 1 ст. 17  гл. 3</t>
  </si>
  <si>
    <t xml:space="preserve">п.п. 6 п. 1 ст. 16  гл. 3                                                                                                                                                                                    </t>
  </si>
  <si>
    <t xml:space="preserve">  в целом</t>
  </si>
  <si>
    <t>А-43.005</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</si>
  <si>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</si>
  <si>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</si>
  <si>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</si>
  <si>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</si>
  <si>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</si>
  <si>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</si>
  <si>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</si>
  <si>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 xml:space="preserve">п.п. 34 п. 1 ст. 16  гл. 3                 </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</si>
  <si>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</si>
  <si>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</si>
  <si>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0701, 0702, 0707, 0709</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</si>
  <si>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</si>
  <si>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</si>
  <si>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</si>
  <si>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</si>
  <si>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А-19.000</t>
  </si>
  <si>
    <t>А-20.000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</si>
  <si>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</si>
  <si>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</si>
  <si>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</si>
  <si>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</si>
  <si>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</si>
  <si>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</si>
  <si>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А-28.000</t>
  </si>
  <si>
    <t>А-30.000</t>
  </si>
  <si>
    <t>А-31.000</t>
  </si>
  <si>
    <t>А-32.000</t>
  </si>
  <si>
    <t>А-33.000</t>
  </si>
  <si>
    <t>А-34.000</t>
  </si>
  <si>
    <t>А-35.000</t>
  </si>
  <si>
    <t>А-36.000</t>
  </si>
  <si>
    <t>А-37.000</t>
  </si>
  <si>
    <t>А-38.000</t>
  </si>
  <si>
    <t>А-39.000</t>
  </si>
  <si>
    <t>А-40.000</t>
  </si>
  <si>
    <t>А-41.000</t>
  </si>
  <si>
    <t>п.п. 36 п. 1 ст. 16  гл. 3</t>
  </si>
  <si>
    <t>п.п. 37 п. 1 ст. 16  гл. 3</t>
  </si>
  <si>
    <t>1301</t>
  </si>
  <si>
    <t>0113</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</si>
  <si>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</si>
  <si>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0502</t>
  </si>
  <si>
    <t>организация мероприятий по охране окружающей среды в границах городского округа</t>
  </si>
  <si>
    <t>фактически исполнено</t>
  </si>
  <si>
    <t>0113, 1006</t>
  </si>
  <si>
    <t>А-10.002</t>
  </si>
  <si>
    <t>А-10.003</t>
  </si>
  <si>
    <t>А-10.004</t>
  </si>
  <si>
    <t>А-10.006</t>
  </si>
  <si>
    <t>А-28.001</t>
  </si>
  <si>
    <t>А-28.002</t>
  </si>
  <si>
    <t>А-30.001</t>
  </si>
  <si>
    <t>п.п. 7 п. 1 ст. 16  гл. 3</t>
  </si>
  <si>
    <t>Постановление мэра города от 02.07.2001 № 2322 "О создании муниципального учреждения  "Череповецкий центр хранения документации"</t>
  </si>
  <si>
    <t>п.п. 24 п. 1 ст. 16  гл. 3</t>
  </si>
  <si>
    <t>п.п. 33 п. 1 ст. 16  гл. 3</t>
  </si>
  <si>
    <t>с момента опубликования- не установлен</t>
  </si>
  <si>
    <t>А-12.001</t>
  </si>
  <si>
    <t>А-12.002</t>
  </si>
  <si>
    <t>Постановление мэра города от 22.05.2008 № 1836 "О порядке предоставления бюджетных средств на капитальный ремонт многоквартирных домов"</t>
  </si>
  <si>
    <t>22.05.2008-не установлен</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</si>
  <si>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</si>
  <si>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</si>
  <si>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</si>
  <si>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</si>
  <si>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</si>
  <si>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</si>
  <si>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</si>
  <si>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А-45.000</t>
  </si>
  <si>
    <t>А-46.000</t>
  </si>
  <si>
    <t>Б-00.000</t>
  </si>
  <si>
    <t>В-00.000</t>
  </si>
  <si>
    <t>Г-00.000</t>
  </si>
  <si>
    <t>А-16.001</t>
  </si>
  <si>
    <t>Наименование вопроса местного значения, расходного обязательства</t>
  </si>
  <si>
    <t>Примечание</t>
  </si>
  <si>
    <t>номер   статьи, части,  пункта, подпункта, абзаца</t>
  </si>
  <si>
    <t>А-01.001</t>
  </si>
  <si>
    <t>А-01.002</t>
  </si>
  <si>
    <t>А-01.003</t>
  </si>
  <si>
    <t>А-01.005</t>
  </si>
  <si>
    <t>А-01.006</t>
  </si>
  <si>
    <t>А-01.008</t>
  </si>
  <si>
    <t>0102</t>
  </si>
  <si>
    <t>0103</t>
  </si>
  <si>
    <t>0104</t>
  </si>
  <si>
    <t>0111</t>
  </si>
  <si>
    <t>0412</t>
  </si>
  <si>
    <t>0505</t>
  </si>
  <si>
    <t>0605</t>
  </si>
  <si>
    <t>0709</t>
  </si>
  <si>
    <t>0804</t>
  </si>
  <si>
    <t>1202</t>
  </si>
  <si>
    <t>1105</t>
  </si>
  <si>
    <t xml:space="preserve">в целом                                                                                                                                                               </t>
  </si>
  <si>
    <t>дата  вступления в силу и срок действия</t>
  </si>
  <si>
    <t>А-07.000</t>
  </si>
  <si>
    <t>А-08.000</t>
  </si>
  <si>
    <t>А-09.000</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</si>
  <si>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</si>
  <si>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</si>
  <si>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</si>
  <si>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</si>
  <si>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</si>
  <si>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</si>
  <si>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</si>
  <si>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</si>
  <si>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</si>
  <si>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</si>
  <si>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25.06.2002-не установлен</t>
  </si>
  <si>
    <t>1101, 1102</t>
  </si>
  <si>
    <t xml:space="preserve">Постановление Череповецкой городской Думы от 08.08.2005 № 84 "Об уставе города Череповца"                                                                                                  </t>
  </si>
  <si>
    <t>ВКЛЮЧАЯ:</t>
  </si>
  <si>
    <t>А-42.001</t>
  </si>
  <si>
    <t>А-42.002</t>
  </si>
  <si>
    <t>А-42.003</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</si>
  <si>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</si>
  <si>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А-18.001</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</si>
  <si>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</si>
  <si>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</si>
  <si>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</si>
  <si>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</si>
  <si>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</si>
  <si>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субсидии областного бюджета на реализацию ДЦП "Развитие малого и среднего предпринимательства в Вологодской области на 2009-2012 годы"</t>
  </si>
  <si>
    <t>0106</t>
  </si>
  <si>
    <t>0707</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</si>
  <si>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</si>
  <si>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</si>
  <si>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А-23.001</t>
  </si>
  <si>
    <t>А-23.002</t>
  </si>
  <si>
    <t xml:space="preserve">ст. 16.1  гл. 3                                                                                                                                                                                                    </t>
  </si>
  <si>
    <t>п.п. 1 п. 1 ст. 16  гл. 3</t>
  </si>
  <si>
    <t>расходы на оказание муниципальных услуг учреждениями образования (детские сады)</t>
  </si>
  <si>
    <t xml:space="preserve">п.п. 15 п. 1 ст. 16  гл. 3                                                                                                                                                                                   </t>
  </si>
  <si>
    <t>Постановление мэрии города от 10.12.2009 № 4402 "О проведении ежегодного городского смотра-конкурса "Лучшее праздничное оформление предприятий сферы потребительского рынка"</t>
  </si>
  <si>
    <t>Решение Череповецкой городской Думы от 06.12.2011 № 234 "О предоставлении мер социальной поддержки нуждающимся гражданам пожилого возраста"</t>
  </si>
  <si>
    <t>06.12.2011-31.12.2011</t>
  </si>
  <si>
    <t>единовременные разовые выплаты  нуждающимся гражданам пожилого возраста, проживающим в городе Череповце, на проведение ремонта жилых помещений и обеспечение замены газового оборудования</t>
  </si>
  <si>
    <t>А-51.000</t>
  </si>
  <si>
    <t>п.п. 42 п. 1 ст. 16  гл. 3</t>
  </si>
  <si>
    <t xml:space="preserve">п.п. 4 п. 1 ст. 16  гл. 3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</si>
  <si>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</si>
  <si>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</si>
  <si>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 xml:space="preserve">п.п. 5 п. 1 ст. 16  гл. 3                     </t>
  </si>
  <si>
    <t xml:space="preserve">ст.13 гл. 2   </t>
  </si>
  <si>
    <t xml:space="preserve">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      </t>
  </si>
  <si>
    <t>Постановление мэрии города от 26.08.2011 № 3530 "Об утверждении устава муниципального казенного учреждения "Центр комплексного обслуживания"</t>
  </si>
  <si>
    <t xml:space="preserve">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 </t>
  </si>
  <si>
    <t>Постановление мэрии города от 09.09.2011 № 3672 "О переименовании и внесении изменений в устав муниципального бюджетного учреждения "Централизованная бухгалтерия  по обслуживанию учреждений образования"</t>
  </si>
  <si>
    <t>Постановление мэрии города от 21.12.2011 № 5671 "Об утверждении устава муниципального казенного учреждения "Информационное мониторинговое агентство "Череповец"</t>
  </si>
  <si>
    <t>в целом, за искл.п.2</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</si>
  <si>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</si>
  <si>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</si>
  <si>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</si>
  <si>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</si>
  <si>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А-33.003</t>
  </si>
  <si>
    <t>прочие</t>
  </si>
  <si>
    <t>A-00.000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</si>
  <si>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</si>
  <si>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</si>
  <si>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A-81.000</t>
  </si>
  <si>
    <t>A-82.000</t>
  </si>
  <si>
    <t>B-01.000</t>
  </si>
  <si>
    <t>B-02.000</t>
  </si>
  <si>
    <t>B-03.000</t>
  </si>
  <si>
    <t>B-04.000</t>
  </si>
  <si>
    <t>B-05.000</t>
  </si>
  <si>
    <t>B-06.000</t>
  </si>
  <si>
    <t>B-08.000</t>
  </si>
  <si>
    <t>B-09.000</t>
  </si>
  <si>
    <t>B-10.000</t>
  </si>
  <si>
    <t>B-11.000</t>
  </si>
  <si>
    <t>B-12.000</t>
  </si>
  <si>
    <t>B-13.000</t>
  </si>
  <si>
    <t>B-14.000</t>
  </si>
  <si>
    <t>B-18.000</t>
  </si>
  <si>
    <t>B-19.000</t>
  </si>
  <si>
    <t>осуществление отдельных государственных полномочий в сфере предоставления мер социальной поддержки при проезде на транспорте</t>
  </si>
  <si>
    <t>B-21.000</t>
  </si>
  <si>
    <t>B-22.000</t>
  </si>
  <si>
    <t>B-23.000</t>
  </si>
  <si>
    <t>B-26.000</t>
  </si>
  <si>
    <t>B-27.000</t>
  </si>
  <si>
    <t>Г-01.000</t>
  </si>
  <si>
    <t>в области образования</t>
  </si>
  <si>
    <t>Г-02.000</t>
  </si>
  <si>
    <t>в области социальной политики</t>
  </si>
  <si>
    <t>Г-04.000</t>
  </si>
  <si>
    <t>1.52</t>
  </si>
  <si>
    <t>1.53</t>
  </si>
  <si>
    <t>01.01.2013-31.12.2013</t>
  </si>
  <si>
    <t>Постановление Череповецкой городской Думы от 27.12.2005 № 186 "О Положении о финансовом управлении мэрии города Череповца"</t>
  </si>
  <si>
    <t>1004</t>
  </si>
  <si>
    <t>Решение Череповецкой городской Думы от 15.03.2011 №38 "О социальной поддержке"</t>
  </si>
  <si>
    <t>Решение Череповецкой городской Думы от 15.03.2011 №37 "О социальной поддержке"</t>
  </si>
  <si>
    <t>социальная поддержка работникам образования</t>
  </si>
  <si>
    <t>пункт 3,4</t>
  </si>
  <si>
    <t>Решение Череповецкой городской Думы от 29.06.2010 № 128 "О проведении городского конкурса профессионального мастерства "Учитель года"</t>
  </si>
  <si>
    <t>Постановление Правительства Вологодской области от 19.03.2012  № 230 "Об утверждении правил предоставления и расходования субсидий"</t>
  </si>
  <si>
    <t>01.09.2012-31.12.2012</t>
  </si>
  <si>
    <t>Решение Череповецкой городской Думы от 29.05.2012 № 94 "О социальной помощи"</t>
  </si>
  <si>
    <t>субсидии на капитальный ремонт жилого фонда</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</si>
  <si>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t>
  </si>
  <si>
    <t>расходы на исполнение публичных нормативных обязательств (выплаты победителям конкурса профессионального мастерства "Учитель года")</t>
  </si>
  <si>
    <t xml:space="preserve"> 
в целом</t>
  </si>
  <si>
    <t xml:space="preserve">Постановление мэрии города от 13.09.2010 № 3491 "Об утверждении Положения об оплате труда работников муниципальных учреждений культуры"   </t>
  </si>
  <si>
    <t>Г-01.001</t>
  </si>
  <si>
    <t>Г-01.002</t>
  </si>
  <si>
    <t>Г-01.003</t>
  </si>
  <si>
    <t>Г-01.004</t>
  </si>
  <si>
    <t>Г-01.005</t>
  </si>
  <si>
    <t>Г-01.006</t>
  </si>
  <si>
    <t>Г-01.007</t>
  </si>
  <si>
    <t>Г-01.009</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</si>
  <si>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</si>
  <si>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</si>
  <si>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</si>
  <si>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Г-04.001</t>
  </si>
  <si>
    <t>Г-04.002</t>
  </si>
  <si>
    <t>Г-04.003</t>
  </si>
  <si>
    <t>Г-04.004</t>
  </si>
  <si>
    <t>Закон Вологодской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</si>
  <si>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Закон Вологодской области от 22.12.2005 № 1393-ОЗ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</si>
  <si>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</si>
  <si>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 xml:space="preserve">Решение Череповецкой городской Думы от 03.04.2012 № 48 "Об оказании единовременной социальной помощи" </t>
  </si>
  <si>
    <t xml:space="preserve">Решение Череповецкой городской Думы от 30.10.2012 № 198 "Об оказании единовременной социальной помощи" </t>
  </si>
  <si>
    <t>Г-02.001</t>
  </si>
  <si>
    <t>Г-02.002</t>
  </si>
  <si>
    <t>Г-02.003</t>
  </si>
  <si>
    <t xml:space="preserve">Решение Череповецкой городской Думы от 12.12.2006 № 188 "О выделении средств из городского бюджета на осуществление переданных государственных полномочий" </t>
  </si>
  <si>
    <t xml:space="preserve">Решение Череповецкой городской Думы от 29.06.2010 № 119 "Об участии в ассоциации" </t>
  </si>
  <si>
    <t xml:space="preserve">Решение Череповецкой городской Думы от 23.11.2010 № 196 "О предоставлении сведений о земельных участках" </t>
  </si>
  <si>
    <t xml:space="preserve">Решение Череповецкой городской Думы от 27.09.2011 № 170 "О предоставлении мер социальной поддержки инвалидам Великой Отечественной войны" </t>
  </si>
  <si>
    <t xml:space="preserve">Постановление Правительства Вологодской области от 28.02.2011 № 164 "О долгосрочной целевой программе "Старшее поколение" на 2011-2015 годы" </t>
  </si>
  <si>
    <t>Г-02.004</t>
  </si>
  <si>
    <t>Г-02.005</t>
  </si>
  <si>
    <t>Г-02.006</t>
  </si>
  <si>
    <t>Г-02.007</t>
  </si>
  <si>
    <t>Г-02.008</t>
  </si>
  <si>
    <t>Г-02.009</t>
  </si>
  <si>
    <t>Г-02.010</t>
  </si>
  <si>
    <t>Г-02.011</t>
  </si>
  <si>
    <t>Г-02.012</t>
  </si>
  <si>
    <t>Г-02.013</t>
  </si>
  <si>
    <t>Г-02.014</t>
  </si>
  <si>
    <t>Г-04.005</t>
  </si>
  <si>
    <t>Г-04.006</t>
  </si>
  <si>
    <t>Г-04.008</t>
  </si>
  <si>
    <t>Г-04.009</t>
  </si>
  <si>
    <t>0408</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</si>
  <si>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2013-2017 годы"</t>
  </si>
  <si>
    <t>расходы на выполнение муниципальных работ учреждениями физкультуры и спорта, учебно-спортивную работу, организация и проведение массовых физкультурно-спортивных мероприятий</t>
  </si>
  <si>
    <t>расходы на  выплату городских стипендий одаренным детям, городских премий золотым и серебряным медалистам</t>
  </si>
  <si>
    <t>А-20.011</t>
  </si>
  <si>
    <t>0113, 0412</t>
  </si>
  <si>
    <t>расходы на организацию и доведение до жителей города информации по предвыборной кампании</t>
  </si>
  <si>
    <t>0113, 0709, 0804</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</si>
  <si>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</si>
  <si>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</si>
  <si>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Решение Череповецкой городской Думы от 23.05.2006 № 92 "Об утверждении Положения о библиотечном деле в городе Череповце"</t>
  </si>
  <si>
    <t>п.п. 23 п. 1 ст. 16  гл. 3</t>
  </si>
  <si>
    <t xml:space="preserve">Федеральный закон от 12.01.1996 № 8-ФЗ "О погребении и похоронном деле"                                                                                                                                          </t>
  </si>
  <si>
    <t xml:space="preserve">Решение Череповецкой городской Думы от 02.12.2008 № 140 "О перечне работ и услуг, финансируемых по статье "Благоустройство"                             </t>
  </si>
  <si>
    <t>социальная поддержка  работников общеобразовательных учреждений</t>
  </si>
  <si>
    <t>0501, 1003</t>
  </si>
  <si>
    <t>1.8</t>
  </si>
  <si>
    <t>1.1</t>
  </si>
  <si>
    <t>1.2</t>
  </si>
  <si>
    <t>1.3</t>
  </si>
  <si>
    <t>1.4</t>
  </si>
  <si>
    <t>1.6</t>
  </si>
  <si>
    <t>1.7</t>
  </si>
  <si>
    <t xml:space="preserve">п.п. 27 п. 1 ст. 16  гл. 3    </t>
  </si>
  <si>
    <t xml:space="preserve">п.п. 9.1 п. 1 ст. 16  гл. 3    </t>
  </si>
  <si>
    <t xml:space="preserve">п.п. 9.2 п. 1 ст. 16  гл. 3    </t>
  </si>
  <si>
    <t xml:space="preserve">п.п.4.2 п. 1 ст. 17  гл. 3 </t>
  </si>
  <si>
    <t>организация теплоснабжения, предусмотренного Федеральным законом "О теплоснабжении"</t>
  </si>
  <si>
    <t>A-52.000</t>
  </si>
  <si>
    <t>A-53.000</t>
  </si>
  <si>
    <t>A-80.000</t>
  </si>
  <si>
    <t xml:space="preserve">п.п. 8.2 п. 1 ст. 17  гл. 3       </t>
  </si>
  <si>
    <t>1.54</t>
  </si>
  <si>
    <t>1.55</t>
  </si>
  <si>
    <t>1.56</t>
  </si>
  <si>
    <t>2</t>
  </si>
  <si>
    <t xml:space="preserve">п.п.2 п. 1 ст. 17  гл. 3 </t>
  </si>
  <si>
    <t xml:space="preserve">п.п.4 п. 1 ст. 17  гл. 3 </t>
  </si>
  <si>
    <t xml:space="preserve">п.п.4.3 п. 1 ст. 17  гл. 3 </t>
  </si>
  <si>
    <t xml:space="preserve">п.п.6 п. 1 ст. 17  гл. 3 </t>
  </si>
  <si>
    <t xml:space="preserve">п.п.8 п. 1 ст. 17  гл. 3 </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</si>
  <si>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</si>
  <si>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</si>
  <si>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</si>
  <si>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</si>
  <si>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A-83.000</t>
  </si>
  <si>
    <t>A-84.000</t>
  </si>
  <si>
    <t>A-85.000</t>
  </si>
  <si>
    <t>A-86.000</t>
  </si>
  <si>
    <t>A-87.000</t>
  </si>
  <si>
    <t xml:space="preserve">ст. 19,20   гл.4  </t>
  </si>
  <si>
    <t>В-36.000</t>
  </si>
  <si>
    <t>В-35.000</t>
  </si>
  <si>
    <t>0907</t>
  </si>
  <si>
    <t>Решение Череповецкой городской Думы от 30.10.2012 № 199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t>
  </si>
  <si>
    <t>Решение Череповецкой  городской Думы от 14.08.2012  № 146 "О мерах социальной поддержки"</t>
  </si>
  <si>
    <t>расходы на выполнение работ по организации досуга населения на базе парков культуры и отдыха и по организации и проведению культурно-досуговых мероприятий (парки)</t>
  </si>
  <si>
    <t>расходы на организацию и проведение культурно-массовых мероприятий (социальный заказ, мероприятия в области культуры)</t>
  </si>
  <si>
    <t xml:space="preserve">Постановление Череповецкой городской Думы от 25.12.2012 № 259 "О Положении о комитете по управлению имуществом города Череповца" </t>
  </si>
  <si>
    <t>Постановление мэрии города от 29.12.2011 № 5907 "О переименовании и внесении изменений в устав муниципального бюджетного учреждения "Централизованная бухгалтерия по обслуживанию учреждений физической культуры и спорта"</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</si>
  <si>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</si>
  <si>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Постановление мэрии города от 14.10.2011 № 4297 "О ведомственной целевой программе "Спортивный город" на 2012-2014 годы"</t>
  </si>
  <si>
    <t xml:space="preserve">Постановление мэрии города от 14.10.2011 № 4303 "О ведомственной целевой программе "Укрепление материально-технической базы образовательных учреждений города и обеспечение их безопасности" на 2012-2014 годы" </t>
  </si>
  <si>
    <t>Закон Вологодской области от 29.12.2003 № 982-ОЗ "Об охране семьи, материнства, отцовства и детства в Вологодской области"</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</si>
  <si>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</si>
  <si>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</si>
  <si>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Постановление мэрии города от  21.06.2011 № 2591 "О создании муниципального казенного учреждения "Управление капитального строительства и ремонтов"</t>
  </si>
  <si>
    <t>расходы на 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</si>
  <si>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расходы на возмещение расходов по проезду отдельных категорий граждан при проезде на транспорте на территории Вологодской области</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</si>
  <si>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</si>
  <si>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расходы на выполнение отдельных государственных полномочий в сфере труда </t>
  </si>
  <si>
    <t>расходы на обеспечение питанием отдельных категорий обучающихся</t>
  </si>
  <si>
    <t>расходы на компенсацию стоимости путевок в организации отдыха детей и их оздоровления</t>
  </si>
  <si>
    <t>расходы на питание школьников, молоко учащимся 1-4 классов</t>
  </si>
  <si>
    <t>расходы на льготное питание школьников</t>
  </si>
  <si>
    <t>расходы на проведение иммунохроматографического тестирования обучающихся общеобразовательных учреждений</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</si>
  <si>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</si>
  <si>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</si>
  <si>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выплату вознаграждения лицам, имеющим звание "Почетный гражданин города Череповца"</t>
  </si>
  <si>
    <t>расходы на единовременную социальную помощь многодетной семье Лозицкой Татьяны Николаевны</t>
  </si>
  <si>
    <t>расходы на единовременную социальную помощь многодетной семье Фомичевой Любови Александровны</t>
  </si>
  <si>
    <t>расходы на единовременные денежные выплаты на возмещение затрат по замене газового оборудования</t>
  </si>
  <si>
    <t>расходы на членский взнос в Совет муниципальных образований Вологодской области</t>
  </si>
  <si>
    <t>расходы на участие в межмуниципальной ассоциации по улучшению состояния здоровья и качества жизни населения "Здоровые города, районы, поселки"</t>
  </si>
  <si>
    <t>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</si>
  <si>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</si>
  <si>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Постановление мэрии города от 15.10.2008 № 3545 "О долгосрочной целевой программе "Здоровый город" на 2009-2015 годы</t>
  </si>
  <si>
    <t>расходы на финансирование временного трудоустройства несовершеннолетних в возрасте от 14 до 18 лет в свободное от учебы время "Бригада мэра"</t>
  </si>
  <si>
    <t>Решение Череповецкой городской Думы от 27.11.2012 № 228 "О проведении иммунохроматографического тестирования обучающихся общеобразовательных учреждений"</t>
  </si>
  <si>
    <t xml:space="preserve">субсидии на реализацию ДЦП "Старшее поколение" </t>
  </si>
  <si>
    <t xml:space="preserve">расходы на членский взнос Союзу городов Центра и Северо-запада России  </t>
  </si>
  <si>
    <t>Постановление мэрии города от 14.10.2011 № 4301 "О ведомственной целевой программе "Отрасль "Культура города Череповца" (2012-2014 годы)"</t>
  </si>
  <si>
    <t xml:space="preserve">Постановление мэрии города от 04.05.2011 № 1837 "Об утверждении порядка демонтажа рекламных конструкций"      </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</si>
  <si>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</si>
  <si>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</si>
  <si>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</si>
  <si>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</si>
  <si>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</si>
  <si>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</si>
  <si>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</si>
  <si>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</si>
  <si>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</si>
  <si>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</si>
  <si>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</si>
  <si>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Решение Череповецкой городской Думы от 29.05.2012 № 97 "О мерах социальной поддержки"</t>
  </si>
  <si>
    <t>расходы на доведение уровня оплаты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</si>
  <si>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А-14.001</t>
  </si>
  <si>
    <t>расходы на содержание муниципального казенного учреждения "Спецавтотранс"</t>
  </si>
  <si>
    <t>0113, 0410</t>
  </si>
  <si>
    <t>расходы на профессиональную подготовку и переподготовку, курсы повышения квалификации работников, расходы на реализацию муниципальной программы "Совершенствование муниципального управления в городе Череповце" на 2014-2018 годы"</t>
  </si>
  <si>
    <t>А-01.007</t>
  </si>
  <si>
    <t>А-02.008</t>
  </si>
  <si>
    <t>расходы на реализацию мероприятий в рамках муниципальной программы "Обеспечение законности, правопорядка и общественной безопасности в городе Череповце" на 2014-2020 годы</t>
  </si>
  <si>
    <t>расходы на реализацию ведомственных целевых программ "Одаренные дети" на 2011-2013 годы, "Одаренные дети" на 2014-2016 годы", муниципальной программы "Развитие образования" на 2013-2022 годы</t>
  </si>
  <si>
    <t>расходы на реализацию ведомственной целевой программы "Отрасль "Культура города Череповца" (2012-2014 годы), муниципальной программы "Культура, традиции и народное творчество в городе Череповце" на 2013-2018 годы"</t>
  </si>
  <si>
    <t>А-26.004</t>
  </si>
  <si>
    <t>возмещение расходов по оказанию ритуальных услуг погибшим в дорожно-транспортном происшествии на трассе "Вологда-Новая Ладога" (за счет резервного фонда Правительства Вологодской области)</t>
  </si>
  <si>
    <t>0106, 0412</t>
  </si>
  <si>
    <t xml:space="preserve">  0801, 0804</t>
  </si>
  <si>
    <t>0113, 0709, 0804, 1006, 1202</t>
  </si>
  <si>
    <t>А-13.002</t>
  </si>
  <si>
    <t>1102</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</si>
  <si>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</si>
  <si>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РЕЕСТР РАСХОДНЫХ ОБЯЗАТЕЛЬСТВ МО "ГОРОД ЧЕРЕПОВЕЦ"</t>
  </si>
  <si>
    <t>Решение Череповецкой городской Думы от 23.04.2013 № 69 "О социальной поддержке"</t>
  </si>
  <si>
    <t xml:space="preserve">01.06.2007, не установлен </t>
  </si>
  <si>
    <t>28.11.2006, не установлен</t>
  </si>
  <si>
    <t xml:space="preserve">01.02.2008, не установлен          </t>
  </si>
  <si>
    <t>01.01.2006, не установлен</t>
  </si>
  <si>
    <t>01.02.2008, не установлен</t>
  </si>
  <si>
    <t>01.01.2008, не установлен</t>
  </si>
  <si>
    <t>23.04.2013, не установлен</t>
  </si>
  <si>
    <t>01.01.2011, не установлен</t>
  </si>
  <si>
    <t>01.01.2005, не установлен</t>
  </si>
  <si>
    <t>27.01.2011, не установлен</t>
  </si>
  <si>
    <t>01.03.2006, не установлен</t>
  </si>
  <si>
    <t>12.04.2010, не установлен</t>
  </si>
  <si>
    <t>26.08.2011, не установлен</t>
  </si>
  <si>
    <t>19.02.2001, не установлен</t>
  </si>
  <si>
    <t>02.08.2011, не установлен</t>
  </si>
  <si>
    <t>31.05.2002, не установлен</t>
  </si>
  <si>
    <t>09.09.2011, не установлен</t>
  </si>
  <si>
    <t>04.12.2002, не установлен</t>
  </si>
  <si>
    <t>13.09.2011, не установлен</t>
  </si>
  <si>
    <t>29.12.2011, не установлен</t>
  </si>
  <si>
    <t>21.06.2011, не установлен</t>
  </si>
  <si>
    <t>24.06.2011, не установлен</t>
  </si>
  <si>
    <t>28.06.2011, не установлен</t>
  </si>
  <si>
    <t>01.07.2011, не установлен</t>
  </si>
  <si>
    <t>27.09.2012, не установлен</t>
  </si>
  <si>
    <t>30.05.2011, не установлен</t>
  </si>
  <si>
    <t>01.01.2012, не установлен</t>
  </si>
  <si>
    <t>01.01.2007, не установлен</t>
  </si>
  <si>
    <t>27.12.2005, не установлен</t>
  </si>
  <si>
    <t xml:space="preserve">16.05.2006, не установлен                                                                                                                                                                                                                                </t>
  </si>
  <si>
    <t>15.03.2013, не установлен</t>
  </si>
  <si>
    <t>01.01.2014, не установлен</t>
  </si>
  <si>
    <t>21.10.2009, не установлен</t>
  </si>
  <si>
    <t>25.12.2006, не установлен</t>
  </si>
  <si>
    <t>06.03.2006, не установлен</t>
  </si>
  <si>
    <t>17.01.2006, не установлен</t>
  </si>
  <si>
    <t>25.06.2013, не установлен</t>
  </si>
  <si>
    <t>01.01.2013, не установлен</t>
  </si>
  <si>
    <t>01.01.2009, не установлен</t>
  </si>
  <si>
    <t>11.10.2007, не установлен</t>
  </si>
  <si>
    <t>12.07.2011, не установлен</t>
  </si>
  <si>
    <t>01.04.2009, не установлен</t>
  </si>
  <si>
    <t>01.07.2013, не установлен</t>
  </si>
  <si>
    <t>09.08.2013, не установлен</t>
  </si>
  <si>
    <t>01.09.2013, не установлен</t>
  </si>
  <si>
    <t>01.07.2010, не установлен</t>
  </si>
  <si>
    <t>01.01.2010, не установлен</t>
  </si>
  <si>
    <t>01.09.2010, не установлен</t>
  </si>
  <si>
    <t xml:space="preserve"> 
01.09.2010, не установлен</t>
  </si>
  <si>
    <t>18.07.2006, не установлен</t>
  </si>
  <si>
    <t>03.08.2011, не установлен</t>
  </si>
  <si>
    <t>01.10.2001, не установлен</t>
  </si>
  <si>
    <t>10.07.2008, не установлен</t>
  </si>
  <si>
    <t>16.01.2001, не установлен</t>
  </si>
  <si>
    <t>01.08.2011, не установлен</t>
  </si>
  <si>
    <t>21.11.2006, не установлен</t>
  </si>
  <si>
    <t>29.06.2010, не установлен</t>
  </si>
  <si>
    <t>30.03.2010, не установлен</t>
  </si>
  <si>
    <t>01.09.2012, не установлен</t>
  </si>
  <si>
    <t> 01.06.2012, не установлен</t>
  </si>
  <si>
    <t xml:space="preserve">  01.01.2006, не установлен</t>
  </si>
  <si>
    <t>01.07.2012, не установлен</t>
  </si>
  <si>
    <t>27.09.2011, не установлен</t>
  </si>
  <si>
    <t>01.10.2012, не установлен</t>
  </si>
  <si>
    <t>28.03.2006, не установлен</t>
  </si>
  <si>
    <t>23.11.2010, не установлен</t>
  </si>
  <si>
    <t>Постановление мэрии города от 10.10.2013 № 4805 "Об утверждении муниципальной программы "Здоровый город" на 2014-2022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</si>
  <si>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2014-2020 годы"</t>
  </si>
  <si>
    <t>Постановление мэрии города от 27.09.2012 № 5104 "О создании муниципального казенного учреждения "Спецавтотранс"</t>
  </si>
  <si>
    <t>Постановление мэрии города от 10.10.2013 № 4811 "О муниципальной программе "Развитие жилищно-коммунального хозяйства города Череповца" на 2014-2018 годы"</t>
  </si>
  <si>
    <t>Распоряжение мэрии города от 15.03.2013 № 72-р "О мероприятиях по повышению эффективности охраны общественного порядка"</t>
  </si>
  <si>
    <t>Постановление мэрии города от 10.10.2013 № 4812 "Об утверждении муниципальной программы "Развитие земельно-имущественного комплекса города Череповца" на 2014-2018 годы"</t>
  </si>
  <si>
    <t>Постановление мэрии города от 10.10.2013 № 4811 "О муниципальной программе "Развитие жилищно-коммунального хозяйства города Череповца" на 2014-2018 годы</t>
  </si>
  <si>
    <t xml:space="preserve">Федеральный закон от 21.12.1994 № 68-ФЗ "О защите населения и территорий от чрезвычайных ситуаций природного и техногенного характера"                            </t>
  </si>
  <si>
    <t xml:space="preserve">п.п. 8 п. 1 ст. 16  гл. 3                                                                                     
   </t>
  </si>
  <si>
    <t>Постановление мэрии города от 09.10.2013 № 4749 "Об утверждении муниципальной программы "Развитие комплексной безопасности жизнедеятельности населения города" на 2014-2018 годы"</t>
  </si>
  <si>
    <t>Распоряжение мэрии города от 09.08.2013 № 280-р "Об использовании средств, выделенных из резервного фонда Правительства области"</t>
  </si>
  <si>
    <t>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2014-2018 годы</t>
  </si>
  <si>
    <t>Федеральный закон от 29.12.2012 № 273-ФЗ "Об образовании в Российской Федерации"</t>
  </si>
  <si>
    <t>Постановление мэрии города от 10.10.2012 № 5366 "Об утверждении муниципальной программы "Развитие образования" на 2013-2022 годы"</t>
  </si>
  <si>
    <t>Постановление мэрии города от 08.10.2013 № 4729 "Об утверждении муниципальной программы "Социальная поддержка граждан на 2014-2018 годы"</t>
  </si>
  <si>
    <t>Постановление мэрии города от 31.07.2013 № 3583 "Об утверждении Порядка предоставления субсидий из городского бюджета"</t>
  </si>
  <si>
    <t xml:space="preserve">Постановление мэрии города от 10.10.2012 № 5370 "Об утверждении муниципальной программы "Охрана окружающей среды" на 2013-2022 годы               </t>
  </si>
  <si>
    <t>Постановление мэрии города от 18.06.2010 № 2224"О принятии решения о подготовке проекта корректировки красных линий  города Череповца и заключении долгосрочного муниципального контракта на выполнение соответствующих работ"</t>
  </si>
  <si>
    <t>Постановление мэрии города от 10.10.2012 № 5369 "Об утверждении муниципальной программы "Развитие архивного дела" на 2013-2018 годы"</t>
  </si>
  <si>
    <t>Муниципальный контракт; кредитный договор от 11.04.2013 №0130300000311000009-0245144-01; 01/12-13</t>
  </si>
  <si>
    <t>Муниципальный контракт; кредитный договор от 06.08.2013 №0130300000313000027-0245144-01;8638/0/131484</t>
  </si>
  <si>
    <t>Муниципальный контракт; кредитный договор от 10.12.2013 №0130300000313000053-0245144-01; 02/37-13</t>
  </si>
  <si>
    <t>10.12.2013 до исполнения обязательств</t>
  </si>
  <si>
    <t>Постановление мэрии города от 25.07.2011 № 3112 "О переименовании и внесении изменений в устав муниципального бюджетного учреждения культуры "Объединения библиотек"</t>
  </si>
  <si>
    <t>25.07.2011, не установлен</t>
  </si>
  <si>
    <t>05.10.2011, не установлен</t>
  </si>
  <si>
    <t>21.10.2010, не установлен</t>
  </si>
  <si>
    <t>Учредительный договор Ассоциации "Совет муниципальных образований Вологодской области" от 31.03.2006</t>
  </si>
  <si>
    <t>13.03.1991, не установлен</t>
  </si>
  <si>
    <t>Соглашение о создании Союза Российских городов (центров национальных и региональных образований) от 13.03.1991</t>
  </si>
  <si>
    <t>Договор об образовании Союза городов Центра и Северо-запада России (учредительный договор) от 27.02.1998</t>
  </si>
  <si>
    <t>27.02.1998, не установлен</t>
  </si>
  <si>
    <t>Решение Череповецкой городской Думы от 29.10.2013 № 186 "Об установлении мер социальной помощи"</t>
  </si>
  <si>
    <t>26.11.2013, не установлен</t>
  </si>
  <si>
    <t>17.07.2012, не установлен</t>
  </si>
  <si>
    <t>08.12.2009, не установлен</t>
  </si>
  <si>
    <t>10.10.2013, не установлен (01.01.2014-31.12.2022)</t>
  </si>
  <si>
    <t>13.10.2009, не установлен</t>
  </si>
  <si>
    <t>10.10.2013, не установлен (01.01.2014-31.12.2018)</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</si>
  <si>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t>
  </si>
  <si>
    <t>Постановление мэрии города от 10.10.2013 № 4814 " Об утверждении муниципальной программы "Совершенствование муниципального управления в городе Череповце" на 2014-2018 годы"</t>
  </si>
  <si>
    <t>10.10.2013, не установлен (01.01.2014-31.12.2020)</t>
  </si>
  <si>
    <t>08.10.2013, не установлен (01.01.2014-31.12.2020)</t>
  </si>
  <si>
    <t>Постановление мэрии города от 14.01.2013 № 48 "Об утверждении устава муниципального казенного учреждения "Спецавтотранс"</t>
  </si>
  <si>
    <t>14.01.2013, не установлен</t>
  </si>
  <si>
    <t>Постановление мэрии города от 10.10.2013 № 4811 "О муниципальной программе "Развитие жилищно-коммунального хозяйства города Череповца" на 2014 - 2018 годы"</t>
  </si>
  <si>
    <t>01.01.2009-31.12.2013</t>
  </si>
  <si>
    <t>06.11.2008 - не установлен</t>
  </si>
  <si>
    <t>22.10.2012, не установлен (01.01.2013-31.12.2018)</t>
  </si>
  <si>
    <t>14.11.2007, не установлен</t>
  </si>
  <si>
    <t>01.03.2012-не установлен</t>
  </si>
  <si>
    <t xml:space="preserve">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
</t>
  </si>
  <si>
    <t>18.12.2008, не установлен</t>
  </si>
  <si>
    <t>08.02.2011, не установлен (01.01.2011-31.12.2015)</t>
  </si>
  <si>
    <t>25.09.2012, не установлен</t>
  </si>
  <si>
    <t>24.12.1994, не установлен</t>
  </si>
  <si>
    <t>09.10.2013, не установлен (01.01.2014-31.12.2018)</t>
  </si>
  <si>
    <t>Постановление мэрии города от 10.10.2012 № 5370 "Об утверждении муниципальной программы "Охрана окружающей среды" на 2013-2022 годы"</t>
  </si>
  <si>
    <t xml:space="preserve">п.п. 13 п. 1 ст. 16  гл. 3                                                                  </t>
  </si>
  <si>
    <t xml:space="preserve">в целом                                                                                                                                                                                                                                                                             </t>
  </si>
  <si>
    <t>03.11.2013, не установлен</t>
  </si>
  <si>
    <t>22.12.2013, не установлен</t>
  </si>
  <si>
    <t>01.11.2011, не установлен (01.01.2012-31.12.2014)</t>
  </si>
  <si>
    <t>22.11.2012, не установлен (01.01.2013-31.12.2022)</t>
  </si>
  <si>
    <t>08.10.2013, не установлен (01.01.2014-31.12.2018)</t>
  </si>
  <si>
    <t>22.12.2009, не установлен</t>
  </si>
  <si>
    <t>20.11.2012, не установлен (01.01.2013-31.12.2017)</t>
  </si>
  <si>
    <t xml:space="preserve">п.п. 16 п. 1 ст. 16  гл. 3   </t>
  </si>
  <si>
    <t xml:space="preserve"> ст. 40</t>
  </si>
  <si>
    <t>19.11.1992, не установлен</t>
  </si>
  <si>
    <t xml:space="preserve">п.п. 17.1 п. 1 ст. 16  гл. 3  </t>
  </si>
  <si>
    <t>ст. 46</t>
  </si>
  <si>
    <t xml:space="preserve"> 19.11.1992, не установлен</t>
  </si>
  <si>
    <t xml:space="preserve">п.п. 19 п. 1 ст. 16  гл. 3    </t>
  </si>
  <si>
    <t>01.08.2013, не установлен</t>
  </si>
  <si>
    <t>Постановление мэрии города от 05.10.2011 № 4109 "Об утверждении устава муниципального автономного учреждения культуры "Городское объединение парков культуры и отдыха"</t>
  </si>
  <si>
    <t>Постановление Череповецкой городской Думы от 28.12.2004 № 171 "О Положении об оплате труда работников бюджетной сферы города"</t>
  </si>
  <si>
    <t>27.10.2004, не установлен</t>
  </si>
  <si>
    <t>23.10.2012, не установлен (01.01.2013-31.12.2018)</t>
  </si>
  <si>
    <t>25.07.2013, не установлен</t>
  </si>
  <si>
    <t>24.06.2010, не установлен</t>
  </si>
  <si>
    <t>Постановление мэрии города от 27.01.2011 № 259 "О принятии решения о заключении долгосрочного муниципального контракта на выполнение работ по разработке проекта транспортной схемы города Череповца"</t>
  </si>
  <si>
    <t>Постановление мэрии города от 10.10.2012 № 5373 "Об утверждении муниципальной программы "Поддержка и развитие малого и среднего предпринимательства в городе Череповце на 2013-2017 годы"</t>
  </si>
  <si>
    <t>Соглашение от 24.07.2013 № Чер-09-05-11/26-2013 о предоставлении из областного бюджета субсидии бюджету муниципального образования "Город Череповец", вошедшего в список моногородов, на реализацию муниципальной программы "Поддержка и развитие малого и среднего предпринимательства в городе Череповце на 2013-2017 годы"</t>
  </si>
  <si>
    <t>Постановление мэрии города от 10.10.2013 № 4803 "Об утверждении муниципальной программы "Повышение инвестиционной привлекательности города Череповца" на 2014-2018 годы"</t>
  </si>
  <si>
    <t>25.08.2011, не установлен</t>
  </si>
  <si>
    <t>Постановление мэрии города от 10.10.2012 № 5376 "Об утверждении муниципальной программы "Развитие молодежной политики" на 2013-2018 годы"</t>
  </si>
  <si>
    <t>22.11.2012, не установлен (01.01.2013-31.12.2018)</t>
  </si>
  <si>
    <t>26.07.2010, не установлен (01.01.2014-31.12.2018)</t>
  </si>
  <si>
    <t>01.01.2006, вводится в действие ежегодно</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</si>
  <si>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</si>
  <si>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Закон Вологодской области от 28.01.2005 № 1218-ОЗ "О мерах социальной поддержки отдельных категорий граждан в целях реализации ими права на образование"</t>
  </si>
  <si>
    <t xml:space="preserve">Закон Вологодской области от 17.07.2013 № 3140-ОЗ "О мерах социальной поддержки отдельных категорий граждан в целях реализации права на образование"
</t>
  </si>
  <si>
    <t>22.10.2012, не установлен</t>
  </si>
  <si>
    <t>Закон Вологодской области от 10.12.2007 № 1704-ОЗ "О мерах социальной поддержки отдельных категорий граждан при проезде на транспорте на территории Вологодской области"</t>
  </si>
  <si>
    <t>01.01.2008, действие приостановлено с 01.10.2012 до 01.01.2015</t>
  </si>
  <si>
    <t xml:space="preserve">Постановление Правительства Вологодской области от 30.01.2008 № 138 "О реализации закона области "О мерах социальной поддержки отдельных категорий граждан при проезде на транспорте на территории Вологодской области"
</t>
  </si>
  <si>
    <t>Постановление мэрии г. Череповца Вологодской области от 11.07.2012 № 3825 "О предоставлении мер социальной поддержки отдельным категориям граждан при проезде на транспорте"</t>
  </si>
  <si>
    <t>19.07.2012, действие приостановлено с 30.10.2012 до 01.01.2015</t>
  </si>
  <si>
    <t>Закон Вологодской области от 28.11.2011 № 2658-ОЗ " О наделении органов местного самоуправления отдельными государственными полномочиями в сфере здравоохранения"</t>
  </si>
  <si>
    <t>Постановление Правительства Вологодской области от 24.12.2012 № 1514 "Об организации и обеспечении отдыха, оздоровления и занятости детей в Вологодской области"</t>
  </si>
  <si>
    <t>Федеральный закон от 12.01.1995 № 5-ФЗ "О ветеранах"</t>
  </si>
  <si>
    <t>Закон Вологодской области от 12.04.2010 № 2263-ОЗ "О порядке предоставления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</si>
  <si>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Закон Вологодской области от 15.01.2013 № 2966-ОЗ "О наделении органов местного самоуправления отдельными государственными полномочиями в сфере санитарно-эпидемиологического благополучия населения"</t>
  </si>
  <si>
    <t>28.10.2013, не установлен (01.01.2014-31.12.2018)</t>
  </si>
  <si>
    <t>Решение Череповецкой городской Думы от 25.06.2013 № 121 "О наделении полномочиями"</t>
  </si>
  <si>
    <t>Решение Череповецкой городской Думы от 29.01.2008 № 10 "О дополнительной мере социальной поддержки отдельным категориям граждан"</t>
  </si>
  <si>
    <t>B-17.000</t>
  </si>
  <si>
    <t>01.05.2010, не установлен</t>
  </si>
  <si>
    <t>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</si>
  <si>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Решение Череповецкой городской Думы от 26.11.2013 № 220 "О компенсационных выплатах депутатам Череповецкой городской Думы"</t>
  </si>
  <si>
    <t>Постановление Правительства Вологодской области от 21.10.2013 № 1037 "О распределении субсидий (грантов) бюджетам муниципальным образованиям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по итогам 2012 года"</t>
  </si>
  <si>
    <t>Постановление мэрии  города от 06.07.2012 № 3773 "О выделении и использовании бюджетных ассигнований резервного фонда мэрии города"</t>
  </si>
  <si>
    <t>1006, 0113</t>
  </si>
  <si>
    <t>02.06.2011, не установлен</t>
  </si>
  <si>
    <t xml:space="preserve">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
</t>
  </si>
  <si>
    <t>11.05.2010, не установлен</t>
  </si>
  <si>
    <t>Постановление мэрии города от 07.05.2010 № 1635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"Центр комплексного обслуживания"</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</si>
  <si>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</si>
  <si>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Постановление Правительства Вологодской области от 22.10.2012 № 1235 "О государственной программе "Совершенствование государственного управления в Вологодской области на 2013 - 2018 годы"</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</si>
  <si>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</si>
  <si>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01.02.2007, не установлен</t>
  </si>
  <si>
    <t>Постановление мэра города от 06.02.2007 № 359 "Об оплате труда работников муниципального учреждения "Центр муниципальных информационных ресурсов и технологий"</t>
  </si>
  <si>
    <t>Постановление мэрии города от 27.11.2012 № 6088 "Об утверждении Положения о порядке и условиях применения стимулирующих, компенсационных и иных выплат и формирования фонда оплаты труда в муниципальном бюджетном учреждении "Центр социального питания"</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</si>
  <si>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</si>
  <si>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17.01.2013, не установлен</t>
  </si>
  <si>
    <t>Федеральный закон от 24.07.2009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</si>
  <si>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</si>
  <si>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мэра города от 13.03.2008 № 865 "О формировании штатных расписаний и фонда оплаты труда мэрии и органов мэрии с правами юридического лица"</t>
  </si>
  <si>
    <t>13.03.2008, не установлен</t>
  </si>
  <si>
    <t>Постановление мэрии города от 21.11.2013 № 5536 "Об утверждении Порядка формирования фонда оплаты труда работников органов городского самоуправления"</t>
  </si>
  <si>
    <t>01.01.2003, не установлен</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</si>
  <si>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</si>
  <si>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24.03.2003, не установлен</t>
  </si>
  <si>
    <t>Постановление мэра города от 14.03.2008 № 941 "Об утверждении Положения об установлении ежемесячной надбавки за особые условия муниципальной службы"</t>
  </si>
  <si>
    <t>14.03.2008, не установлен</t>
  </si>
  <si>
    <t>Постановление мэра города от 27.06.2008 № 2275 "О порядке осуществления единовременной выплаты при предоставлении ежегодного оплачиваемого отпуска"</t>
  </si>
  <si>
    <t>27.06.2008, не установлен</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</si>
  <si>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</si>
  <si>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09.12.2008, не установлен</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</si>
  <si>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</si>
  <si>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01.03.2011, не установлен</t>
  </si>
  <si>
    <t>Постановление мэра города от 07.04.2008 № 1192 "Об утверждении Положения об оказании материальной помощи работникам мэрии города"</t>
  </si>
  <si>
    <t>Постановление Правительства Вологодской области от 28.10.2013 № 1108 "О государственной программе "Обеспечение законности, правопорядка и общественной безопасности в Вологодской области на 2014 - 2020 годы"</t>
  </si>
  <si>
    <t>28.10.2013, не установлен (01.01.2014-31.12.2020)</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</si>
  <si>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</si>
  <si>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</si>
  <si>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01.01.2014-31.12.2014</t>
  </si>
  <si>
    <t>0801, 0804</t>
  </si>
  <si>
    <t xml:space="preserve">в целом 
</t>
  </si>
  <si>
    <t xml:space="preserve">в целом
</t>
  </si>
  <si>
    <t>01.10.2011- не  установлен</t>
  </si>
  <si>
    <t>Постановление мэрии города от 16.08.2011 № 3387" О создании муниципальных автономных учреждений культуры "Городское объединение парков культуры и отдыха" и " Камерный театр"</t>
  </si>
  <si>
    <t>Решение городской Думы от 30.03.2010 № 60 "Об организации и финансировании временного трудоустройства несовершеннолетних"</t>
  </si>
  <si>
    <t>17.01.2006 - не установлен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</si>
  <si>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</si>
  <si>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</si>
  <si>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</si>
  <si>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</si>
  <si>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</si>
  <si>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B-15.000</t>
  </si>
  <si>
    <t>Решение Череповецкой городской Думы  от 10.12.2013 № 234 "О городском бюджете на 2014 год и плановый период 2015 и 2016 годов"</t>
  </si>
  <si>
    <t>наименование и реквизиты нормативного правового акта</t>
  </si>
  <si>
    <t>Код бюджетной классификации   (Рз, Прз)</t>
  </si>
  <si>
    <t>Постановление мэрии города от 13.01.2014 № 176 "Об утверждении порядка предоставления из городского бюджета в 2014 году субсидии на иные цели муниципальным бюджетным и автономным учреждениям"</t>
  </si>
  <si>
    <t>ст.46</t>
  </si>
  <si>
    <t>Постановление мэрии города от 09.06.2011 № 2470 "Об утверждении базовых (отраслевых) перечней муниципальных услуг (работ), оказываемых (выполняемых) муниципальными учреждениями"</t>
  </si>
  <si>
    <t>расходы на техническую инвентаризацию дорог, сетей</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</si>
  <si>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t>
  </si>
  <si>
    <t>Распоряжение мэрии города от 24.10.2013 № 403-р "О финансировании расходов за счет субсидий, выделенных на модернизацию систем дошкольного образования"</t>
  </si>
  <si>
    <t>расходы на предоставление льготы по родительской плате отдельным категориям граждан, имеющих детей, обучающихся в муниципальных дошкольных образовательных учреждениях, осуществляются за счет средств городского бюджета</t>
  </si>
  <si>
    <t>1.5</t>
  </si>
  <si>
    <t xml:space="preserve">очередной финансовый 2016 год </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</si>
  <si>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</si>
  <si>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мэром (решение вопросов местного значения, руководство мэрией города)</t>
  </si>
  <si>
    <t>Постановление городской Думы от 08.08.2005 № 84 "Об уставе города Череповца"</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</si>
  <si>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t>
  </si>
  <si>
    <t>21.10.2013, не установлен</t>
  </si>
  <si>
    <t>поощрение за достижение наилучших значений показателей эффективности деятельности органов местного самоуправления (субсидии из областного бюджета)</t>
  </si>
  <si>
    <t xml:space="preserve">Решение Череповецкой городской Думы от 31.03.2014 № 58  "О Положении о департаменте жилищно-коммунального хозяйства мэрии города Череповца" </t>
  </si>
  <si>
    <t>11.04.2014, не установлен</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</si>
  <si>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</si>
  <si>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</si>
  <si>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</si>
  <si>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проведение мероприятий управлением образования мэрии (августовское совещание, Учитель года, День учителя, прием молодых специалистов) в рамках реализации муниципальной программы "Развитие образования" на 2013-2022 годы</t>
  </si>
  <si>
    <t>резервный фонд мэрии города (нераспределенные средства)</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</si>
  <si>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</si>
  <si>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 xml:space="preserve">расходы на выполнение функций комитетом социальной защиты населения города (решение вопросов местного значения, осуществление отдельных государственных полномочий)
</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</si>
  <si>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</si>
  <si>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</si>
  <si>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14.01.2014, не установлен</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</si>
  <si>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</si>
  <si>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</si>
  <si>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29.12.2006, не установлен</t>
  </si>
  <si>
    <t>20.03.2008, не установлен</t>
  </si>
  <si>
    <t>10.04.2008, не установлен</t>
  </si>
  <si>
    <t>Постановление председателя Череповецкой городской Думы от 16.05.2008 № 11 "О Положении о порядке и условиях выплаты ежемесячной надбавки к должностному окладу за выслугу лет работникам Череповецкой городской Думы"</t>
  </si>
  <si>
    <t>16.05.2008, не установлен</t>
  </si>
  <si>
    <t>01.07.2008, не установлен</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</si>
  <si>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</si>
  <si>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07.07.2008, не установлен</t>
  </si>
  <si>
    <t>11.09.2008,не установлен</t>
  </si>
  <si>
    <t>17.09.2010, не установлен</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</si>
  <si>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</si>
  <si>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</si>
  <si>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01.03.2011,не установлен</t>
  </si>
  <si>
    <t>01.02.2011, не установлен</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</si>
  <si>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</si>
  <si>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03.04.2013, не установлен</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</si>
  <si>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</si>
  <si>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11.11.2008,не установлен</t>
  </si>
  <si>
    <t>01.04.2014, не установлен</t>
  </si>
  <si>
    <t>27.02.2014, не установлен</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</si>
  <si>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</si>
  <si>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</si>
  <si>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</si>
  <si>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</si>
  <si>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</si>
  <si>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01.04.2014 № 17 "Об утверждении Положения о порядке формирования штатного расписания и фонда оплаты труда в контрольно-счетной палате города Череповца"</t>
  </si>
  <si>
    <t>03.04.2014, не установлен</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</si>
  <si>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</si>
  <si>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</si>
  <si>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22.04.2014, не установлен</t>
  </si>
  <si>
    <t>07.05.2014, не установлен</t>
  </si>
  <si>
    <t>Распоряжение мэрии города от 15.06.2012 № 221-р "О расходах на оплату услуг сотовой связи"</t>
  </si>
  <si>
    <t>Распоряжение мэрии города от 27.03.2014 № 200-р "Об использовании остатков средств 2013 года"</t>
  </si>
  <si>
    <t>17.03.2014, не установлен</t>
  </si>
  <si>
    <t>17.01.2014, не установлен</t>
  </si>
  <si>
    <t xml:space="preserve">расходы на выполнение функций муниципальным казенным учреждением "Управление капитального строительства и ремонтов" </t>
  </si>
  <si>
    <t>15.01.2013,не установлен</t>
  </si>
  <si>
    <t xml:space="preserve">Постановление мэрии города от 15.01.2013 № 68 "О мерах по оказанию содействия избирательным комиссиям в организации полготовки и проведения дополнительных выборов депутата Череповецкой городской Думы по одномандатному избирательному округу №13" </t>
  </si>
  <si>
    <t>Распоряжение мэрии города от 07.03.2013 №62-р "Об организационном обеспечении оказания содействия избирательным комиссиям"</t>
  </si>
  <si>
    <t>07.03.2013, не установлен</t>
  </si>
  <si>
    <t>28.01.2014-02.02.2014</t>
  </si>
  <si>
    <t>финансовое обеспечение деятельности органов местного самоуправления городских округов</t>
  </si>
  <si>
    <t>формирование и содержание муниципального архива</t>
  </si>
  <si>
    <t>1.11</t>
  </si>
  <si>
    <t>расходы на судебные издержки и исполнение судебных решений, актов</t>
  </si>
  <si>
    <t>расходы на ведение претензионно-исковой деятельности (выплаты по решению суда и административных штрафов, судебных расходов, связанных с владением, распоряжением и использованием муниципального имущества)</t>
  </si>
  <si>
    <t>11.04.2013-10.04.2014</t>
  </si>
  <si>
    <t>26.03.2014 до исполнения обязательств</t>
  </si>
  <si>
    <t>28.01.2014-31.12.2014</t>
  </si>
  <si>
    <t>Распоряжение мэрии города от 28.01.2014 № 48-р "О выделении денежных средств на размещение информации в официальных печатных изданиях"</t>
  </si>
  <si>
    <t>14.11.2013, не установлен</t>
  </si>
  <si>
    <t>26.07.2013, не установлен</t>
  </si>
  <si>
    <t>Постановление мэрии города от 26.07.2013 № 3511 "О принятии решения о заключении муниципального контракта на выполнение работ по объекту: "Капитальный ремонт здания по адресу: г. Череповец, ул. Жукова,2 под размещение МБУ "Многофункциональный центр предоставления государственных и муниципальных услуг в г. Череповце"</t>
  </si>
  <si>
    <t>0113, 0408, 0409, 0709</t>
  </si>
  <si>
    <t>10.10.2013 -не установлен (01.01.2014-31.12.2018)</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</si>
  <si>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</si>
  <si>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23.05.2014-31.12.2018</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</si>
  <si>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</si>
  <si>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15.11.2013-31.12.2018</t>
  </si>
  <si>
    <t xml:space="preserve">Постановление мэрии города от 10.10.2013 № 4812 "О муниципальной программе "Развитие земельно-имущественного комплекса города Череповца" на 2014-2018 годы </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</si>
  <si>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t>
  </si>
  <si>
    <t>А-12.003</t>
  </si>
  <si>
    <t>А-12.004</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</si>
  <si>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</si>
  <si>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31.07.2013, не установлен</t>
  </si>
  <si>
    <t>расходы на предоставление социальных выплат на приобретение (строительство) жилья в рамках программы</t>
  </si>
  <si>
    <t>12.07..2013-31.12.2016</t>
  </si>
  <si>
    <t>А-15.001</t>
  </si>
  <si>
    <t>А-15.002</t>
  </si>
  <si>
    <t xml:space="preserve">Постановление мэрии города от 01.04.2013 №1800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</si>
  <si>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Постановление мэрии города от 01.04.2013 №1801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t>
  </si>
  <si>
    <t>Распоряжение мэрии города от 03.02.2014 № 71-р "О выделении денежных средств из резервного фонда мэрии города"</t>
  </si>
  <si>
    <t>25.11.2013-не установлен</t>
  </si>
  <si>
    <t>Решение Череповецкой городской Думы от 28.01.2014 № 5 "Об утверждении положения об оплате труда работников муниципального бюджетного учреждения "Спасательная служба"</t>
  </si>
  <si>
    <t>Постановление мэрии города от 11.04.2014 № 2048 "Об утверждении порядка предоставления из городского бюджета субсидии на иные цели муниципальному бюджетному учреждению "Спасательная служба"</t>
  </si>
  <si>
    <t xml:space="preserve">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 </t>
  </si>
  <si>
    <t>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t>
  </si>
  <si>
    <t>Распоряжение мэрии города от 06.03.2012 № 93 "Об установлении лимита на услуги сотовой связи МКУ "Центр по защите населения и территорий от чрезвычайных ситуаций"</t>
  </si>
  <si>
    <t>06.03.2012, не установлен</t>
  </si>
  <si>
    <t>расходы на возмещение затрат, связанных с потреблением энергетических ресурсов, водоснабжения и водоотведения юридическим лицам, осуществляющим свою деятельность в сфере организации отдыха детей</t>
  </si>
  <si>
    <t>Постановление мэрии города от 11.02.2014 №811 "Об утверждении Порядка предоставления субсидий из городского бюджета"</t>
  </si>
  <si>
    <t>11.02.2014, не установлен</t>
  </si>
  <si>
    <t>08.10.2013, не установлен (01.01.2014-31.12.2016)</t>
  </si>
  <si>
    <t>А-20.016</t>
  </si>
  <si>
    <t>Постановление мэрии города от 13.01.2014 №176 "Об утверждении Порядка предоставления из городского бюджета в 2014 году субсидии на иные цели муниципальным бюджетным и автономным учреждениям"</t>
  </si>
  <si>
    <t>А-26.005</t>
  </si>
  <si>
    <t>расходы, связанные с исполнением муниципальных гарантий без права регрессного требования гаранта к принципалу</t>
  </si>
  <si>
    <t>А-34.002</t>
  </si>
  <si>
    <t>расходы на определение поворотных точек границ водопользования в географической системе координат в рамках развития зоны от Октябрьского моста до р. Негодяйки</t>
  </si>
  <si>
    <t>Постановление мэрии города от 14.05.2008 № 1715 "О порядке принятия решений о заключении долгосрочных муниципальных контрактов на выполнение работ (оказание услуг) с длительным производственным циклом"</t>
  </si>
  <si>
    <t>14.05.2008, не установлен</t>
  </si>
  <si>
    <t>Постановление мэрии города от 25.03.2014 № 1648 "Об утверждении плана мероприятий по работе с детьми и молодежью за счет средств городского бюджета на 2014 год"</t>
  </si>
  <si>
    <t>А-43.004</t>
  </si>
  <si>
    <t>27.02.2010, не установлен</t>
  </si>
  <si>
    <t xml:space="preserve">п.п. 11 п. 1 ст. 16  гл. 3              </t>
  </si>
  <si>
    <t xml:space="preserve">п.п. 10 п. 1 ст. 16  гл. 3                                                                                                                                                                                                                                                                                                                                                                                                                                                                                                                                                                                                                                                                                                                           </t>
  </si>
  <si>
    <t xml:space="preserve">п.п. 9 п. 1 ст. 16  гл. 3    </t>
  </si>
  <si>
    <t>Распоряжение мэрии города от 21.02.2014 №116-р "О выделении денежных средств из резервного фонда мэрии города"</t>
  </si>
  <si>
    <t>расходы на реализацию мероприятий по профилактике правонарушений среди различных категорий населения</t>
  </si>
  <si>
    <t>расходы на единовременную выплату членам добровольных народных дружин, участвующих в охране общественного порядка и профилактике правонарушений</t>
  </si>
  <si>
    <t>Г-04.007</t>
  </si>
  <si>
    <t>08.06.2012, не установлен</t>
  </si>
  <si>
    <t>06.10.2003, не установлен</t>
  </si>
  <si>
    <t xml:space="preserve">06.10.2003, не установлен </t>
  </si>
  <si>
    <t xml:space="preserve">06.10.2003, не установлен   </t>
  </si>
  <si>
    <t xml:space="preserve">06.10.2003, не установлен
</t>
  </si>
  <si>
    <t xml:space="preserve">06.10.2003, не установлен
</t>
  </si>
  <si>
    <t xml:space="preserve">расходы на проведение городских конкурсов в сфере общественного питания, торговли и бытового обслуживания в рамках реализацию муниципальной программы "Содействие развитию потребительского рынка в городе Череповце на 2013-2017 годы"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</si>
  <si>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</si>
  <si>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</si>
  <si>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расходы на выполнение функций председателем (организация деятельности представительных органов),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аппаратом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Череповецкой городской Думы</t>
  </si>
  <si>
    <t>расходы на проведение капитального ремонта здания по адресу: ул. Жукова,2, Многофункциональный центр предоставления государственных и муниципальных услуг в г. Череповце</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</si>
  <si>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</si>
  <si>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Постановление мэрии города от 14.11.2013 № 5415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а также права на заключение концессионного соглашения"</t>
  </si>
  <si>
    <t>Постановление Правительства Вологодской области от 01.07.2013 № 663 "О выделении средств"</t>
  </si>
  <si>
    <t>расходы на обеспечение первичных мер пожарной безопасности в городе (установка, ремонт и обслуживание установок автоматической пожарной сигнализации и систем оповещения управления эвакуации людей при пожаре, ремонт и оборудование эвакуационных путей зданий, установка распашных решеток на окнах зданий, приобретение первичных средств пожаротушения, перезарядка огнетушителей, ремонт и обслуживание электрооборудования  зданий, ремонт и испытание наружных пожарных лестниц, комплектование, ремонт и испытание внутреннего противопожарного водоснабжения зданий (ПК), огнезащитная обработка деревянных и металлических конструкций зданий, декорации и одежды сцены и проведение экспертизы, обучение по программе пожарно-технического минимума)</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</si>
  <si>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</si>
  <si>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13.09.2011  № 3704  "О переименовании и внесении изменений в устав муниципального бюджетного учреждения "Централизованная бухгалтерия по обслуживанию учреждений культуры"</t>
  </si>
  <si>
    <t>содержание мостов через муниципальным казенным учреждением "Спецавтотранс" в рамках муниципальной программы "Развитие жилищно-коммунального хозяйства города Череповца" на 2014-2018 годы</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</si>
  <si>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</si>
  <si>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02.12.2008 № 140 "О перечне работ и услуг, финансируемых по статье "Благоустройство"</t>
  </si>
  <si>
    <t>Решение Череповецкой городской Думы от 29.10.2013 № 184 "О муниципальном дорожном фонде городе Череповца"</t>
  </si>
  <si>
    <t>19.05.2011 - не установлен</t>
  </si>
  <si>
    <t>07.08.2007, не установлен</t>
  </si>
  <si>
    <t>Постановление мэрии города от 04.05.2012 № 2537 "О создании муниципального бюджетного учреждения "Центр социального питания"</t>
  </si>
  <si>
    <t>07.04.2008-28.02.2014</t>
  </si>
  <si>
    <t>Постановление мэра города от 28.02.2014 № 1209 "Об утверждении Положения об оказании материальной помощи работникам мэрии города"</t>
  </si>
  <si>
    <t>28.02.2014, не установлен</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</si>
  <si>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</si>
  <si>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А-33.004</t>
  </si>
  <si>
    <t xml:space="preserve"> 
1101, 1102, 1105</t>
  </si>
  <si>
    <t xml:space="preserve">
А-27.000</t>
  </si>
  <si>
    <t>Постановления мэрии города от 30.11.11 № 5022 "О переименовании и внесении изменений в Устав муниципального бюджетного учреждения культуры "Череповецкое музейное объединение"</t>
  </si>
  <si>
    <t xml:space="preserve">
0804</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</si>
  <si>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</si>
  <si>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 xml:space="preserve">
расходы за предоставление справок о доле в строении при заключении договора аренды земельного участка</t>
  </si>
  <si>
    <t>Постановление мэрии города от 25.11.2013 № 5609 "О реорганизации муниципального казенного учреждения "Центр по защите населения и территорий от чрезвычайных ситуаций"</t>
  </si>
  <si>
    <t>Постановление мэрии города от 08.10.2013 № 4733 "О ведомственной целевой программе "Одаренные дети" на 2014-2016 годы"</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</si>
  <si>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</si>
  <si>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</si>
  <si>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</si>
  <si>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</si>
  <si>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Правительства Российской Федерации от 03.11.1994 № 1206 "Об утверждении Порядка назначения и выплаты ежемесячных компенсационных выплат отдельным категориям граждан"</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</si>
  <si>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</si>
  <si>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</si>
  <si>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</si>
  <si>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</si>
  <si>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</si>
  <si>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</si>
  <si>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</si>
  <si>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</si>
  <si>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Постановление Правительства Российской Федерации от 17.12.2010 № 1050 "О федеральной целевой программе "Жилище на 2011-2015 годы"</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</si>
  <si>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</si>
  <si>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</si>
  <si>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</si>
  <si>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</si>
  <si>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</si>
  <si>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</si>
  <si>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</si>
  <si>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</si>
  <si>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Приказ Министерства образования и науки Российской Федерации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</si>
  <si>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</si>
  <si>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</si>
  <si>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</si>
  <si>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</si>
  <si>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</si>
  <si>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</si>
  <si>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</si>
  <si>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22.10.2004 № 125-ФЗ "Об архивном деле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</si>
  <si>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</si>
  <si>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</si>
  <si>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</si>
  <si>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</si>
  <si>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</si>
  <si>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</si>
  <si>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</si>
  <si>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</si>
  <si>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20.08.2004 № 113-ФЗ "О присяжных заседателях федеральных судей общей юрисдикции в Российской Федерации"</t>
  </si>
  <si>
    <t>Федеральный закон Российской Федерации от 29.12.2012 № 273-ФЗ "Об образовании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</si>
  <si>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</si>
  <si>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Российской Федерации от 21.07.2007 № 185-ФЗ "О Фонде содействия реформированию жилищно-коммунального хозяйства"</t>
  </si>
  <si>
    <t>Постановление мэрии города от 12.07.2013 № 3284 "О принятии решения о заключении долгосрочного муниципального контракта на оказание услуг финансовой аренды (лизинга) 10 автобусов МАЗ 1034369 (или эквивалент) для муниципальных нужд на 2013-2016 гг."</t>
  </si>
  <si>
    <t>расходы на долевое софинансирование с областным бюджетом на выполнение переданных отдельных государственных полномочий в сфере образования в части обеспечения льготным питанием обучающихся в муниципальных общеобразовательных учреждениях города  из числа детей из малоимущих семей, многодетных семей, детей, состоящих на учете в противотуберкулезном диспансере</t>
  </si>
  <si>
    <t>расходы на социальную поддержку в виде выплаты денежной компенсации на оплату расходов по найму (поднайму) жилых помещений, лицам, впервые поступающим на работу в должности "воспитатель" в муниципальных дошкольных образовательных учреждениях</t>
  </si>
  <si>
    <t>расходы на оказание социальной помощи (оздоровление отдельных категорий работников муниципальных дошкольных образовательных учреждений)</t>
  </si>
  <si>
    <t xml:space="preserve">Закон Российской Федерации от 09.10.1992 № 3612-I "Основы законодательства Российской Федерации о культуре"         </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</si>
  <si>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</si>
  <si>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расходы на выполнение функций муниципальным бюджетным учреждением "Многофункциональный центр организации предоставления государственных услуг в г. Череповце"</t>
  </si>
  <si>
    <t>расходы на оказание услуг, выполнение работ муниципальным казенным архивным учреждением "Череповецкий центр хранения документации"</t>
  </si>
  <si>
    <t>субсидия на организацию места сбора твердых бытовых отходов, бюджетные инвестиции муниципальным унитарным предприятием "Спецавтотранс"</t>
  </si>
  <si>
    <t>расходы на благоустройство сквера, прилегающего к памятнику участникам ликвидаций последствий катастрофы на Чернобыльской АЭС в рамках реализации проекта "Народный бюджет" в городе Череповце</t>
  </si>
  <si>
    <t xml:space="preserve">
расходы на выявление самовольно установленных рекламных конструкций, установленных на муниципальном недвижимом имуществе, демонтаж рекламных конструкций, установленных без разрешения и с разрешением, срок действия которого истек, со всех объектов, в т.ч. находящихся в частной собственности</t>
  </si>
  <si>
    <t>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2013-2017 годы"</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</si>
  <si>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</si>
  <si>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 xml:space="preserve">расходы на ежемесячное социальное пособие на оздоровление отдельным категориям работников бюджетных учреждений здравоохранения Вологодской области                                                                          </t>
  </si>
  <si>
    <t xml:space="preserve">расходы на денежную компенсацию на оплату расходов по найму (поднайму) жилых помещений лицам, впервые поступающим на работу в бюджетных учреждений здравоохранения Вологодской области </t>
  </si>
  <si>
    <t>расходы на социальную поддержку штатных работников муниципальных дошкольных образовательных учреждений (компенсация части родительской платы)</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</si>
  <si>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</si>
  <si>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Учредительный договор о создании Ассоциации по улучшению состояния здоровья и качества жизни населения "Здоровые города, районы и поселки" от 21.10.2010 </t>
  </si>
  <si>
    <t>14.11.1994, не установлен</t>
  </si>
  <si>
    <t>03.11.2012, не установлен (01.01.2013-31.12.2022)</t>
  </si>
  <si>
    <t>28.06.2002, не установлен</t>
  </si>
  <si>
    <t xml:space="preserve">Постановление Череповецкой городской Думы от 20.12.2005 № 158 "О Положении о муниципальных заимствованиях в городе Череповце "      </t>
  </si>
  <si>
    <t>25.10.2012, не установлен (01.01.2013-31.12.2022)</t>
  </si>
  <si>
    <t>13.02.2014, не установлен</t>
  </si>
  <si>
    <t>17.01.1995, не установлен</t>
  </si>
  <si>
    <t>Закон Российской Федерации от 09.10.1992 № 3612-I "Основы законодательства Российской Федерации о культуре"</t>
  </si>
  <si>
    <t xml:space="preserve">Федеральный закон от 09.10.1992 № 3612-I "Основы законодательства Российской Федерации о культуре"    </t>
  </si>
  <si>
    <t>20.01.1996, не установлен</t>
  </si>
  <si>
    <t>27.10.2011-24.02.2014
(01.01.2012-23.02.2014)</t>
  </si>
  <si>
    <t>29.11.2012, не установлен (01.01.2013-31.12.2017)</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</si>
  <si>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</si>
  <si>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вводится в действие ежегодно</t>
  </si>
  <si>
    <t>03.10.2003, не установлен</t>
  </si>
  <si>
    <t xml:space="preserve">п.п. 26.1 п. 1 ст. 16  гл. 3   </t>
  </si>
  <si>
    <t>А-01.004</t>
  </si>
  <si>
    <t>А-01.012</t>
  </si>
  <si>
    <t>21.11.2013, не установлен</t>
  </si>
  <si>
    <t>Постановление председателя Череповецкой городской Думы от 20.03.2008 № 5 "Об утверждении  Положения об установлении ежемесячной надбавки за особые условия муниципальной службы"</t>
  </si>
  <si>
    <t>Постановление председателя Череповецкой городской Думы от 10.04.2008 № 8 "Об утверждении Положения о материальной помощи работникам Череповецкой городской Думы"</t>
  </si>
  <si>
    <t>Постановление председателя Череповецкой городской Думы от 30.05.2008 № 13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</si>
  <si>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Череповецкой городской Думы от 11.09.2008 № 18 "Об утверждении Порядка формирования фонда оплаты труда работникам Череповецкой городской Думы"</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</si>
  <si>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</si>
  <si>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30.01.2001, не установлен</t>
  </si>
  <si>
    <t>Раздел II Порядка, утвержденного указанным постановлением</t>
  </si>
  <si>
    <t>Постановление Череповецкой городской Думы Вологодской области от 30.01.2001 № 6 "О Положении об оплате расходов в краткосрочных служебных заграничных командировках работников органов городского самоуправления"</t>
  </si>
  <si>
    <t>Г-04.011</t>
  </si>
  <si>
    <t>часть 2 п.п. 7 п.1 ст.17 гл.3</t>
  </si>
  <si>
    <t>26.06.2014, не установлен</t>
  </si>
  <si>
    <t>А-07.004</t>
  </si>
  <si>
    <t>26.06.2014, нн установлен</t>
  </si>
  <si>
    <t>А-14.002</t>
  </si>
  <si>
    <t>Постановление мэрии города от 01.08.2014 № 4204 "Об утверждении Порядка предоставления субсидий из городского бюджета"</t>
  </si>
  <si>
    <t>05.10.2014, не установлен</t>
  </si>
  <si>
    <t>Постановление мэрии города от 10.10.2014 № 5482 "Об утверждении муниципальной программы "Повышение инвестиционной привлекательности города Череповца" на 2015-2018 годы"</t>
  </si>
  <si>
    <t>Постановление мэрии города от 10.10.2013 № 4805 "Об утверждении муниципальной программы "Здоровый город"  на 2014-2022 годы</t>
  </si>
  <si>
    <t>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 утверждаемого постановлением мэрии города в рамках муниципальной программы "Развитие молодежной политики" на 2013-2018 годы</t>
  </si>
  <si>
    <t>Положение о проекте "Народный бюджет", утвержденное заместителем мэра города по общим вопросам 13.01.2014</t>
  </si>
  <si>
    <t>13.01.2014, не установлен</t>
  </si>
  <si>
    <t>Постановление мэрии города от 08.10. 2013 №4730 "Об утверждении муниципальной программы "Обеспечение законности, правопорядка и общественной безопасности в городе Череповце" на 2014-2020 годы</t>
  </si>
  <si>
    <t>Постановление мэрии города от 10.10.2013 №4809 "Об утверждении муниципальной программы "Развитие городского общественного транспорта" на 2014-2017 годы</t>
  </si>
  <si>
    <t>10.10.2013, не установлен (01.01.2014-31.12.2017)</t>
  </si>
  <si>
    <t>08.10.2013, не установлен</t>
  </si>
  <si>
    <t>Постановление Правительства Вологодской области от 28.10.2013 №1098 "О государственной программе "Социальная поддержка граждан в Вологодской области на 2014-2018 годы"</t>
  </si>
  <si>
    <t>0113, 0409</t>
  </si>
  <si>
    <t>А-13.004</t>
  </si>
  <si>
    <t>Постановление мэрии города от 16.06.2014 № 3254 "Об утверждении Порядка предоставления  субсидий из бюджета города на возмещение затрат по организации работ, связанных с уборкой улично-дорожной сети предприятиями жилищно-коммунального хозяйства города"</t>
  </si>
  <si>
    <t>26.06.2012, не установлен</t>
  </si>
  <si>
    <t>расходы на возмещение затрат по организации работ, связанных с уборкой улично-дорожной сети предприятиями жилищно-коммунального хозяйства города</t>
  </si>
  <si>
    <t>А-33.005</t>
  </si>
  <si>
    <t>А-20.017</t>
  </si>
  <si>
    <t>расходы на проведение мероприятия "Проведение городского патриотического фестиваля "Город Победы" в рамках муниципальной программы "Развитие образования" на 2013-2022 годы</t>
  </si>
  <si>
    <t>Контракт; кредитный договор от 26.03.2014 №0130300000314000012-0245144-01; 8638/0/141433</t>
  </si>
  <si>
    <t>30.07.2014 до исполнения обязательств</t>
  </si>
  <si>
    <t>Контракт; кредитный договор от 30.07.2014 №0130300041114000004-0245144-01; 01/20-14</t>
  </si>
  <si>
    <t>Договор о предоставлении бюджетного кредита из областного бюджета муниципальным образованиям Вологодской области от 22.11.2013 № 18</t>
  </si>
  <si>
    <t>Закон Вологодской области от 16.12.2013 № 3246-ОЗ  "Об областном бюджете на 2014 год и плановый период 2015 и 2016 годов"</t>
  </si>
  <si>
    <t>22.11.2012 - не установлен (01.01.2013 - 31.12.2022)</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</si>
  <si>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</si>
  <si>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</si>
  <si>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расходы на изготовление кадастровых паспортов и оценка объектов недвижимости</t>
  </si>
  <si>
    <t>30.11.2011, не  установлен</t>
  </si>
  <si>
    <t>01.01.2014, не  установлен</t>
  </si>
  <si>
    <t>Распоряжение мэрии города от 28.01.2014 № 43-р "О выделении денежных средств  на проведение инвентаризации и оценки объектов недвижимости"</t>
  </si>
  <si>
    <t>Распоряжение мэрии города от 28.01.2014 № 44-р "О выделении денежных средств на обработку документов и сдачу их в городской архив"</t>
  </si>
  <si>
    <t>Постановление Череповецкой городской Думы от 29.11.2005 № 128 "О Положении о территориальном общественном самоуправлении в городе Череповце"</t>
  </si>
  <si>
    <t>Постановление мэрии города от 10.10.2013 № 4809 "Об утверждении муниципальной программы "Развитие городского общественного транспорта" на 2014-2017 годы"</t>
  </si>
  <si>
    <t>10.10.2013, не установлен (10.10.2013-31.12.2018)</t>
  </si>
  <si>
    <t>А-28.003</t>
  </si>
  <si>
    <t>А-31.002</t>
  </si>
  <si>
    <t>0502, 0503</t>
  </si>
  <si>
    <t>расходы на капитальные вложения в области строительства и проведения экспертизы полигона твердых бытовых отходов</t>
  </si>
  <si>
    <t>Положение о проекте "Народный бюджет", утвержденное заместителем мэра города Е.О. Авдеевой 13.01.2014 года</t>
  </si>
  <si>
    <t>Положение о проекте "Народный бюджет", утвержденное заместителем мэра города Е.О. Авдеевой от 13.01.2014 года</t>
  </si>
  <si>
    <t>Положение о проекте "Народный бюджет", утвержденное заместителем мэра города по общим вопросам 13.01.2014 года</t>
  </si>
  <si>
    <t>26.12.2013, не установлен</t>
  </si>
  <si>
    <t>09.12.2011, не установлен</t>
  </si>
  <si>
    <t>Г-02.015</t>
  </si>
  <si>
    <t>единовременная денежная выплата инвалидам и участникам Великой Отечественной войны на возмещение затрат по замене газового оборудования в жилых помещениях, принадлежащих им на праве собственности  или занимаемых ими по договору социального найма</t>
  </si>
  <si>
    <t>Решение Череповецкой городской Думы от 06.10.2014 №154 "Об оказании единовременной социальной помощи"</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</si>
  <si>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t>
  </si>
  <si>
    <t>Положение о проекте "Народный бюджет", утвержденное заместителем мэра города Е.О. Авдеевой от  13.01.2014 года</t>
  </si>
  <si>
    <t>28.10.2013, не установлен</t>
  </si>
  <si>
    <t xml:space="preserve">28.10.2013, не установлен </t>
  </si>
  <si>
    <t>Положение о проекте "Народный бюджет", утвержденное заместителем мэра города Е.О. Авдеевой  от 13.01.2014 года</t>
  </si>
  <si>
    <t>Постановление мэрии города от 27.03.2009 № 1064 "Об утверждении Положения об оплате труда работников МУ "Центр по защите населения и территорий от чрезвычайных ситуаций"</t>
  </si>
  <si>
    <t>25.11.2013, не установлен</t>
  </si>
  <si>
    <t>п.п. 26 п. 1 ст. 16  гл. 3</t>
  </si>
  <si>
    <t>06.09.2004, не установлен</t>
  </si>
  <si>
    <t>13.07.2002, не установлен</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</si>
  <si>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</si>
  <si>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расходы на осуществление мер социальной поддержки в виде предоставления социальных выплат для оплаты первоначального взноса и субсидирования части ежемесячного платежа по ипотечному кредиту (займу) и с 2015 года предусмотрены расходы на предоставление единовременных и ежемесячных социальных выплат работникам бюджетных учреждений здравоохранения</t>
  </si>
  <si>
    <t>Протокол заседания экспертного совета по вопросу реализации проекта "Народный бюджет"  от 26.06.2014</t>
  </si>
  <si>
    <t>Протокол заседания экспертного совета по вопросу реализации проекта "Народный бюджет"  от 26.06.2014 года</t>
  </si>
  <si>
    <t>Постановление мэрии города от 10.10.2012 №5376 "Об утверждении муниципальной программы "Развитие молодежной политики" на 2013-2018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</si>
  <si>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</si>
  <si>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</si>
  <si>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</si>
  <si>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</si>
  <si>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10.10.2014, не установлен (01.01.2015-31.12.2018)</t>
  </si>
  <si>
    <t xml:space="preserve">Решение Череповецкой городской Думы от 27.09.2011 № 170 "О предоставлении мер социальной поддержки инвалидам  и участникам Великой Отечественной войны" </t>
  </si>
  <si>
    <t>11.10..2011, не установлен</t>
  </si>
  <si>
    <t>расходы на оказание муниципальных услуг учреждениями образования (школы), а также  в  2015 году на информационное просвещение обучающихся, формирование культуры здорового и безопасного образа жизни в рамках реализации проекта "Народный бюджет " в городе Череповце в сумме 600,0 тыс. руб.</t>
  </si>
  <si>
    <t>расходы на популяризацию проекта "Электронный гражданин" в рамках реализации проекта "Народный бюджет" в городе Череповце</t>
  </si>
  <si>
    <t>расходы на функционирование и оказание услуг Информационное мониторинговое агентство "Череповец", доведение информации до жителей города, посредством городского официального сайта; публикацию в средствах массовой информации муниципальных правовых актов, конкурсной документации и других документов по вопросам местного значения, а также в 2015 году  в рамках реализации проекта "Народный бюджет" в городе Череповце предусмотрены расходы на организацию прямых трансляций заседаний Череповецкой городской Думы в сумме 1000,0 тыс.руб.</t>
  </si>
  <si>
    <t>Постановление мэрии города Череповца от 10.10.2012 № 5368 "Об утверждении муниципальной программы "Создание условий для развития физической культуры и спорта в городе Череповце" на 2013-2022 годы"</t>
  </si>
  <si>
    <t xml:space="preserve">30.10.2012, не установлен
</t>
  </si>
  <si>
    <t>27.03.2014, не установлен</t>
  </si>
  <si>
    <t>24.10.2013, не установлен</t>
  </si>
  <si>
    <t>п.5 перечня, утвержденного указанным решением</t>
  </si>
  <si>
    <t xml:space="preserve"> п.1,2,3,4,5 перечня, утвержденного указанным решением</t>
  </si>
  <si>
    <t>12.05.2011-22.07.2014</t>
  </si>
  <si>
    <t>расходы на выполнение функций аппаратом мэрии</t>
  </si>
  <si>
    <t xml:space="preserve">расходы на выполнение функций комитетом по контролю в сфере благоустройства и охраны окружающей среды города </t>
  </si>
  <si>
    <t>Постановление мэрии города от 30.12.2013 № 6442 "Об утверждении Порядка расчета (перерасчета) доплаты к пенсии лицам, замещавшим выборные муниципальные  должности на постоянной основе в органах местного самоуправления города Череповца"</t>
  </si>
  <si>
    <t>расходы на выплаты доплат к пенсиям за выслугу лет лицам, замещавшим должности муниципальной службы в органах местного самоуправления, включая с 2015 года доплаты к пенсиям лицам, замещавшим выборные муниципальные должности на постоянной основе в органах местного самоуправления города Череповца</t>
  </si>
  <si>
    <t>30.12.2013, не установлен</t>
  </si>
  <si>
    <t>расходы на оказание муниципальных услуг  муниципальным бюджетным учреждением "Центр социального питания" до 30.03.2014 года и с 01.04.2014 года муниципальным автономным учреждением "Центр социального питания" в связи с изменением типа учреждения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</si>
  <si>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t>
  </si>
  <si>
    <t>расходы на вывоз брошенных транспортных средств  и самовольно установленных  временных объектов с территории города</t>
  </si>
  <si>
    <t>расходы на социальную поддержку отдельных категорий граждан, имеющих детей, посещающих муниципальные дошкольные образовательные учреждения</t>
  </si>
  <si>
    <t>10.10.2014, не установлен (01.01.2015-31.12.2017)</t>
  </si>
  <si>
    <t>0100, 0400, 0600, 0700, 0900, 1000</t>
  </si>
  <si>
    <t xml:space="preserve">
0103, 0106, 0409, 0412, 0113, 0505, 0605, 0804, 0709, 1105</t>
  </si>
  <si>
    <t>10.10.2013-01.01.2015 (01.01.2014-31.12.2014)</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</si>
  <si>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</si>
  <si>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Постановление мэрии города от 10.10.2014 № 5484 "Об утверждении ведомственной целевой программе "Спортивный город" на 2015-2017 годы"</t>
  </si>
  <si>
    <t>расходы на оплату взносов в региональный фонд капитальных ремонтов в части муниципальных помещений</t>
  </si>
  <si>
    <t>расходы на реализацию мероприятий в рамках ведомственной целевой программе "Отрасль "Культура города Череповца" (2012-2014 годы)</t>
  </si>
  <si>
    <t>Распоряжение мэрии города от 20.10.2014 № 554-р "Об авансировании по объекту капитального строительства "Памятник медицинским сестрам на территории привокзального сквера"</t>
  </si>
  <si>
    <t>20.10.2014, не установлен</t>
  </si>
  <si>
    <t>0104, 0605</t>
  </si>
  <si>
    <t xml:space="preserve">расходы  на 2015 год в рамках реализации проекта "Народный бюджет" в городе Череповце на техническое оснащение проекта "Электронный  гражданин" в сумме 858,0 тыс. руб. </t>
  </si>
  <si>
    <t>расходы на капитальный ремонт придомовых территорий многоквартирных домов, в том числе в части приобретения и сооружения детских площадок</t>
  </si>
  <si>
    <t>Постановление мэрии города от 07.06.2013 № 2546 
"Об утверждении плана мероприятий ("дорожной карты") "Изменения, направленные на повышение эффективности образования" на 2013 - 2018 годы"</t>
  </si>
  <si>
    <t>Постановление мэрии города от 07.06.2013 № 2546 
"Об утверждении плана мероприятий ("дорожной карты") "Изменения, направленные на повышение эффективности образования" на 2013 - 2018 годы"</t>
  </si>
  <si>
    <t>Постановление мэрии города от 09.10.2013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</si>
  <si>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Постановление мэрии города от 09.10.2013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</si>
  <si>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Постановление мэрии города от 08.10.2013 №4730 "Об утверждении муниципальной программы "Обеспечение законности, правопорядка и общественной безопасности в городе" на 2014-2020 годы"</t>
  </si>
  <si>
    <t>Постановление мэрии города от 10.10.2013 №4811 "О муниципальной программе "Развитие жилищно-коммунального хозяйства города Череповца" на 2014-2018 годы"</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</si>
  <si>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</si>
  <si>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Решение Череповецкой городской Думы от 09.03.2010 №29 "Об утверждении положения о системе оплаты труда работников муниципальных учреждений культуры города Череповца"</t>
  </si>
  <si>
    <t>Решение Череповецкой городской Думы от 24.12.2013 №255 "Об утверждении Положения о системе оплаты труда работников муниципального бюджетного учреждения "Централизованная бухгалтерия по обслуживанию учреждений образования"</t>
  </si>
  <si>
    <t>21.06.2012, не установлен</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</si>
  <si>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</si>
  <si>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Решение Череповецкой городской Думы  от 25.06. 2013 № 116
"О социальной поддержке отдельных категорий граждан, имеющих детей, посещающих муниципальные дошкольные образовательные учреждения"</t>
  </si>
  <si>
    <t>Распоряжение мэрии города от 27.02.2010 № 56-р "О порядке выделения и использования денежных средств на уплату административных штрафов и судебных расходов"</t>
  </si>
  <si>
    <t>2003, не установлен</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</si>
  <si>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</si>
  <si>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09.07.2013, не установлен</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</si>
  <si>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</si>
  <si>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Решение Череповецкой городской Думы от 28.09.2010 № 162 "О Положении о порядке обращения, назначения и выплаты доплаты к пенсиям лицам, являвшимся выборными  должностными лицами местного самоуправления в городе Череповце"</t>
  </si>
  <si>
    <t>14.10.2010, не установлен</t>
  </si>
  <si>
    <t>1.20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</si>
  <si>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</si>
  <si>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А-21.000</t>
  </si>
  <si>
    <t>Федеральный закон от 06.10.2003 № 131-ФЗ "Об общих принципах организации местного самоуправления в РФ"</t>
  </si>
  <si>
    <t xml:space="preserve">п.п. 14 п. 1 ст. 16  гл. 3   </t>
  </si>
  <si>
    <t>06.10.2003 - не установлен</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</si>
  <si>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</si>
  <si>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</si>
  <si>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</si>
  <si>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Постановление мэрии от 10.10.2013 № 4814 "Об утверждении муниципальной программы "Совершенствование муниципального управления в городе Череповце на 2014-2018 годы"</t>
  </si>
  <si>
    <t>10.10.2013, не установлен (01.01.2014 - 31.12.2018)</t>
  </si>
  <si>
    <t>Решение Череповецкой городской Думы от 02.06.2014 № 112 "О внесении изменений в решение Череповецкой городской Думы от 10.12.2013 №234 "О городском бюджете на 2014 год и плановый период 2015 и 2016 года"</t>
  </si>
  <si>
    <t>06.06.2014, не установлен</t>
  </si>
  <si>
    <t>31.07.2014, не установлен</t>
  </si>
  <si>
    <t>Г-01.008</t>
  </si>
  <si>
    <t>Решение Череповецкой городской Думы от 10.12.2013 № 232 "Об организации и обеспечении методической помощи муниципальным образовательным  учреждениям"</t>
  </si>
  <si>
    <t>0412, 0502</t>
  </si>
  <si>
    <t>01.01.2014-.31.12.2018</t>
  </si>
  <si>
    <t>Закон Вологодской области от 24.08.2006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</si>
  <si>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</si>
  <si>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Череповца от 09.12.2011 № 5361 "О порядке расходования субвенций на передаваемые полномочия  в сфере архивного дела"</t>
  </si>
  <si>
    <t>Постановление Правительства Вологодской области от 26.12.2013 № 1773   "Об утверждении Порядка составления списков кандидатов в присяжные заседатели для федеральных судов общей юрисдикции"</t>
  </si>
  <si>
    <t>Постановление Правительства Вологодской области от 07.04.2009 № 590 "Об утверждении Порядков предоставления и расходования средств, направленных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и по составлению протоколов и рассмотрению дел об административных правонарушениях"</t>
  </si>
  <si>
    <t>Постановление Правительства Вологодской области от 26.02.2006 № 194 "Об утверждении Порядка предоставления и расходования субвенций на осуществление отдельных государственных полномочий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t>
  </si>
  <si>
    <t>Постановления мэрии города Череповца от 03.11.2006 № 4776  "О реализации отдельных государственных полномочий в сфере регулирования цен (тарифов)"</t>
  </si>
  <si>
    <t>Закон Вологодской области от 06.05.2013 № 3033-ОЗ "О наделении органов местного самоуправления отдельными государственными полномочиями по защите прав граждан - 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</si>
  <si>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Постановление мэрии города Череповца от 04.02.2011 № 362 "Об осуществлении отдельных государственных полномочий в сфере охраны окружающей среды"</t>
  </si>
  <si>
    <t>Постановление мэрии города Череповца от 21.06.2011 № 2621 "О порядке расходования субвенций на передаваемые государственные полномочия в сфере охраны окружающей среды"</t>
  </si>
  <si>
    <t>Постановление Правительства Вологодской области от 22.10.2012 № 1243 " О государственной программе "Развитие образования Вологодской области на 2013 - 2017 годы"</t>
  </si>
  <si>
    <t>Закон Вологодской области от 17.12.2007 № 1718-ОЗ "О наделении органов местного самоуправления отдельными государственными полномочиями в сфере труда и социальной защиты населения области"</t>
  </si>
  <si>
    <t>Постановление Правительства Вологодской области от 31.05.2010 № 632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 "</t>
  </si>
  <si>
    <t>0707,1002,1003,1006</t>
  </si>
  <si>
    <t>Закон Вологодской области от 17.12.2007 № 1718-ОЗ № О наделении органов местного самоуправления отдельными государственными полномочиями в сфере труда и социальной защиты населения области"</t>
  </si>
  <si>
    <t>Постановление Правительства Вологодской области от 05.02.2008 № 190 "Об утверждении порядка предоставления и расходования субвенции на осуществление отдельных государственных полномочий по опеке и попечительству"</t>
  </si>
  <si>
    <t>Постановление Правительства Вологодской области от 15.02.2008 № 564 "О выполнении отдельных государственных полномочий в сфере образования по опеке и попечительству"</t>
  </si>
  <si>
    <t>1003,1006</t>
  </si>
  <si>
    <t>Постановления мэрии города Череповца от 20.08.2009 № 2946 "О возложении функций по реализации государственных полномочий по обеспечению жильем отдельных категорий граждан"</t>
  </si>
  <si>
    <t>Постановление мэрии города Череповца от 20.08.2009 № 2946 "О возложении функций по реализации государственных полномочий по обеспечению жильем отдельных категорий граждан"</t>
  </si>
  <si>
    <t>B-28.000</t>
  </si>
  <si>
    <t>0104, 1004</t>
  </si>
  <si>
    <t>Закон Вологодской области от 05.02.2013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попечения родителей"</t>
  </si>
  <si>
    <t>B-29.000</t>
  </si>
  <si>
    <t>B-34.000</t>
  </si>
  <si>
    <t>0104,1006</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</si>
  <si>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</si>
  <si>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 xml:space="preserve">Прочие субвенции </t>
  </si>
  <si>
    <t>0701, 0702, 0707, 1004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</si>
  <si>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</si>
  <si>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</si>
  <si>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</si>
  <si>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</si>
  <si>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</si>
  <si>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</si>
  <si>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полномочиями в сфере водоснабжения и водоотведения, предусмотренными Федеральным законом "О водоснабжении и водоотведении"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</si>
  <si>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</si>
  <si>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Субвенции на 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</si>
  <si>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</si>
  <si>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</si>
  <si>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осуществление отдельных государственных полномочий в соответствии с законом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t>
  </si>
  <si>
    <t>Субвенции на осуществление отдельных государственных полномочий по защите прав граждан-участников долевого строительства в соответствии с законом области от 6 мая 2013 года № 3033-ОЗ "О наделении органов местного самоуправления отдельными государственными полномочиями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</si>
  <si>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B-07.000</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</si>
  <si>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t>
  </si>
  <si>
    <t>Субвенции на 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</si>
  <si>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Субвенция на обеспечение дошкольного образования в муниципальных дошкольных образовательных организациях</t>
  </si>
  <si>
    <t>Субвенции на обеспечение общеобразовательного процесса в муниципальных общеобразовательных организациях</t>
  </si>
  <si>
    <t>Субвенции на мероприятия по проведению оздоровительной кампании детей</t>
  </si>
  <si>
    <t>Субвенции на осуществление отдельных государственных полномочий в соответствии с законом области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t>
  </si>
  <si>
    <t>Субвенции на социальную поддержку детей, обучающихся в муниципальных общеобразовательных организациях, из многодетных семей в части предоставления денежных выплат на проезд  (кроме такси) на городском транспорте, а также на автобусах пригородных и внутрирайонных маршрутов и на приобретение комплекта одежды для посещения школьных занятий, спортивной формы для занятий физической культурой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</si>
  <si>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</si>
  <si>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 многодетных семей, детей, состоящих на учете в противотуберкулезном диспансере, в соответствии с частью 52 статьи 2 закона области от 17 декабря 2007 года № 1719-ОЗ "О наделении органов местного самоуправления государственными полномочиями в сфере образования"</t>
  </si>
  <si>
    <t>Субвенции на предоставление единовременных выплат педагогическим работникам муниципальных общеобразовательных организаций, проживающим и работающим в сельской местности, в соответствии с законом области от 28 апреля 2010 года № 2271-ОЗ "О единовременных выплатах педагогическим работникам, проживающим и работающим в сельской местности"</t>
  </si>
  <si>
    <t>B-16.000</t>
  </si>
  <si>
    <t>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 3, 5-8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</si>
  <si>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</si>
  <si>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Субвенции на 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</si>
  <si>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Субвенции на оплату жилищно-коммунальных услуг отдельным категориям граждан</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</si>
  <si>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</si>
  <si>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</si>
  <si>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обеспечение детей-сирот и детей, оставшихся без попечения родителей, находящихся под опекой (попечительством) в семьях (в том числе в приемных семьях), детей-сирот и детей, оставшихся без попечения родителей, находящихся под надзором в организованных по семейному принципу негосударственных организациях для детей-сирот и детей, оставшихся без попечения родителей, обеспечивающих их содержание и воспитание, лиц из числа детей указанных категорий, а также детей, в отношении которых установлена предварительная опека (попечительство), денежными выплатами на их содержание; на выплату вознаграждения приемным родителям (родителю) и выплате ежемесячного пособия семье, установленного частью 7 статьи 20 закона области от 29 декабря 2003 года № 982-ОЗ "Об охране семьи, материнства, отцовства и детства в Вологодской области"</t>
  </si>
  <si>
    <t>Субвенции на предоставление компенсации, выплачиваемой родителям (законным представителям) детей, посещающих муниципальные и частные образовательные организации, реализующие образовательные программы дошкольного образования,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</si>
  <si>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Субвенция на осуществление отдельных государственных полномочий в соответствии с законом области от 1 февраля 2013 года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</si>
  <si>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или попечительстве,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</si>
  <si>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</si>
  <si>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Субвенции на осуществление отдельных государственных полномочий в соответствии с законом области от 8 ноября 2011 года № 2642-ОЗ "О наделении органов местного самоуправления  городского округа "город Череповец" отдельными государственными полномочиями в сфере труда"</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</si>
  <si>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</si>
  <si>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расходы на обеспечение деятельности комиссий по делам несовершеннолетних и защите их прав, административной комиссии</t>
  </si>
  <si>
    <t>расходы на приобретение канцелярских товаров для составления протоколов административной комиссией</t>
  </si>
  <si>
    <t>расходы на  осуществление государственного экологического надзора на территории города Череповца</t>
  </si>
  <si>
    <t>расходы на компенсацию части родительской платы в дошкольном учреждении</t>
  </si>
  <si>
    <t>расходы на обеспечением жильем ветеранов Великой Отечественной войны 1941-1945 годов</t>
  </si>
  <si>
    <t>расходы на обеспечение жильем ветеранов боевых действий, инвалидов, детей-инвалидов</t>
  </si>
  <si>
    <t>расходы на обеспечение мер социальной поддержки по оплате жилых помещений и коммунальных услуг гражданам, пострадавшим от воздействия радиации, отдельным категориям ветеранов и инвалидам, выполнение функций комитетом социальной защиты населения города</t>
  </si>
  <si>
    <t>расходы на оплату труда 1 штатной единицы ведущего специалиста жилищного управления для проведения мероприятий по формированию и ведению списка  детей-сирот и детей, оставшихся без попечения родителей</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</si>
  <si>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включая питание</t>
  </si>
  <si>
    <t>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t>
  </si>
  <si>
    <t>расходы на осуществление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С 1 января 2015 года данные полномочия от управления образования мэрии  в соответствии с постановлением Губернатора области от 15.09.2014 №319 "О передаче полномочий" переданы комитету социальной защиты населения города</t>
  </si>
  <si>
    <t>расходы на частичную (полную) оплату стоимости путевок и питания для детей, находящихся в трудной жизненной ситуации, в оздоровительные организации</t>
  </si>
  <si>
    <t>расходы на обеспечение общеобразовательного процесса в муниципальных образовательных учреждениях</t>
  </si>
  <si>
    <t>расходы на составление (изменение) списков кандидатов в присяжные заседатели федеральных судов</t>
  </si>
  <si>
    <t>расходы на осуществление отдельных государственных полномочий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</si>
  <si>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расходы на обеспечение дошкольного образования в муниципальных дошкольных образовательных организациях</t>
  </si>
  <si>
    <t>Субвенции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закона области от 8 декабря 2010 года № 2429-ОЗ "Об административных правонарушениях в Вологодской области"</t>
  </si>
  <si>
    <t xml:space="preserve">в целом          </t>
  </si>
  <si>
    <t>17.11.2014, не  установлен</t>
  </si>
  <si>
    <t>расходы на развитие детских школ искусств в рамках реализации федеральной целевой программы "Культура России" (2012-2018 г.)</t>
  </si>
  <si>
    <t>Закон Вологодской области от 16.12.2013 №3246-ОЗ "Об областном бюджете на 2014 год и плановый период 2015и 2016 годов"</t>
  </si>
  <si>
    <t>Распоряжение мэрии города от 09.12.2014 №655-р "Об уполномоченном органе и Порядке предоставления из городского бюджета субсидии на иные цели МБОУ ДОД "Детская школа искусств"</t>
  </si>
  <si>
    <t>09.12.2014, не установлен</t>
  </si>
  <si>
    <t>Соглашение № 50 от 03.10.2014 "О предоставлении и расходовании субсидии на развитие детских школ искусств в рамках реализации мероприятий федеральной целевой программы "Культура России (2012-2018 годы)"</t>
  </si>
  <si>
    <t>03.10.2014, не установлен</t>
  </si>
  <si>
    <t>Федеральный закон от 06.12.2011 № 402-ФЗ "О бухгалтерском учете"</t>
  </si>
  <si>
    <t>ст. 6,7</t>
  </si>
  <si>
    <t xml:space="preserve">Федеральный закон от 23.11.2009 №261-ФЗ "Об энергосбережении и повышении энергетической эффективности и о внесении изменений в отдельные законодательные акты Российской Федерации" </t>
  </si>
  <si>
    <t>расходы на проезд и одежду детям из многодетных семей</t>
  </si>
  <si>
    <t>расходы на выполнение отдельных государственных полномочий по организации и осуществлении деятельности по опеке и попечительству в отношении совершеннолетних граждан, нуждающихся в опеке и попечительстве (расходы на выполнение функций комитетом социальной защиты населением города и выплату вознаграждения опекунам)</t>
  </si>
  <si>
    <t>Соглашение 73/4 от 17 ноября 2014 года о предоставлении и расходовании субсидии бюджету города Череповца на частичное обеспечение расходов на повышение оплаты труда  работникам учреждений культуры в 2014 году</t>
  </si>
  <si>
    <t>Постановление Правительства Российской Федерации от 22.07.2014 № 692 "О предоставлении в 2014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лиц без гражданства, постоянно проживающих на территории Украины, прибывших на территорию Российской Федерации в массовом экстренном порядке и находящихся в пунктах временного размещения"</t>
  </si>
  <si>
    <t>Федеральный закон от 13.03.2006 № 38-ФЗ "О рекламе"</t>
  </si>
  <si>
    <t>01.07.2006, не установлен</t>
  </si>
  <si>
    <t>Постановление мэрии города от 14.03.2014 № 1453 "О проекте "Народный бюджет ТОС"</t>
  </si>
  <si>
    <t>14.03.2014, не установлен</t>
  </si>
  <si>
    <t>расходы на оборудование детских площадок и комплексов малыми формами в рамках реализации проекта "Народный бюджет" в городе Череповце</t>
  </si>
  <si>
    <t>25.07.2014, не установлен</t>
  </si>
  <si>
    <t>Постановление мэрии города от 11.08.2014 № 4334 "Об утверждении Порядка предоставления субсидий"</t>
  </si>
  <si>
    <t>Соглашение от 01.12.2014 № 65 "О предоставлении иных межбюджетных трансфертов за счет средств областного бюджета, поступивших в областной бюджет в виде иных межбюджетных трансфертов из федерального бюджета, на финансовое обеспечение расходов муниципальных образований на реализацию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</si>
  <si>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Распоряжение мэрии города от 08.08.2014 №441-р "Об использовании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</si>
  <si>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29.08.2014, не установлен</t>
  </si>
  <si>
    <t>11.08.2014,не установлен</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</si>
  <si>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</si>
  <si>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 xml:space="preserve">статья 2                           </t>
  </si>
  <si>
    <t xml:space="preserve">вводится в действие ежегодно </t>
  </si>
  <si>
    <t>Распоряжение мэрии города от 16.06.2014 № 353-р "Об утверждении порядка предоставления из городского бюджета субсидий на иные цели"</t>
  </si>
  <si>
    <t>16.06.2014-31.12.2014</t>
  </si>
  <si>
    <t>16.06.2010, не установлен</t>
  </si>
  <si>
    <t>15.08.2006, не установлен</t>
  </si>
  <si>
    <t>07.04.2009, не установлен</t>
  </si>
  <si>
    <t>26.02.2006, не установлен</t>
  </si>
  <si>
    <t>11.05.2013, не установлен</t>
  </si>
  <si>
    <t>08.02.2011, не установлен</t>
  </si>
  <si>
    <t>22.06.2011, не установлен</t>
  </si>
  <si>
    <t>Постановление Правительства Вологодской области от 28.10.2013 № 1098 "О государственной программе "Социальная поддержка граждан в Вологодской области на 2014 - 2018 годы"</t>
  </si>
  <si>
    <t>01.01.2014 - не установлен (01.01.2014 - 31.12.2018)</t>
  </si>
  <si>
    <t xml:space="preserve">расходы на выполнение функций  комитетом социальной защиты населения города, выплату гражданам, имеющим право на их получение в соответствии с жилищным законодательством, субсидий, на оплату жилого помещения и коммунальных услуг, ежемесячные денежные компенсации расходов на оплату жилого помещения и (или) коммунальных услуг, частичную оплату стоимости путевок в организации отдыха детей и их оздоровления и питания детей в лагерях дневного пребывания, обеспечение средствами ухода за новорожденными детьми из нуждающихся семей, организацию предоставления социальных услуг в учреждениях социального обслуживания населения города </t>
  </si>
  <si>
    <t>12.01.1995, не установлен</t>
  </si>
  <si>
    <t>28.04.2010, не установлен</t>
  </si>
  <si>
    <t>05.02.2013, не установлен</t>
  </si>
  <si>
    <t>10.12.2014, не установлен </t>
  </si>
  <si>
    <t xml:space="preserve">   01.01.2014 - не установлен (01.01.2014 - 31.12.2018)</t>
  </si>
  <si>
    <t>Закон Вологодской области от 03.06.2011 № 2524-ОЗ "О вознаграждении опекунам совершеннолетних недееспособных граждан"</t>
  </si>
  <si>
    <t>01.01.2012 - не установлен</t>
  </si>
  <si>
    <t>0410, 0412</t>
  </si>
  <si>
    <t>расходы на организацию и обеспечение методической помощи муниципальным образовательным  учреждениям</t>
  </si>
  <si>
    <t xml:space="preserve">Закон Вологодской области от 03.06.2011 № 2524-ОЗ "О вознаграждении опекунам совершеннолетних недееспособных граждан"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</si>
  <si>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</si>
  <si>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2014-2014"</t>
  </si>
  <si>
    <t>Закон Вологодской области от 08.11.2011 № 2642-ОЗ "О наделении органов местного самоуправления городского округа "Город Череповец" отдельными государственными полномочиями в сфере труда"</t>
  </si>
  <si>
    <t xml:space="preserve">Раздел II </t>
  </si>
  <si>
    <t>п.2,3 перечня</t>
  </si>
  <si>
    <t>01.01.2015, не установлен</t>
  </si>
  <si>
    <t>Постановление мэрии города от  02.06.2014 № 3005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г.Череповце" на 2014 год"</t>
  </si>
  <si>
    <t>расходы на погашение кредиторской задолженности по обязательствам, принятым и неисполненным в 2013 году по проведению ремонта помещений в муниципальном учреждении  "Центр социального питания"</t>
  </si>
  <si>
    <t xml:space="preserve">расходы на погашение кредиторской задолженности, сложившейся по итогам 2013 года, в результате создания условий для организации досуга населения города и развития массового спорта посредством организации деятельности аквапарка </t>
  </si>
  <si>
    <t>расходы на погашение кредиторской задолженности по обязательствам, принятым и неисполненным в 2013 году, по строительству инженерных сетей и благоустройству объекта капитального строительства "Здание аквапарка"</t>
  </si>
  <si>
    <t>расходы на погашение кредиторской задолженности по обязательствам, принятым и неисполненным в 2013 году, по оплате труда с начислениями работникам дошкольных образовательных учреждений города</t>
  </si>
  <si>
    <t>расходы на погашение кредиторской задолженности по обязательствам, принятым и неисполненным в 2013 году, по муниципальному бюджетному учреждению "Череповецкий молодежный центр"</t>
  </si>
  <si>
    <t>А-37.001</t>
  </si>
  <si>
    <t>А-37.002</t>
  </si>
  <si>
    <t>А-38.001</t>
  </si>
  <si>
    <t>01.12.2014,не установлен</t>
  </si>
  <si>
    <t>05.02.2015-не установлен</t>
  </si>
  <si>
    <t>Постановление мэрии города от 14.02.2014 № 888 "О Фестивале снежных и ледовых скульптур"</t>
  </si>
  <si>
    <t>Постановление мэрии города от 05.02.2015 № 699 "О Фестивале снежных и ледяных скульптур"</t>
  </si>
  <si>
    <t>А-02.010</t>
  </si>
  <si>
    <t>А-01.011</t>
  </si>
  <si>
    <t>Федеральный закон от 19.02.1993 №4528-I "О беженцах"</t>
  </si>
  <si>
    <t>ст.15</t>
  </si>
  <si>
    <t xml:space="preserve">25.03.1993, не установлен </t>
  </si>
  <si>
    <t>расходы на выполнения работ, оказание услуг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t>
  </si>
  <si>
    <t>20.09.2014, не установлен </t>
  </si>
  <si>
    <t>Постановление Правительства Вологодской области 25.07.2014 № 621 "О временном социально-бытовом обустройстве лиц, вынужденно покинувших территорию Украины и находящихся в пунктах временного размещения"</t>
  </si>
  <si>
    <t>расходы на выполнение работ, оказание услуг муниципальным бюджетным учреждением "Центр муниципальных информационных ресурсов и технологий", в том числе: обеспечение работы СЭД "Летограф", надежного функционирования технической и сетевой инфраструктуры, информационных систем, средств связи органов мэрии</t>
  </si>
  <si>
    <t>расходы на проведение имиджевых мероприятий, мероприятий по формированию благоприятного имиджа города, реализацию имиджевой рекламы, организацию и проведение Фестиваля снежных и ледяных скульптур, а также в 2015 году предусмотрены расходы на наружную социальную рекламу на щитах, пиллерсах и остановочных павильонах в рамках реализации проекта "Народный бюджет" в городе Череповце в сумме 1000,0 тыс.руб.</t>
  </si>
  <si>
    <t xml:space="preserve">расходы на мероприятия по временному социально-бытовому обустройству лиц, вынужденно покинувших территорию Украины и находящихся в пунктах временного размещения </t>
  </si>
  <si>
    <t>расходы на проведение мероприятий по профилактике правонарушений в городе</t>
  </si>
  <si>
    <t>А-10.001</t>
  </si>
  <si>
    <t xml:space="preserve">расходы на членский взнос в Союз Российских городов                                     </t>
  </si>
  <si>
    <t>Распоряжение мэрии города от 28.10.2014 №564-р "О расходовании средств на оплату членских взносов"</t>
  </si>
  <si>
    <t>Распоряжение мэрии города от 24.03.2014 № 189-р "Об оплате членских взносов Ассоциации "Совет муниципальных образований Вологодской области"</t>
  </si>
  <si>
    <t>24.03.2014-31.12.2014</t>
  </si>
  <si>
    <t>11.02.2014-31.12.2014</t>
  </si>
  <si>
    <t>Соглашение о  предоставлении субсидии на создание муниципального бюджетного учреждения "Многофункциональный центр организации предоставления государственных и муниципальных услуг в г. Череповце"</t>
  </si>
  <si>
    <t>09.10.2013-01.02.2014</t>
  </si>
  <si>
    <t>17.11.2014-01.07.2016</t>
  </si>
  <si>
    <t>02.06.2014-31.12.2014</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</si>
  <si>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"Мероприятия, направленные на завершение работ по созданию МБУ "МФЦ в г. Череповце"</t>
  </si>
  <si>
    <t>18.12.2014-31.12.2014</t>
  </si>
  <si>
    <t>отчетный финансовый 2014 год</t>
  </si>
  <si>
    <t xml:space="preserve">уточненный
план
2015 года 
</t>
  </si>
  <si>
    <t>расходы на публикацию информационных сообщений, несвязанных с приватизацией имущества, организацию сервитутов, в том числе публикацию перечня земельных участков, предоставляемых многодетным семьям</t>
  </si>
  <si>
    <t>расходы на содержание имущества казны города (оплата коммунальных услуг, оплата за содержание имущества, охрана имущества казны, утилизация списанных объектов имущества, входящих в состав муниципальной казны, хранение имущества казны), организацию хранения документов (услуги архива)</t>
  </si>
  <si>
    <r>
      <rPr>
        <u/>
        <sz val="11"/>
        <rFont val="Times New Roman"/>
        <family val="1"/>
        <charset val="204"/>
      </rPr>
      <t>в 2014 году:</t>
    </r>
    <r>
      <rPr>
        <sz val="11"/>
        <rFont val="Times New Roman"/>
        <family val="1"/>
        <charset val="204"/>
      </rPr>
      <t xml:space="preserve">  капитальный ремонт фасадов зданий Советский пр. 15, 20, 67 , ограждение территории автовокзала по адресу: М.Горького, 44,  снос домов аварийных и признанных непригодными для проживания;
</t>
    </r>
    <r>
      <rPr>
        <u/>
        <sz val="11"/>
        <rFont val="Times New Roman"/>
        <family val="1"/>
        <charset val="204"/>
      </rPr>
      <t xml:space="preserve">в 2015 году: </t>
    </r>
    <r>
      <rPr>
        <sz val="11"/>
        <rFont val="Times New Roman"/>
        <family val="1"/>
        <charset val="204"/>
      </rPr>
      <t>снос домов аварийных и признанных непригодными для проживания.</t>
    </r>
  </si>
  <si>
    <t xml:space="preserve"> 0412, 0501</t>
  </si>
  <si>
    <t xml:space="preserve">расходы на строительство кабельной трассы </t>
  </si>
  <si>
    <t>расходы на приобретение специализированной техники для содержания и ремонта улично-дорожной сети города, в том числе по договору финансовой аренды (лизинга)</t>
  </si>
  <si>
    <t>расходы на реализацию муниципальной программы "Здоровый город" на 2014-2022 годы</t>
  </si>
  <si>
    <t>Решение Череповецкой городской Думы от 15.12.2014 №240 "О городском бюджете на 2015  год и плановый период 2016 и 2017 года"</t>
  </si>
  <si>
    <t>расходы на уплату земельного налога</t>
  </si>
  <si>
    <t>0113, 0309, 0709, 0804,1202</t>
  </si>
  <si>
    <t>расходы на содержание и ремонт временно незаселенных жилых помещений муниципального жилищного фонда</t>
  </si>
  <si>
    <t>расходы на содержание и благоустройство мест захоронения</t>
  </si>
  <si>
    <t xml:space="preserve">расходы на организацию сбора от населения города отработанных осветительных устройств, электрических ламп и иных ртутьсодержащих отходов (субсидии городского бюджета на возмещение затрат по осуществлению сбора, транспортирования и утилизации ртутьсодержащих отходов)  </t>
  </si>
  <si>
    <t>расходы на оснащение индивидуальными приборами учета коммунальных ресурсов жилых помещений, относящихся к муниципальному жилому фонду</t>
  </si>
  <si>
    <t xml:space="preserve">Постановление мэрии города от 17.12.2003 №5324 "О социальной поддержке пенсионеров на условиях договора пожизненного содержания с иждивением" </t>
  </si>
  <si>
    <t>17.12.2003, не установлен</t>
  </si>
  <si>
    <t>расходы на текущий ремонт квартир по договорам пожизненного содержания с иждивением</t>
  </si>
  <si>
    <t>Постановление Правительства Вологодской области от 02.09.2014 №783 "О выделении средств"</t>
  </si>
  <si>
    <t>Постановление мэрии города от 25.12.2014 №6995 "Об уполномоченном органе и Порядке предоставления субсидии на частичное  финансирование  непредвиденных расходов по созданию детских музейных центров"</t>
  </si>
  <si>
    <t>расходы на сбор и анализ информации о факторах окружающей среды и оценка их влияния на здоровье населения</t>
  </si>
  <si>
    <t>расходы на реализацию муниципальной программы Здоровый город" на 2014-2022 годы</t>
  </si>
  <si>
    <t>расходы на реализацию ведомственной целевой программы "Укрепление материально-технической базы образовательных учреждений города и обеспечение их безопасности" на 2015 - 2017 годы, муниципальной программы "Развитие образования" на 2013-2022 годы"</t>
  </si>
  <si>
    <t>Контракт; кредитный договор от 24.03.2015 №0130300041115000001-0245144-01; 8638/0/151406</t>
  </si>
  <si>
    <t>24.03.2015 до исполнения обязательств</t>
  </si>
  <si>
    <t>расходы в  рамках реализации проекта "Народный бюджет" в городе Череповце на проведение спортивных мероприятий на территории города в сумме 1 000,0 тыс. руб. (организация и проведение турнира по дворовому футболу)</t>
  </si>
  <si>
    <t>расходы на осуществление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граждан</t>
  </si>
  <si>
    <t>Соглашение между Департаментом государственной службы и кадровой политики Вологодской области и Мэрией города Череповца оп предоставлении иного межбюджетного трансферта из областного бюджета местному бюджету на завершение работ по созданию сети многофункциональных центров предоставления государственных и муниципальных услуг"</t>
  </si>
  <si>
    <t>А-10.005</t>
  </si>
  <si>
    <t>А-33.006</t>
  </si>
  <si>
    <t>расходы на реализацию мероприятий в рамках муниципальной программы "Здоровый город"  на 2014-2022 годы</t>
  </si>
  <si>
    <t>Г-04.010</t>
  </si>
  <si>
    <t>расходы на реализацию мероприятий в рамках муниципальной программы "Здоровый город" на 2014-2022 годы" (подготовку и проведение городского открытого чемпионата молодежи по лайфрестлингу (борьбе за жизнь)</t>
  </si>
  <si>
    <t>расходы на реализацию мероприятий в рамках муниципальной программы "Здоровый город" на 2014-2022 годы</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</si>
  <si>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</si>
  <si>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Решение Череповецкой городской Думы от 06.05.2015 № 74"О Положении о комитете по управлению имуществом города Череповца" </t>
  </si>
  <si>
    <t>невостребованный остаток, зарезервированных средств на погашение кредиторской задолженности по обязательствам, принятым и неисполненным в 2013 году</t>
  </si>
  <si>
    <t>расходы на обслуживание кредитов от кредитных организаций, бюджетного кредита на пополнение остатков средств на едином счете городского бюджета</t>
  </si>
  <si>
    <t>Постановление мэрии города от 20.01.2015 № 110 "О предоставлении муниципальных гарантий"</t>
  </si>
  <si>
    <t>27.01.2015, не установлен</t>
  </si>
  <si>
    <t>Постановление мэрии города от 21.04.2015 №2387 "Об утверждении Порядка предоставления субсидий из городского бюджета на возмещение затрат за 2012 - 2014 годы по организации работ, связанных с уборкой улично-дорожной сети предприятиями города"</t>
  </si>
  <si>
    <t>30.04.2015, не установлен</t>
  </si>
  <si>
    <t>02.09.2014, не установлен</t>
  </si>
  <si>
    <t>25.12.2014, не установлен</t>
  </si>
  <si>
    <t>Закон Вологодской области от 16.03.2015 №3602-ОЗ "Об охране семьи, материнства, отцовства и детства в Вологодской области"</t>
  </si>
  <si>
    <t>28.03.2015, не установлен</t>
  </si>
  <si>
    <t>01.01.2004-27.03.2015</t>
  </si>
  <si>
    <t>расходы на выплату вознаграждения приемным родителям (родителю) и выплата ежемесячного пособия семье, установленного частью 7 статьи 20 закона области от 29.12.2003 № 982-ОЗ "Об охране семьи, материнства, отцовства и детства в Вологодской области" и частью 1 статьи 21 закона области от 16.03.2015 №3602-ОЗ "Об охране семьи, материнства, отцовства и детства в Вологодской области"</t>
  </si>
  <si>
    <t>12.02.2008, не установлен</t>
  </si>
  <si>
    <t>Жилищный кодекс Российской Федерации от 29.12.2004 № 188-ФЗ</t>
  </si>
  <si>
    <t>01.03.2005, не установлен</t>
  </si>
  <si>
    <t>10.07.2014,не установлен</t>
  </si>
  <si>
    <t>ст.29</t>
  </si>
  <si>
    <t xml:space="preserve"> 20.01.1996, не установлен</t>
  </si>
  <si>
    <t>ст. 115, 117</t>
  </si>
  <si>
    <t>01.01. 2000, не установлен</t>
  </si>
  <si>
    <t>Жилищный кодекс Российской Федерации от 29.12.2004 №188-ФЗ</t>
  </si>
  <si>
    <t>ст.165, раздел VIII</t>
  </si>
  <si>
    <t>12.01..2005 - не установлен</t>
  </si>
  <si>
    <t>гр.8</t>
  </si>
  <si>
    <t>гр.9</t>
  </si>
  <si>
    <t>гр.11</t>
  </si>
  <si>
    <t xml:space="preserve">расходы на реализацию мероприятий в рамках муниципальной программы "Здоровый город" на 2014-2022 годы </t>
  </si>
  <si>
    <t>Постановление мэрии города от 05.02.2015 №583 "Об утверждении Порядка предоставления субсидий из городского бюджета"</t>
  </si>
  <si>
    <t>05.02.2015, не установлен</t>
  </si>
  <si>
    <t>А-20.018</t>
  </si>
  <si>
    <t>Постановление мэрии города от 08.05.2015 №2678 "Об утверждении Порядка предоставления субсидий из городского бюджета"</t>
  </si>
  <si>
    <t>01.01.2015 - не установлен</t>
  </si>
  <si>
    <t>08.05.2015-не установлен</t>
  </si>
  <si>
    <t>субсидии муниципальным унитарным предприятиям города Череповца, осуществляющим деятельность в сфере организации отдыха детей, в целях возмещения затрат на проведение мероприятий, связанных с ликвидацией указанных предприятий, в 2015 году</t>
  </si>
  <si>
    <t>расходы на частичное финансирование непредвиденных расходов по созданию детских музейных центров за счет средств резервного фонда Правительства области (субсидия муниципальному бюджетному учреждению  культуры "Череповецкое музейное объединение", реконструкция ограждения детского музея)</t>
  </si>
  <si>
    <t>0702,1003</t>
  </si>
  <si>
    <t>выплата единовременной социальной помощи в  связи с рождением троих детей многодетным семьям</t>
  </si>
  <si>
    <t>Г-02.016</t>
  </si>
  <si>
    <t>выплата единовременного социального пособия членам семей трагически погибших при реконструкции объекта "Парк Победы"</t>
  </si>
  <si>
    <t>Решение Череповецкой городской Думы от 20.05.2015 №82 "Об оказании единовременной социальной помощи"</t>
  </si>
  <si>
    <t xml:space="preserve">26.05.2015-не установлен, распространяется на правоотношения, возникшие с 07.05.2015 г.
</t>
  </si>
  <si>
    <t xml:space="preserve">Распоряжение мэрии города от 08.05.2015 №244-р "О выделении денежных средств из резервного фонда мэрии города" </t>
  </si>
  <si>
    <t>расходы на разработку архитектурно-градостроительных проектов (обеспечение внесения изменений в Генеральный план города Череповца, Правила землепользования и застройки города Череповца, информирование о возможном  предоставлении участка, обеспечение разработки проекта схемы озеленения города с проектированием скверов и бульваров (Индустриальный, Заягорбский и Северный районы), в том числе в 2014 году средства выделялись на обеспечение разработки технических заданий для конкурсной документации,  проекта "Схема размещения рекламных конструкций на фасадах зданий. Обеспечение разработки схемы размещения элементов монументально-декоративного оформления исторической части города", обеспечение разработки проекта схемы размещения элементов городского дизайна и схемы пешеходных зон, проведение конкурса на проектное решение по установке памятника медицинским сестрам</t>
  </si>
  <si>
    <t>А-02.011</t>
  </si>
  <si>
    <t>02.09.2015, не установлен</t>
  </si>
  <si>
    <t>Постановление мэрии города от 30.10.2015 № 5730 "Об утверждении устава муниципального казенного учреждения "Финансово-бухгалтерский центр"</t>
  </si>
  <si>
    <t>30.10.2015, не установлен</t>
  </si>
  <si>
    <t>Постановление мэрии города от 02.09.2015 № 4735 "О создании муниципального казенного учреждения "Финансово-бухгалтерский центр"</t>
  </si>
  <si>
    <t>06.08.2013-23.07.2015</t>
  </si>
  <si>
    <t>22.11.2013-30.12.2014</t>
  </si>
  <si>
    <t>Контракт; кредитный договор от 20.10.2015 №0130300041115000002-0245144-01;01/36-15</t>
  </si>
  <si>
    <t>20.10.2015 до исполнения обязательств</t>
  </si>
  <si>
    <t>Контракт; кредитный договор от 20.10.2015 №0130300041115000003-0245144-01; 8638/0/151467</t>
  </si>
  <si>
    <t>А-10.011</t>
  </si>
  <si>
    <t>расходы на выполнение кадастровых, топографических и картографических работ</t>
  </si>
  <si>
    <t>А-14.003</t>
  </si>
  <si>
    <t xml:space="preserve">расходы на возмещение затрат транспортным организациям, осуществляющим перевозку пассажиров по социально-значимым маршрутам, для обеспечения равной доступности услуг общественного транспорта на территории города </t>
  </si>
  <si>
    <t>расходы на обеспечение бесплатного проезда отдельных категорий граждан на всех видах городского общественного транспорта (кроме такси), на автомобильном транспорте общего пользования (кроме такси) внутрирайонных маршрутов и речным транспортом пригородных и местных маршрутов в период с 3 мая по 12 мая 2015 года включительно</t>
  </si>
  <si>
    <t xml:space="preserve">В целом </t>
  </si>
  <si>
    <t>18.04.2015- не установлен</t>
  </si>
  <si>
    <t>10.10.2013-не установлен (01.01.2014-31.12.2017)</t>
  </si>
  <si>
    <t>Решение Череповецкой  городской Думы №159 от 06.10.2015 О внесении изменений в решение Череповецкой городской Думы от 15.12.2014 № 240  "О городском бюджете на 2015 год и плановый период 2016 и 2017 годов"</t>
  </si>
  <si>
    <t>06.10.2015- не установлен</t>
  </si>
  <si>
    <t>Постановление мэрии города от 10.10.2013 № 4809 "Об утверждении муниципальной программы "Развитие городского общественного транспорта" на 2014-2017 годы</t>
  </si>
  <si>
    <t>Постановление мэрии города от 05.03.2015 № 1515 "О порядке предоставления и расходования субсидии из областного бюджета субсидий на внедрение и/или эксплуатацию аппаратно-программного комплекса "Безопасный город"</t>
  </si>
  <si>
    <t>01.01.2015-31.12.2015</t>
  </si>
  <si>
    <t>Соглашение от 30.01.2015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t>
  </si>
  <si>
    <t>20.03.2015-31.12.2015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</si>
  <si>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t>
  </si>
  <si>
    <t>18.03.2015-31.12.2015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</si>
  <si>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</si>
  <si>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 xml:space="preserve">расходы на поддержку и развитие малого и среднего предпринимательства в городе Череповце, а также оплату в 2014 году членского взноса в Вологодскою торгово-промышленную палату </t>
  </si>
  <si>
    <t>28.01.2014 - 31.12.2014</t>
  </si>
  <si>
    <t xml:space="preserve">Муниципальный контракт от 29.05.2014 №0130300000314000076-0066349-01; </t>
  </si>
  <si>
    <t>29.01.2014-31.12.2014</t>
  </si>
  <si>
    <t>Муниципальный контракт от  27.01.2015 №13/01-01-39</t>
  </si>
  <si>
    <t>27.01.2015-31.12.2015</t>
  </si>
  <si>
    <t xml:space="preserve">Решение Череповецкой городской Думы от 30 октября 2012 № 199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
</t>
  </si>
  <si>
    <t>01.01.2013-не установлен</t>
  </si>
  <si>
    <t xml:space="preserve">Постановление мэрии города от 08.10. 2013 № 4729
"Об утверждении муниципальной программы "Социальная поддержка граждан" на 2014 - 2018 годы" </t>
  </si>
  <si>
    <t>08.10.2013-не установлен (01.01.2014-31.12.2018)</t>
  </si>
  <si>
    <t>расходы на частичную оплату стоимости путевок в оздоровительные учреждения для детей работников органов городского самоуправления и муниципальных учреждений города</t>
  </si>
  <si>
    <t>Распоряжение мэрии города от 11.02.2014 № 92-р "О расходовании средств"</t>
  </si>
  <si>
    <t>21.07.2015-31.12.2015</t>
  </si>
  <si>
    <t>Распоряжение мэрии города от  21.07.2015 № 433-р  "О расходовании средств"</t>
  </si>
  <si>
    <t>Постановление мэрии  города от 25.03.2015 № 1917 "Об утверждении плана мероприятий  с детьми и молодежью за счет средств городского бюджета на 2015 год"</t>
  </si>
  <si>
    <t>субсидии на внедрение и (или) эксплуатацию программно-аппаратного комплекса "Безопасный город" и осуществление расходов на внедрение современных технических средств, направленных на предупреждение правонарушений и преступлений в общественных местах и на улицах, включая расходы на установку камер видеонаблюдения в парке им. Ленинского комсомола в рамках проекта "Народный бюджет" в сумме 421,0 тыс. рублей на 2016 год</t>
  </si>
  <si>
    <t>Постановление мэрии города от 11.03.2015 №1584 "О проектах "Народный бюджет",  "Народный бюджет-ТОС"</t>
  </si>
  <si>
    <t xml:space="preserve">Протокол заседания экспертного совета по вопросу реализации проектов "Народный бюджет", "Народный бюджет - ТОС" от 21.07.2015
</t>
  </si>
  <si>
    <t>11.03.2015-не установлен</t>
  </si>
  <si>
    <t xml:space="preserve">21.07.2015-не установлен
</t>
  </si>
  <si>
    <t>расходы на регулирование численности безнадзорных животных (кошек и собак)</t>
  </si>
  <si>
    <t>0603</t>
  </si>
  <si>
    <t>А-01.009</t>
  </si>
  <si>
    <t xml:space="preserve">
А-01.010</t>
  </si>
  <si>
    <t>А-01.013</t>
  </si>
  <si>
    <t>расходы на формирование презентационных пакетов с видами города Череповца, рассылку поздравительных открыток</t>
  </si>
  <si>
    <t>11.03.2015 - не установлен</t>
  </si>
  <si>
    <t>Протокол заседания экспертного совета по вопросу реализации проектов "Народный бюджет", "Народный бюджет-ТОС" от 24.07.2015</t>
  </si>
  <si>
    <t>24.07.2015 - не установлен</t>
  </si>
  <si>
    <t xml:space="preserve">Постановление мэрии города Череповца от 11.03.2015 № 1584 "О проекте "Народный бюджет", "Народный бюджет-ТОС" </t>
  </si>
  <si>
    <t xml:space="preserve">Постановление мэрии города от 09.10.2015 № 5369 "Об утверждении муниципальной программы "Развитие культуры и туризма в городе Череповце на 2016-2022 годы" </t>
  </si>
  <si>
    <t>расходы на комплектование библиотечных фондов, предоставление пользователям информационных продуктов, подписку на печатные периодические издания</t>
  </si>
  <si>
    <t>10.10.2013, не установлен
(01.01.2014-31.12.2018)</t>
  </si>
  <si>
    <t>Распоряжение мэрии города от 22.01.2015 № 26-р "О выделении денежных средств на подготовку справок о доле в строении"</t>
  </si>
  <si>
    <t>Распоряжение мэрии города от 28.01.2014 № 45-р "О выделении денежных средств на подготовку справок о доле в строении"</t>
  </si>
  <si>
    <t>22.01.2015-31.12.2015</t>
  </si>
  <si>
    <t>А-11.001</t>
  </si>
  <si>
    <t>А-11.002</t>
  </si>
  <si>
    <t>расходы на строительство индустриального парка "Череповец". Инженерная и транспортная инфраструктура территории.</t>
  </si>
  <si>
    <t>Договор о предоставлении бюджетного кредита на пополнение остатков средств на счетах бюджетов субъектов РФ (местных бюджетов) от 25.05.2015 № 3/08-25</t>
  </si>
  <si>
    <t>25.05.2015-31.12.2015</t>
  </si>
  <si>
    <t>0409, 0410, 0412</t>
  </si>
  <si>
    <t>расходы на оплату услуг по финансовой аренде (лизингу) автобусов</t>
  </si>
  <si>
    <t>Распоряжение мэрии города от 25.09.2014 № 512-р "Об использовании субсидии из областного бюджета на реализацию мероприятий по модернизации региональной системы дошкольного образования"</t>
  </si>
  <si>
    <t>25.09.2014-31.12.2014</t>
  </si>
  <si>
    <t>15.06.2012-20.08.2014</t>
  </si>
  <si>
    <t>Постановление мэра города от 20.08.2014 № 4500 "О расходах на оплату услуг сотовой связи"</t>
  </si>
  <si>
    <t>20.08.2014-29.04.2015</t>
  </si>
  <si>
    <t>Постановление мэра города от 29.04.2015 № 2570 "О расходах на оплату услуг сотовой связи"</t>
  </si>
  <si>
    <t>01.05.2015, не установлен</t>
  </si>
  <si>
    <t xml:space="preserve">расходы на благоустройство и ограждение территории, приобретение оборудования, предназначенного для охраны объекта, наружное освещение парка Победы, в рамках проекта "Народный бюджет" на 2016 год предусмотрены средства на установку наружного освещения парка 200-летия города Череповца в сумме 200,0 тыс. рублей. </t>
  </si>
  <si>
    <t>Постановление мэрии города от 10.10.2013 №4813 "Об утверждении муниципальной программы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2014 - 2018 годы"</t>
  </si>
  <si>
    <t xml:space="preserve">Постановление мэрии города от 10.10.2013 № 4813 "Об утверждении муниципальной программы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2014 - 2018 годы"
</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</si>
  <si>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2014 - 2018 годы"</t>
  </si>
  <si>
    <t>Постановление мэрии города от 10.10.2013 № 4813 "Об утверждении муниципальной программы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2014 - 2018 годы"</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</si>
  <si>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</si>
  <si>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Распоряжение мэрии города от 22.01.2015 № 28-р "О выделении денежных средств на размещение информации в официальных печатных изданиях"</t>
  </si>
  <si>
    <t>Распоряжение мэрии города от 22.01.2015 № 24-р "О выделении денежных средств  на проведение технической инвентаризации"</t>
  </si>
  <si>
    <t>Распоряжение мэрии города от 22.01.2015 № 29-р "О выделении денежных средств на обработку документов и сдачу их в городской архив"</t>
  </si>
  <si>
    <t>Распоряжение мэрии города от 04.03.2015 №106-р "Об авансировании по объекту капитального строительства "Полигон твердых бытовых отходов (ТБО) №2"</t>
  </si>
  <si>
    <t>04.03.2015-31.12.2015</t>
  </si>
  <si>
    <t>Распоряжение мэрии города от 27.01.2014 №38-р "О выделении денежных средств на демонтаж рекламных конструкций"</t>
  </si>
  <si>
    <t>27.01.2014-31.12.2014</t>
  </si>
  <si>
    <t>Распоряжение мэрии города от 22.01.2015 №27-р "О выделении денежных средств на демонтаж рекламных конструкций"</t>
  </si>
  <si>
    <t>Распоряжение мэрии города от 28.01.2014 №47-р "О порядке формирования и предоставления сведений о земельных участках"</t>
  </si>
  <si>
    <t>Распоряжение мэрии города от 27.01.2015 №37-р "О порядке формирования и предоставления сведений о земельных участках"</t>
  </si>
  <si>
    <t>15.11.2012-31.12.2015</t>
  </si>
  <si>
    <t>09.10.2015-не установлен
(01.01.2016-31.12.2022)</t>
  </si>
  <si>
    <t>расходы на организацию и проведение конкурсов, фестивалей и смотров самодеятельного художественного творчества, выставок  и укрепление материально-технической базы муниципальных учреждений</t>
  </si>
  <si>
    <t>10.11.2015, не установлен</t>
  </si>
  <si>
    <t>расходы на выполнение муниципальных работ муниципальным бюджетным учреждением "Централизованная бухгалтерия по обслуживанию учреждений образования" до 01.01.2016 г., с 01.01.2016 г. расходы на содержание муниципального казенного учреждения  "Централизованная бухгалтерия по обслуживанию учреждений образования" в  связи с изменением типа учреждения</t>
  </si>
  <si>
    <t>расходы на выполнение работ по организации и ведению бухгалтерского (бюджетного) учета и отчетности муниципальным бюджетным учреждением "Централизованная бухгалтерия по обслуживанию учреждений культуры" до 01.01.2016 г., с 01.01.2016 г. расходы на содержание муниципального казенного учреждения  "Централизованная бухгалтерия по обслуживанию учреждений культуры" в связи с изменением типа учреждения</t>
  </si>
  <si>
    <t>расходы на выполнение работ по организации и ведению бухгалтерского (бюджетного) учета  муниципальным бюджетным учреждением "Централизованная бухгалтерия по обслуживанию учреждений физкультуры и спорта" до 01.01.2016 г., с 01.01.2016 г. расходы на содержание муниципального казенного учреждения  "Централизованная бухгалтерия по обслуживанию учреждений физкультуры и спорта" в связи с изменением типа учреждения</t>
  </si>
  <si>
    <t>Постановление мэрии города от 10.11.2015 №5897 "О создании муниципального казенного учреждения "Централизованная бухгалтерия  по обслуживанию учреждений образования" путем изменения типа существующего муниципального бюджетного учреждения"</t>
  </si>
  <si>
    <t>Постановление мэрии города от 03.11.2015 №5800 "О создании муниципального казенного учреждения "Централизованная бухгалтерия по обслуживанию учреждений культуры"</t>
  </si>
  <si>
    <t>03.11.2015, не установлен</t>
  </si>
  <si>
    <t>расходы на проведение предпродажной подготовки земельных участков (права их аренды) и объектов недвижимости, оценку и переоценку недвижимого имущества физических лиц для налогообложения и оценки муниципального жилого фонда,  оценку рыночной стоимости земельных участков в целях оспаривания их кадастровой стоимости, оценку права на заключение договора о развитии застроенных территорий, разработку ставок арендной платы за использование земельных участков и размещение нестационарных нестационарных объектов, оценку права на заключение договора о развитии застроенных территорий</t>
  </si>
  <si>
    <t xml:space="preserve">15.11.2012-31.12.2015
</t>
  </si>
  <si>
    <t>расходы на оказание муниципальных услуг, выполнение работ и субсидии на иные цели учреждениями культуры (музеи), предоставление доступа к музейным коллекциям (фондам), в том числе в 2014 году из областного бюджета были выделены средства в сумме 9 713,8 тыс. руб.  на повышение оплаты труда работникам учреждений культуры</t>
  </si>
  <si>
    <t>расходы на оказание муниципальных услуг, выполнение работ и субсидии на иные цели учреждениями культуры (библиотеки),  в том числе в 2014 году из областного бюджета были выделены средства в сумме 13039,6 тыс. руб.  на повышение оплаты труда работникам учреждений культуры</t>
  </si>
  <si>
    <t>расходы на погашение кредиторской задолженности по обязательствам, принятым и неисполненным в 2013 году, по ремонту бельведера и тамбура на объекте "Усадьба Гальских", противопожарным мероприятиям по МБУК "Череповецкое музейное объединение"</t>
  </si>
  <si>
    <t>расходы на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t>
  </si>
  <si>
    <t>09.10.2013-31.12.2015</t>
  </si>
  <si>
    <t>расходы на реализацию мероприятий по развитию туризма в городе Череповце, в том числе расходы  на 2015 год в рамках реализации проекта "Народный бюджет" в городе Череповце на организационно- методическое оснащение и информационное обеспечение туристкой деятельности (оснащение города Череповца информационными интерактивными модулями для туристов) в сумме 1000,0 тыс. руб.</t>
  </si>
  <si>
    <t>расходы на оказание муниципальных услуг, выполнение работ муниципальным бюджетным учреждением "Череповецкий молодежный центр" до 01.01.2016 г., с 2016 года  расходы на содержание муниципального казенного учреждения Череповецкий молодежный центр" в  связи с изменением типа учреждения</t>
  </si>
  <si>
    <t>01.08.2015, не установлен</t>
  </si>
  <si>
    <t xml:space="preserve">Федеральный закон от 27.12.1991 №2124-I "О средствах массовой информации" </t>
  </si>
  <si>
    <t>08.02.1992, не установлен</t>
  </si>
  <si>
    <t>21.12.2011-20.06.2014</t>
  </si>
  <si>
    <t>20.06.2014, не установлен</t>
  </si>
  <si>
    <t>Постановление мэрии города от 20.06.2014 № 3346  "Об утверждении устава муниципального казенного учреждения "Информационное мониторинговое агентство "Череповец"</t>
  </si>
  <si>
    <t>16.05.2014, не установлен</t>
  </si>
  <si>
    <t>21.03.2007-16.05.2014</t>
  </si>
  <si>
    <t>27.06.2013, не установлен</t>
  </si>
  <si>
    <t>0100, 0300, 0400, 0500, 0600, 0700, 0800, 1000, 1100, 1200, 1300</t>
  </si>
  <si>
    <t>Распоряжение мэрии города от 12.05.2015 №253-р "О формировании презентационного пакета города"</t>
  </si>
  <si>
    <t>01.05.2015-31.12.2015</t>
  </si>
  <si>
    <t>Распоряжение мэрии города от 04.03.2014 №145-р "О формировании презентационного пакета города (сувениры, ценные подарки)"</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</si>
  <si>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"Техническое оснащения и сопровождения проекта "Электронный гражданин" от 18.03.2015</t>
  </si>
  <si>
    <t>Постановление мэрии города от 26.02.2015 № 1366 "Об утверждении Порядка предоставления из городского бюджета  субсидии на иные цели муниципальному бюджетному учреждению "Центр муниципальных информационных ресурсов и технологий" на 2015 год</t>
  </si>
  <si>
    <t>18.03.2015, не установлен</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</si>
  <si>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 от 18.03.2015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</si>
  <si>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"Развитие муниципальной сети передачи данных"  от 18.03.2015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</si>
  <si>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18.03.2015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</si>
  <si>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"Приведение парка техники в соответствие с муниципальным технологическим IT-стандартом" от 18.03.2015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</si>
  <si>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"Повышение производительности труда и создание благоприятных условий для работы сотрудников МБУ "ЦМИРиТ" от 18.03.2015</t>
  </si>
  <si>
    <t xml:space="preserve">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29.12.2014 </t>
  </si>
  <si>
    <t>29.12.2014, не установлен</t>
  </si>
  <si>
    <t>11.06.2014, не установлен</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</si>
  <si>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"Мероприятия, направленные на приобретение основных средств для МБУ "МФЦ в г.Череповце"</t>
  </si>
  <si>
    <t xml:space="preserve"> 29.12.2014, не установлен</t>
  </si>
  <si>
    <t xml:space="preserve">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t>
  </si>
  <si>
    <t>Распоряжение мэрии города от 25.06.2015 № 392-р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</si>
  <si>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01.01.2016, не установлен</t>
  </si>
  <si>
    <t>18.02.2014, не установлен</t>
  </si>
  <si>
    <t>Соглашение о порядке и условиях предоставления муниципальному бюджетному учреждению "Спасательная служба" субсидии на финансовое обеспечение выполнения муниципального задания на оказание муниципальных услуг (выполнение работ) от 18.02.2014</t>
  </si>
  <si>
    <t>Соглашение о порядке и условиях предоставления муниципальному бюджетному учреждению "Спасательная служба" субсидии на финансовое обеспечение выполнения муниципального задания на оказание муниципальных услуг (выполнение работ) от 25.12.2014</t>
  </si>
  <si>
    <t xml:space="preserve">Соглашение о порядке и условиях предоставления муниципальному бюджетному учреждению "Спасательная служба" субсидии на иные цели от 30.04.2014 </t>
  </si>
  <si>
    <t>Соглашение о порядке и условиях предоставления муниципальному бюджетному учреждению "Спасательная служба" субсидии на иные цели  от 05.06.2015</t>
  </si>
  <si>
    <t>05.06.2015, не установлен</t>
  </si>
  <si>
    <t>12.03.2015, не установлен</t>
  </si>
  <si>
    <t>24.02.2015, не установлен</t>
  </si>
  <si>
    <t>Постановление мэрии города от 29.04.2015 № 2571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</si>
  <si>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</si>
  <si>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29.04.2015, не установлен</t>
  </si>
  <si>
    <t>Распоряжение мэрии города от 06.08.2015 №468-р "Об оплате членских взносов"</t>
  </si>
  <si>
    <t>06.08.2015-31.12.2015</t>
  </si>
  <si>
    <t>Решение Череповецкой городской Думы от 05.10.2015 №143 "Об утверждении Положения о системе оплаты труда работников муниципального автономного учреждения "Центр социального питания"</t>
  </si>
  <si>
    <t>расходы на выделение и оценку доли земельного участка под многоквартирным домом</t>
  </si>
  <si>
    <t>22.12.2009-10.11.2015</t>
  </si>
  <si>
    <t>Решение Череповецкой городской Думы от 03.11.2015 № 194 "Об утверждении Положения об управлении по делам культуры мэрии города Череповца"</t>
  </si>
  <si>
    <t>10.11.2015,  не установлен</t>
  </si>
  <si>
    <t>17.01.2013-28.02.2015</t>
  </si>
  <si>
    <t>01.03.2015, не установлен</t>
  </si>
  <si>
    <t>Постановление мэра города от 21.03.2007 № 944 "О Положении об оплате труда работников муниципального казенного  учреждения "Информационное мониторинговое агентство "Череповец"</t>
  </si>
  <si>
    <t xml:space="preserve"> п.1 ст.34
Устава</t>
  </si>
  <si>
    <t xml:space="preserve"> ст. 24-29, глава 4 
Устава</t>
  </si>
  <si>
    <t xml:space="preserve">п.1 ст.38, глава 4
Устава                                                                                                                                                                                                                                                                                                                                                                                                                                  </t>
  </si>
  <si>
    <t>ст.60
Устава</t>
  </si>
  <si>
    <t>1.9</t>
  </si>
  <si>
    <t>п. 24 ст. 8 гл.2
Устава</t>
  </si>
  <si>
    <t>05.08.2015,не установлен</t>
  </si>
  <si>
    <t xml:space="preserve">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 </t>
  </si>
  <si>
    <t>Постановление мэрии города от 02.10.2014 № 5291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порядка формирования фонда оплаты труда руководителя, заместителей руководителей, главного бухгалтера и работников муниципального бюджетного учреждения "Централизованная бухгалтерия по обслуживанию учреждений образования"</t>
  </si>
  <si>
    <t>02.10.2014-05.08.2015</t>
  </si>
  <si>
    <t>Решение Череповецкой городской Думы от 25.12. 2012 № 260
"О дополнительных расходах городского бюджета на выполнение переданных отдельных государственных полномочий в сфере образования"</t>
  </si>
  <si>
    <t xml:space="preserve">01.09.2010-не установлен
 </t>
  </si>
  <si>
    <t>п.п. 18 п. 1 ст. 16  гл. 3</t>
  </si>
  <si>
    <t xml:space="preserve">п.п. 28 п. 1 ст. 16  гл. 3                                                                                                                                                                              </t>
  </si>
  <si>
    <t>11.02.2014, не установлен, распространяется на правоотношения, возникшие с 01.09.2013</t>
  </si>
  <si>
    <t>расходы на оказание муниципальных услуг и  выполнение работ учреждениями образования и субсидии на иные цели (учреждения по внешкольной работе с детьми, муниципальные образовательные учреждения, осуществляющие  образовательную деятельность по адаптированным основным общеобразовательным программам, детско-юношеские спортивные школы, художественные и музыкальные школы), обеспечение двухразовым бесплатным питанием детей, обучающихся в соответствующей муниципальной организации, осуществляющей образовательную деятельность по адаптированным основным общеобразовательным программам, но не проживающих в ней</t>
  </si>
  <si>
    <t>А-20.004</t>
  </si>
  <si>
    <t>11.06.2015, не установлен</t>
  </si>
  <si>
    <t>Постановление мэрии города от 03.11.2015 № 5801 "О внесении изменений в устав муниципального бюджетного учреждения культуры "Объединение библиотек"</t>
  </si>
  <si>
    <t>Распоряжение мэрии города от 07.04.2015 №178-р "Об утверждении перечня мероприятий, принятых к реализации в рамках муниципальной программы "Здоровый город" в 2015 году"</t>
  </si>
  <si>
    <t>07.04.2015-31.12.2015</t>
  </si>
  <si>
    <t>25.02.2014, не установлен</t>
  </si>
  <si>
    <t>расходы на оплату взноса за участие в реализации проекта ЕРБ ВОЗ "Здоровые города"</t>
  </si>
  <si>
    <t>Распоряжение мэрии города от 23.05.2013 №156-р "Об установлении лимита на услуги сотовой связи"</t>
  </si>
  <si>
    <t>23.05.2013, не установлен</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</si>
  <si>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18.03.2015</t>
  </si>
  <si>
    <t>Решение Череповецкой городской Думы от 29.06.2010 № 132 "О Правилах землепользования и застройки города Череповца"</t>
  </si>
  <si>
    <t xml:space="preserve"> 22.07.2010, не установлен</t>
  </si>
  <si>
    <t>1.28</t>
  </si>
  <si>
    <t>29.10.2014-31.12.2014</t>
  </si>
  <si>
    <t>Распоряжение мэрии города от 13.03.2014 №160-р "О выделении денежных средств из резервного фонда мэрии города"</t>
  </si>
  <si>
    <t>Распоряжение мэрии города от 06.08.2015№ 467-р "О выделении денежных средств из резервного фонда мэрии города"</t>
  </si>
  <si>
    <t>06.08.2015, до исполнения</t>
  </si>
  <si>
    <t>17.04.2015, до исполнения</t>
  </si>
  <si>
    <t>18.08.2015, до исполнения</t>
  </si>
  <si>
    <t>Распоряжение мэрии города от 23.09.2015 №557-р "О выделении денежных средств из резервного фонда мэрии города"</t>
  </si>
  <si>
    <t>23.09.2015, до исполнения</t>
  </si>
  <si>
    <t>08.05.2015-12.05.2015</t>
  </si>
  <si>
    <t>11.03.2015-18.03.2015</t>
  </si>
  <si>
    <t>Постановление мэрии города от 12.03.2015 №1641 "Об утверждении Порядка предоставления из городского бюджета субсидии на иные цели муниципальному бюджетному учреждению "Череповецкий молодежный центр" на 2015 год</t>
  </si>
  <si>
    <t xml:space="preserve">расходы на приобретение сувенирной продукции (Кубок мэра города), в рамках проведения городского патриотического фестиваля "Город Победы" </t>
  </si>
  <si>
    <t>Г-04.012</t>
  </si>
  <si>
    <t>13.05.2015-
15.05.2015</t>
  </si>
  <si>
    <t>03.02.2014-14.02.2014</t>
  </si>
  <si>
    <t>15.04.2014, не установлен</t>
  </si>
  <si>
    <t>28.02.2014-18.04.2014</t>
  </si>
  <si>
    <t>25.10.2013-13.03.2014</t>
  </si>
  <si>
    <t>13.03.2014-19.03.2014</t>
  </si>
  <si>
    <t>28.04.2014-11.07.2014</t>
  </si>
  <si>
    <t>29.07.2014-05.08.2014</t>
  </si>
  <si>
    <t>27.05.2013-16.10.2014</t>
  </si>
  <si>
    <t>Г-04.013</t>
  </si>
  <si>
    <t>Решение Череповецкой городской Думы от 30.10.2012 №197 "О создании условий для беспрепятственного доступа инвалидов к объектам социальной инфраструктуры"</t>
  </si>
  <si>
    <t>30.11.2012, не установлен</t>
  </si>
  <si>
    <t xml:space="preserve">выплата инвалиду-колясочнику 1 группы на создание беспрепятственного доступа в жилое помещение </t>
  </si>
  <si>
    <t xml:space="preserve">Решение Череповецкой городской Думы от 10.12.2013 № 235 "О Программе социально-экономического развития города Череповца на 2014 год и плановый период 2015 и 2016 годов"
</t>
  </si>
  <si>
    <t>Решение Череповецкой городской Думы от 15.12.2014 № 241 "О Программе социально-экономического развития города Череповца на 2015 год и плановый период 2016 и 2017 годов"</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</si>
  <si>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t>
  </si>
  <si>
    <t>3</t>
  </si>
  <si>
    <t>3.1</t>
  </si>
  <si>
    <t>3.2</t>
  </si>
  <si>
    <t>3.3</t>
  </si>
  <si>
    <t xml:space="preserve">расходы на выплату городских премий им. Милютина </t>
  </si>
  <si>
    <t>1695</t>
  </si>
  <si>
    <t>10.06.2014-06.11.2015</t>
  </si>
  <si>
    <t>01.01.2014-01.08.2015</t>
  </si>
  <si>
    <t>16.06.2011-01.01.2016</t>
  </si>
  <si>
    <t>Распоряжение мэрии города от 17.04.2015 № 206-р "О выделении денежных средств из резервного фонда мэрии города"</t>
  </si>
  <si>
    <t>Распоряжение мэрии города от 13.05.2015 №263-р "О выделении денежных средств из резервного фонда мэрии города"</t>
  </si>
  <si>
    <t>Распоряжение мэрии города от 25.10.2013 № 404-р "О выделении денежных средств из резервного фонда мэрии города"</t>
  </si>
  <si>
    <t>Распоряжение мэрии города от 18.08.2015 №497-р "О выделении денежных средств из резервного фонда мэрии города"</t>
  </si>
  <si>
    <t>Распоряжение мэрии города от 29.07.2014 № 420-р "О выделении денежных средств из резервного фонда мэрии города"</t>
  </si>
  <si>
    <t>Распоряжение мэрии города от 27.05.2013 №160-р "О выделении денежных средств из резервного фонда мэрии города"</t>
  </si>
  <si>
    <t>Распоряжение мэрии города от 28.04.2014 №262-р "О выделении денежных средств из резервного фонда мэрии города"</t>
  </si>
  <si>
    <t>Распоряжение мэрии города от 11.03.2015 №114-р "О выделении денежных средств из резервного фонда мэрии города"</t>
  </si>
  <si>
    <t>Распоряжение мэрии города от 28.02.2014 № 141-р "О выделении денежных средств из резервного фонда мэрии"</t>
  </si>
  <si>
    <t>Распоряжение мэрии города от 29.10.2014 №566-р  "О выделении денежных средств из резервного фонда мэрии города"</t>
  </si>
  <si>
    <t>Решение Череповецкой городской Думы от 03.07.2015 № 110 "Об оказании единовременной социальной помощи"</t>
  </si>
  <si>
    <t>(уточненный)</t>
  </si>
  <si>
    <t>Решение Череповецкой городской Думы от 02.06.2014 № 114 "Об утверждении Положения о комитете социальной защиты населения города Череповца"</t>
  </si>
  <si>
    <t>Решение Череповецкой городской Думы от 03.11.2015 № 196 "Об утверждении Положения о комитете социальной защиты населения города Череповца"</t>
  </si>
  <si>
    <t>03.12.2015, не установлен</t>
  </si>
  <si>
    <t>0104, 0113, 1006</t>
  </si>
  <si>
    <t>Решение Череповецкой городской Думы от 29.05.2012 № 93 "О мерах социальной помощи"</t>
  </si>
  <si>
    <t xml:space="preserve">Решение Череповецкой городской Думы от 29.05.2012 № 98 "О социальной помощи" </t>
  </si>
  <si>
    <t>Постановление мэрии города от 08.10.2013 № 4730 "Обеспечение законности, правопорядка и общественной безопасности в городе Череповце" на 2014-2020 годы"</t>
  </si>
  <si>
    <t>0401,0702,
0709</t>
  </si>
  <si>
    <t>0401, 0701</t>
  </si>
  <si>
    <t>0702, 0401</t>
  </si>
  <si>
    <t>0701, 0702, 0709</t>
  </si>
  <si>
    <t>0113, 0309, 0709, 0801,1202</t>
  </si>
  <si>
    <t>0113, 0605, 0709, 0801</t>
  </si>
  <si>
    <t>А-23.003</t>
  </si>
  <si>
    <t xml:space="preserve"> 0501, 0709, 0801, 1101</t>
  </si>
  <si>
    <t>0709, 1002, 1006</t>
  </si>
  <si>
    <t>1003, 1006</t>
  </si>
  <si>
    <t xml:space="preserve">В 2014 году расходы на строительство спортивных площадок и комплексов (5 объектов)  в рамках реализации проекта "Народный бюджет в городе Череповце". В 2015 году расходы на строительство спортивных площадок и комплексов (5 объектов).    </t>
  </si>
  <si>
    <t>0503, 0804</t>
  </si>
  <si>
    <t>расходы предусмотрены в 2015 году на реконструкцию кладбища № 4 и приведение территорий в состояние, отвечающие нормативным требованиям; в 2016 году на строительство кладбища № 5</t>
  </si>
  <si>
    <t>Постановление мэрии города от 10.10.2013 № 4810 "Об утверждении муниципальной программы "Реализация градостроительной политики города Череповца" на 2014-2022 годы"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</si>
  <si>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</si>
  <si>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10.12.2013 № 235 "О Программе социально-экономического развития города Череповца на 2014 год и плановый период 2015 и 2016 годов"</t>
  </si>
  <si>
    <t>Решение Череповецкой городской Думы от 10.12.2013 № 234 "О городском бюджете на 2014 год и плановый период 2015 и 2016 годов"</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</si>
  <si>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</si>
  <si>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</si>
  <si>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Череповецкой городской Думы от 24.12.2002 №167 "О положении о приватизации муниципального имущества города"</t>
  </si>
  <si>
    <r>
      <t>04.05.2012-</t>
    </r>
    <r>
      <rPr>
        <sz val="11"/>
        <rFont val="Times New Roman CYR"/>
        <charset val="204"/>
      </rPr>
      <t>31.03.2014</t>
    </r>
  </si>
  <si>
    <r>
      <t>Постановление мэрии города от 09.10.2013 № 4748 "Об утверждении муниципальной программы "Развитие внутреннего и въездного туризма  в городе Череповце" на 2014-2022 годы</t>
    </r>
    <r>
      <rPr>
        <b/>
        <sz val="11"/>
        <rFont val="Times New Roman"/>
        <family val="1"/>
        <charset val="204"/>
      </rPr>
      <t>"</t>
    </r>
  </si>
  <si>
    <t>расходы на выполнение функций муниципальным казенным учреждением "Центр комплексного обслуживания", включая расходы  в рамках реализации проекта "Народный бюджет" в городе Череповце в 2015 году на материальное оснащение проекта "Электронный гражданин" в сумме 112,0 тыс. рублей</t>
  </si>
  <si>
    <t>расходы на содержание муниципального казенного учреждения "Финансово-бухгалтерский центр", начало функционирования учреждения с 10 ноября 2015 года</t>
  </si>
  <si>
    <t>Решение Череповецкой городской Думы от 29.05.2012 № 95 "Об утверждении Положения о системе оплаты труда работников муниципальных дошкольных образовательных учреждений города Череповца и дошкольных групп муниципальных общеобразовательных учреждений города Череповца, образованных в результате реорганизации"</t>
  </si>
  <si>
    <t>Расходы на строительство памятника медицинским сестрам  на территории привокзального вокзала (2014-2015 гг.),  капитальный ремонт здания "Дом Высоцкого В.Д. 1860 год" (Советский пр. 19) (2014, 2016 гг.), а также на 2016 г.  предусмотрены средства на берегоукрепление историко-этнографического музея "Усадьба Гальских", капитальный ремонт фасада и теплоизоляции МБУК "Дом музыки и кино" и  мягкой кровли  МБУК "Дворец Химиков", санузлов и главного крыльца МУК "ДК"Северный", капитальный ремонт внутренней канализации и санузлов МБУ "Централизованная бухгалтерия по обслуживанию учреждений культуры".  Кроме того, в рамках проекта "Народный бюджет" на 2016 год планируется произвести реконструкцию МБУК "Дворец Химиков" в сумме 2 379,0 тыс. рублей.</t>
  </si>
  <si>
    <t>Расходы на реализация мероприятий в рамках муниципальной программы "Создание условий для развития физической культуры и спорта в городе Череповце" на 2013-2022 годы" (ведомственной целевой программы "Спортивный город" на 2012-2014 годы"), в том числе предусмотрены расходы городского бюджета  в рамках реализации проекта "Народный бюджет ТОС":  2015 г.- приобретение тренажеров в целях развития двигательной активности жителей города в сумме 700,0 тыс. руб., 2016 г.- обустройство новых объектов спорта массовой доступности и установку гимнастических тренажерных комплексов в сумме 699,3 тыс. рублей; в рамках проекта "Народный бюджет": 2016 г.-  приобретение физкультурно-реабилитационных тренажеров для занятия физкультурой и спортом" в сумме 1000,0 тыс. руб. Кроме того, планируется в 2016 году направить средства на развитие волейбола в сумме 30 000,0 тыс. руб.</t>
  </si>
  <si>
    <t>расходы на содержание и ремонт улично-дорожной сети, в том числе за счет Дорожного фонда области (2014 г.-227 763,0 тыс. рублей, 2015 г. 275 164,9 тыс. рублей, 2016 г. -266 184,0 тыс. рублей), строительство светофорных объектов,  внутриквартальных проездов,  установку автобусных павильонов, реконструкцию автобусных остановок с учетом нужд инвалидов,  строительство и реконструкция улиц, реконструкция моста, строительство наземного пешехода, оборудование действующих светофорных объектов города с устройствами звукового сопровождения, установка искусственной неровности, в том числе в 2015 году предусмотрены средства городского бюджета в рамках реализации проекта "Народный бюджет ТОС" на установку светофора на пересечении ул. Годовика с ул. Ленинградская (1000,0 тыс. руб.).</t>
  </si>
  <si>
    <t>расходы на благоустройство (капитальные вложения и расходы на содержание общегородских территорий, освещение улиц, прокладка сетей электроосвещения, поддержание объектов благоустройства, находящихся в муниципальной собственности, в надлежащем состоянии, озеленение города, украшение города к праздникам, ремонт тротуаров, отлов безнадзорных животных, организация подготовительных мероприятий и благоустройство территорий общего пользования в рамках проведения Фестиваля снежных и ледовых скульптур), благоустройство территорий "ТРК Усадьба Гальских", берегоукрепление р. Ягорбы..
На реализацию направления "Отлов безнадзорных животных" с 12.03.2013 средства выделяются из областного бюджета в рамках отдельных переданных полномочий в сфере санитарно-эпидемиологического благополучия населения.
Также в рамках реализации реализации проекта "Народный бюджет-ТОС" предусмотрены расходы на 2015 год: строительство пешеходных дорожек возле МБОУ "СОШ № 2" в сумме 1 000,0 тыс. руб.; на 2016 год на: благоустройство территории у МБОУ "СОШ №2" (ул. Олимпийская,59) в сумме 1000,0 тыс. рублей,  благоустройство территории, прилегающей к МДОУ "Детский сад №98" (ул. Годовикова,34), в сумме 1000,0 тыс. рублей,  благоустройство территории у МБОУ "СОШ №30" (ул. К. Белова,51) и домами по ул. Олимпийская 13,13А и 11 в сумме 1000,0 тыс. рублей, строительство комплексной спортивной площадки на территории 105 микрорайона между домами №25,29,31 по Шекснинскому пр. с благоустройством территории в сумме 700,0 тыс. рублей, и на территории за МБОУ "СОШ№18" (ул. Чкалова 20А) с благоустройством территории в сумме 1000,0 тыс. рублей.</t>
  </si>
  <si>
    <t xml:space="preserve">0102, 0103, 0104, 0106, 0113, 0412, 0505, 0605, 0709, 0804, 1006, 1105    </t>
  </si>
  <si>
    <t>0106, 0111, 0113, 0409, 0410, 0412, 0709, 0804, 1105</t>
  </si>
  <si>
    <t>0113, 0410, 0412, 0501, 1301</t>
  </si>
  <si>
    <t>0409, 0412</t>
  </si>
  <si>
    <t>субсидии на капитальный ремонт, расходы на поддержание общего имущества муниципального жилого фонда в надлежащем состоянии</t>
  </si>
  <si>
    <t>расходы на проведение мероприятий в рамках муниципальной программы  "Создание условий для развития физической культуры и спорта в городе Череповце" на 2013-2022 годы"</t>
  </si>
  <si>
    <t>0401, 0701, 0702, 0707, 0709, 1105</t>
  </si>
  <si>
    <t>расходы на оказание муниципальных услуг, выполнение работ  и субсидии на иные цели учреждениями культуры (дворцы культуры, театры), в соответствии с уставной деятельностью учреждений, в том числе в 2014 году из областного бюджета были выделены средства в сумме 5243,5 тыс. руб. на повышение оплаты труда работникам учреждений культуры</t>
  </si>
  <si>
    <t xml:space="preserve"> 0801, 0804</t>
  </si>
  <si>
    <t>0502, 0503, 0605</t>
  </si>
  <si>
    <t>0113, 0409, 0412, 0503</t>
  </si>
  <si>
    <t>1001, 1003, 1004, 1006</t>
  </si>
  <si>
    <t>0104, 0113,  0401, 0410, 0412, 0501, 0502, 0605</t>
  </si>
  <si>
    <t>0100, 0400, 0500, 0600, 0700, 1000</t>
  </si>
  <si>
    <t xml:space="preserve">Решение Череповецкой городской Думы от 31.03.2014 № 58 "О Положении о департаменте жилищно-коммунального хозяйства мэрии города Череповца" </t>
  </si>
  <si>
    <t xml:space="preserve">Решение Череповецкой городской  Думы от 26.01.2010  № 4 "О Положении об управлении образования мэрии города Череповца"      </t>
  </si>
  <si>
    <t>Постановление мэрии города от 31.12.2013 № 6499 "Об утверждении Положения о проведении городских конкурсов"</t>
  </si>
  <si>
    <t>Постановление мэрии города от 18.06.2015 № 3457 "О создании условий для деятельности народных дружин"</t>
  </si>
  <si>
    <t>23.06.2015, не установлен</t>
  </si>
  <si>
    <t xml:space="preserve">Муниципальный контракт от 27.01.2015 №14/01-01-39 </t>
  </si>
  <si>
    <t>Федеральный закон РФ от 19.04.1991 № 1032-1 "О занятости населения в Российской Федерации"</t>
  </si>
  <si>
    <t>ст. 7.2</t>
  </si>
  <si>
    <t>02.05.1991, не установлен</t>
  </si>
  <si>
    <t>Решение Череповецкой городской Думы от 25.02.2014 №29 "Об участии города Череповца в VI этапе реализации проекта Всемирной организации здравоохранения "Здоровые города"</t>
  </si>
  <si>
    <t>Протокол заседания экспертного совета по вопросу реализации проекта "Народный бюджет" от 26.06.2014 года</t>
  </si>
  <si>
    <t>Решение Череповецкой городской Думы от 17.12.2015 № 219 "О Программе социально-экономического развития города Череповца на 2016 год"</t>
  </si>
  <si>
    <t>Постановление мэрии города от 28.12.2015 № 6792 "О переименовании и внесении изменений в устав муниципального казенного учреждения "Централизованная бухгалтерия по обслуживанию учреждений физической культуры и спорта"</t>
  </si>
  <si>
    <t>Постановление Правительства Вологодской области от 13.04.2015 г. № 313 "Об организации транспортного обслуживания отдельных категорий граждан в период празднования 70-й годовщины Победы в Великой Отечественной войне"</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</si>
  <si>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</si>
  <si>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Постановление мэрии города от 10.10.2012 № 5366 "Об утверждении муниципальной программы "Развитие образования" на 2013 - 2022 годы"</t>
  </si>
  <si>
    <t>Расходы на капитальные вложения в области образования (в том числе субсидия областного бюджета), включая в 2014 году  расходы на реализацию мероприятий по модернизации региональных систем дошкольного образования. Кроме того, в рамках проекта "Народный бюджет" на 2016 год предусмотрены расходы городского бюджета на проведение капитального ремонта крыльца и входной группы с благоустройством прилегающей территории МБОУ "Средняя общеобразовательная школа №1 (Советский пр., 60а) в сумме 3000,0 тыс. рублей.</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</si>
  <si>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2013 - 2022 годы"</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</si>
  <si>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</si>
  <si>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</si>
  <si>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 xml:space="preserve">
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2014 - 2018 годы"
</t>
  </si>
  <si>
    <t>Постановление мэрии города от 12.02.2016 № 604 "О принятии решения о заключении долгосрочных муниципальных контрактов на выполнение строительно-монтажных работ по объекту "Индустриальный парк "Череповец". Инженерная и транспортная инфраструктура территории"</t>
  </si>
  <si>
    <t>12.02.2016, не установлен</t>
  </si>
  <si>
    <t>01.01.2013 - 01.03.2016</t>
  </si>
  <si>
    <t>Распоряжение мэрии города от 18.11.2015 №683-р "О выделении денежных средств из резервного фонда мэрии города"</t>
  </si>
  <si>
    <t>18.11.2015, до исполнения</t>
  </si>
  <si>
    <t>Распоряжение мэрии города от 28.01.2016 № 55-р "О выделении денежных средств на размещение информации в официальных печатных изданиях"</t>
  </si>
  <si>
    <t>28.01.2016-31.12.2016</t>
  </si>
  <si>
    <t>Распоряжение мэрии города от 28.01.2016 № 54-р "О выделении денежных средств на обработку документов и сдачу их в городской архив"</t>
  </si>
  <si>
    <t>Распоряжение мэрии города от 27.01.2016 № 50-р "О выделении денежных средств на подготовку справок о доле в строении"</t>
  </si>
  <si>
    <t>27.01.2016-31.12.2016</t>
  </si>
  <si>
    <t>Распоряжение мэрии города от 28.01.2016 № 57-р "О выделении денежных средств  на проведение технической инвентаризации"</t>
  </si>
  <si>
    <t>Распоряжение мэрии города от 28.01.2016 №56-р "О выделении денежных средств на демонтаж, оценку, утилизацию рекламных конструкций"</t>
  </si>
  <si>
    <t>Постановление мэрии города от 10.10.2013 № 4806 "Об  утверждении муниципальной программы "Об утверждении муниципальной программы "iCity - Современные информационные технологии г. Череповца" на 2014 - 2020 годы"</t>
  </si>
  <si>
    <t>Решение Череповецкой городской Думы от 27.11.2015 № 217 "О ликвидации комитета социальной защиты населения города Череповца"</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</si>
  <si>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</si>
  <si>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Решение Череповецкой городской Думы от 15.12.2014 № 240 "О городском бюджете на 2015 год и плановый период 2016 и 2017 годов"</t>
  </si>
  <si>
    <t>Решение Череповецкой городской Думы от 17.12.2015 № 218 "О городском бюджете на 2016 год"</t>
  </si>
  <si>
    <t xml:space="preserve">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
</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</si>
  <si>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</si>
  <si>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Постановление мэрии города от 05.02.2015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</si>
  <si>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Постановление мэрии города от 10.10.2013 № 4807 "Об утверждении муниципальной программы "Обеспечение жильем отдельных категорий граждан" на 2014 - 2020 годы"</t>
  </si>
  <si>
    <t>Постановление мэрии города от 07.06.2013 № 2546 "Об утверждении плана мероприятий ("дорожной карты") "Изменения, направленные на повышение эффективности образования" на 2013 - 2018 годы"</t>
  </si>
  <si>
    <t>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t>
  </si>
  <si>
    <t>Протокол заседания экспертного совета по вопросу реализации проектов "Народный бюджет", "Народный бюджет - ТОС" от 21.07.2015</t>
  </si>
  <si>
    <t xml:space="preserve">Постановление мэрии города от 10.10.2014 № 5485 "О ведомственной целевой программе "Укрепление материально-технической базы образовательных учреждений города и обеспечение их безопасности" на 2015 - 2017 годы" </t>
  </si>
  <si>
    <t>Решение Череповецкой городской Думы от 01.06. 2015 № 96 "Об утверждении Положения о библиотечном обслуживании населения в городе Череповце"</t>
  </si>
  <si>
    <t xml:space="preserve">06.10.2003, не установлен                                                                                                                                                                                                                                                                    </t>
  </si>
  <si>
    <t xml:space="preserve">п.п. 17 п. 1 ст. 16  гл. 3; </t>
  </si>
  <si>
    <t xml:space="preserve">06.10.2003, не установлен    </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</si>
  <si>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</si>
  <si>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t>
  </si>
  <si>
    <t>п.п. 20 п. 1 ст. 16  гл. 3</t>
  </si>
  <si>
    <t xml:space="preserve">п.п. 22 п. 1 ст. 16  гл. 3                                                                      </t>
  </si>
  <si>
    <t>Постановление мэрии города от 25.07.2013 № 3498 "О принятии решения о заключении долгосрочного муниципального контракта на выполнение инженерных изысканий по объекту "Полигон твердых бытовых отходов (ТБО) №2"</t>
  </si>
  <si>
    <t>Постановление Череповецкой городской Думы Вологодской области от 08.08 2005 № 84 "Об Уставе города Череповца"</t>
  </si>
  <si>
    <t>Решение Череповецкой городской Думы от 30.06.2014 № 144 "Об утверждении Правил благоустройства территории города Череповца"</t>
  </si>
  <si>
    <t>Федеральный закон от 12.01.1996 № 8-ФЗ "О погребении и похоронном деле"</t>
  </si>
  <si>
    <t>Бюджетный кодекс Российской Федерации от 31.07. 1998  № 145-ФЗ</t>
  </si>
  <si>
    <t>Постановление мэрии от 12.03.2015 №1641  Об утверждении Порядка предоставления из городского бюджета субсидий на иные цели муниципальному бюджетному учреждению "Череповецкий молодежный центр" на 2015 год</t>
  </si>
  <si>
    <t>Закон Вологодской области от 17.07.2013 № 3140-ОЗ "О мерах социальной поддержки отдельных категорий граждан в целях реализации права на образование"</t>
  </si>
  <si>
    <t>Постановление мэрии города от 23.11.2013 № 5537 "О предоставлении социальных выплат"</t>
  </si>
  <si>
    <t>Решение Череповецкой городской Думы от 30.10.2012 № 203 "О мерах социальной поддержки работников муниципальных дошкольных образовательных учреждений"</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</si>
  <si>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</si>
  <si>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 xml:space="preserve">Постановление мэрии города от 08.10. 2013 № 4729 "Об утверждении муниципальной программы "Социальная поддержка граждан" на 2014 - 2018 годы" </t>
  </si>
  <si>
    <t>Постановление мэра города от 28.04.2008 № 1483 "Об утверждении Положения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t>
  </si>
  <si>
    <t>Постановление мэрии города от 10.10. 2012 № 5376 "Об утверждении муниципальной программы "Развитие молодежной политики" на 2013 - 2018 годы"</t>
  </si>
  <si>
    <t>Постановление Правительства Вологодской области от 15.09.2014 №819
"Об утверждении Правил предоставления и расходования иных межбюджетных трансфертов бюджетам муниципальных образований области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и находящихся в пунктах временного размещения"</t>
  </si>
  <si>
    <t xml:space="preserve">
расходы на выполнение работ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</si>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</sst>
</file>

<file path=xl/styles.xml><?xml version="1.0" encoding="utf-8"?>
<styleSheet xmlns="http://schemas.openxmlformats.org/spreadsheetml/2006/main">
  <numFmts count="5">
    <numFmt numFmtId="164" formatCode="#,##0.0;[Red]\-#,##0.0;0.0"/>
    <numFmt numFmtId="165" formatCode="000000"/>
    <numFmt numFmtId="166" formatCode="#,##0.0"/>
    <numFmt numFmtId="167" formatCode="0000"/>
    <numFmt numFmtId="168" formatCode="00\.00"/>
  </numFmts>
  <fonts count="18">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8"/>
      <name val="Times New Roman"/>
      <family val="1"/>
      <charset val="204"/>
    </font>
    <font>
      <vertAlign val="superscript"/>
      <sz val="11"/>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0"/>
      <name val="Times New Roman"/>
      <family val="1"/>
      <charset val="204"/>
    </font>
    <font>
      <sz val="11"/>
      <color theme="1"/>
      <name val="Times New Roman"/>
      <family val="1"/>
      <charset val="204"/>
    </font>
    <font>
      <i/>
      <sz val="11"/>
      <name val="Times New Roman"/>
      <family val="1"/>
      <charset val="204"/>
    </font>
    <font>
      <sz val="10"/>
      <name val="Times New Roman CYR"/>
      <family val="1"/>
      <charset val="204"/>
    </font>
    <font>
      <sz val="11"/>
      <name val="Calibri"/>
      <family val="2"/>
      <charset val="204"/>
      <scheme val="minor"/>
    </font>
    <font>
      <sz val="11"/>
      <color rgb="FFFF000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hair">
        <color indexed="64"/>
      </top>
      <bottom/>
      <diagonal/>
    </border>
    <border>
      <left/>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xf numFmtId="0" fontId="1" fillId="0" borderId="0"/>
    <xf numFmtId="0" fontId="3" fillId="0" borderId="0"/>
    <xf numFmtId="0" fontId="1" fillId="0" borderId="0"/>
    <xf numFmtId="0" fontId="1" fillId="0" borderId="0"/>
  </cellStyleXfs>
  <cellXfs count="303">
    <xf numFmtId="0" fontId="0" fillId="0" borderId="0" xfId="0"/>
    <xf numFmtId="49" fontId="4" fillId="0" borderId="0" xfId="1" applyNumberFormat="1" applyFont="1" applyFill="1" applyAlignment="1">
      <alignment horizontal="center" vertical="top" wrapText="1"/>
    </xf>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3" fillId="0" borderId="0" xfId="0" applyFont="1" applyFill="1" applyBorder="1" applyAlignment="1">
      <alignment vertical="top" wrapText="1"/>
    </xf>
    <xf numFmtId="0" fontId="13"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4" xfId="1" applyFont="1" applyFill="1" applyBorder="1" applyAlignment="1">
      <alignment vertical="center" wrapText="1"/>
    </xf>
    <xf numFmtId="0" fontId="2" fillId="0" borderId="6" xfId="1" applyFont="1" applyFill="1" applyBorder="1" applyAlignment="1">
      <alignment vertical="center" wrapText="1"/>
    </xf>
    <xf numFmtId="166" fontId="13" fillId="0" borderId="0" xfId="0" applyNumberFormat="1" applyFont="1" applyFill="1" applyBorder="1" applyAlignment="1" applyProtection="1">
      <alignment vertical="center" wrapText="1"/>
      <protection locked="0"/>
    </xf>
    <xf numFmtId="166" fontId="2" fillId="0" borderId="0" xfId="1" applyNumberFormat="1" applyFont="1" applyFill="1" applyBorder="1" applyAlignment="1">
      <alignment vertical="center" wrapText="1"/>
    </xf>
    <xf numFmtId="168" fontId="13" fillId="0" borderId="0" xfId="0" applyNumberFormat="1" applyFont="1" applyFill="1" applyBorder="1" applyAlignment="1" applyProtection="1">
      <alignment vertical="center" wrapText="1"/>
      <protection locked="0"/>
    </xf>
    <xf numFmtId="0" fontId="2" fillId="0" borderId="0" xfId="1" applyFont="1" applyFill="1" applyBorder="1" applyAlignment="1">
      <alignment vertical="top" wrapText="1"/>
    </xf>
    <xf numFmtId="166" fontId="4" fillId="0" borderId="1" xfId="1" applyNumberFormat="1" applyFont="1" applyFill="1" applyBorder="1" applyAlignment="1" applyProtection="1">
      <alignment horizontal="center" vertical="center" wrapText="1"/>
      <protection hidden="1"/>
    </xf>
    <xf numFmtId="166" fontId="2" fillId="0" borderId="0" xfId="1" applyNumberFormat="1" applyFont="1" applyFill="1" applyAlignment="1">
      <alignment horizontal="center" vertical="top" wrapText="1"/>
    </xf>
    <xf numFmtId="0" fontId="2" fillId="0" borderId="1" xfId="0" applyNumberFormat="1" applyFont="1" applyFill="1" applyBorder="1" applyAlignment="1">
      <alignment horizontal="left" vertical="center" wrapText="1"/>
    </xf>
    <xf numFmtId="0" fontId="2" fillId="0" borderId="0" xfId="1" applyFont="1" applyFill="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166" fontId="2" fillId="0" borderId="1" xfId="1" applyNumberFormat="1" applyFont="1" applyFill="1" applyBorder="1" applyAlignment="1" applyProtection="1">
      <alignment horizontal="center" vertical="center" wrapText="1"/>
      <protection hidden="1"/>
    </xf>
    <xf numFmtId="40" fontId="2"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4" fontId="2" fillId="0" borderId="1" xfId="1" applyNumberFormat="1"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14" fontId="2" fillId="0" borderId="1" xfId="3"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shrinkToFit="1"/>
      <protection locked="0"/>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0" borderId="1" xfId="1" applyNumberFormat="1" applyFont="1" applyFill="1" applyBorder="1" applyAlignment="1" applyProtection="1">
      <alignment horizontal="center" vertical="center" wrapText="1"/>
      <protection hidden="1"/>
    </xf>
    <xf numFmtId="0" fontId="9"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4" fontId="2" fillId="0" borderId="1" xfId="1" applyNumberFormat="1" applyFont="1" applyFill="1" applyBorder="1" applyAlignment="1" applyProtection="1">
      <alignment horizontal="center" vertical="center" wrapText="1"/>
      <protection hidden="1"/>
    </xf>
    <xf numFmtId="0" fontId="2" fillId="0" borderId="1" xfId="2" applyFont="1" applyFill="1" applyBorder="1" applyAlignment="1">
      <alignment horizontal="left" vertical="center" wrapText="1"/>
    </xf>
    <xf numFmtId="0" fontId="8"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NumberFormat="1" applyFont="1" applyFill="1" applyBorder="1" applyAlignment="1" applyProtection="1">
      <alignment horizontal="left" vertical="center" wrapText="1"/>
      <protection hidden="1"/>
    </xf>
    <xf numFmtId="14" fontId="2" fillId="0" borderId="1" xfId="0"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pplyProtection="1">
      <alignment vertical="center" wrapText="1"/>
      <protection locked="0"/>
    </xf>
    <xf numFmtId="0" fontId="8" fillId="0" borderId="1" xfId="0"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wrapText="1"/>
    </xf>
    <xf numFmtId="0" fontId="2" fillId="0" borderId="1" xfId="4" applyNumberFormat="1" applyFont="1" applyFill="1" applyBorder="1" applyAlignment="1" applyProtection="1">
      <alignment horizontal="center" vertical="center" wrapText="1"/>
      <protection hidden="1"/>
    </xf>
    <xf numFmtId="166" fontId="2"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locked="0" hidden="1"/>
    </xf>
    <xf numFmtId="0" fontId="8"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0" fontId="2" fillId="0" borderId="8" xfId="1"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9" xfId="1" applyNumberFormat="1" applyFont="1" applyFill="1" applyBorder="1" applyAlignment="1" applyProtection="1">
      <alignment horizontal="left" vertical="center" wrapText="1"/>
      <protection hidden="1"/>
    </xf>
    <xf numFmtId="0" fontId="4" fillId="0" borderId="1" xfId="0" applyNumberFormat="1" applyFont="1" applyFill="1" applyBorder="1" applyAlignment="1" applyProtection="1">
      <alignment vertical="center" wrapText="1"/>
      <protection locked="0"/>
    </xf>
    <xf numFmtId="47" fontId="2" fillId="0" borderId="1" xfId="0" applyNumberFormat="1" applyFont="1" applyFill="1" applyBorder="1" applyAlignment="1">
      <alignment horizontal="left" vertical="center" wrapText="1"/>
    </xf>
    <xf numFmtId="0" fontId="2" fillId="0" borderId="14" xfId="1" applyNumberFormat="1" applyFont="1" applyFill="1" applyBorder="1" applyAlignment="1" applyProtection="1">
      <alignment horizontal="left" vertical="center" wrapText="1"/>
      <protection hidden="1"/>
    </xf>
    <xf numFmtId="14" fontId="2" fillId="0" borderId="9" xfId="3"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xf>
    <xf numFmtId="49" fontId="2" fillId="0" borderId="0" xfId="0" applyNumberFormat="1" applyFont="1" applyFill="1" applyAlignment="1">
      <alignment horizontal="center" vertical="top"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top" wrapText="1"/>
    </xf>
    <xf numFmtId="0" fontId="2"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4" fillId="0" borderId="1" xfId="1" applyFont="1" applyFill="1" applyBorder="1" applyAlignment="1" applyProtection="1">
      <alignment horizontal="justify" vertical="center" wrapText="1"/>
      <protection locked="0"/>
    </xf>
    <xf numFmtId="0" fontId="2" fillId="0" borderId="8" xfId="0" applyNumberFormat="1" applyFont="1" applyFill="1" applyBorder="1" applyAlignment="1" applyProtection="1">
      <alignment horizontal="left" vertical="center" wrapText="1"/>
      <protection hidden="1"/>
    </xf>
    <xf numFmtId="0" fontId="4" fillId="0" borderId="1" xfId="0" applyFont="1" applyFill="1" applyBorder="1" applyAlignment="1" applyProtection="1">
      <alignment vertical="center" wrapText="1"/>
      <protection locked="0"/>
    </xf>
    <xf numFmtId="166" fontId="2" fillId="0" borderId="1"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1" applyFont="1" applyFill="1" applyBorder="1" applyAlignment="1">
      <alignment vertical="center" wrapText="1"/>
    </xf>
    <xf numFmtId="166" fontId="2" fillId="0" borderId="9"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49" fontId="2" fillId="0" borderId="9"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0" fontId="2" fillId="0" borderId="9"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9" xfId="1" applyNumberFormat="1" applyFont="1" applyFill="1" applyBorder="1" applyAlignment="1" applyProtection="1">
      <alignment horizontal="center" vertical="center" wrapText="1"/>
      <protection hidden="1"/>
    </xf>
    <xf numFmtId="166" fontId="2" fillId="0" borderId="10" xfId="0" applyNumberFormat="1" applyFont="1" applyFill="1" applyBorder="1" applyAlignment="1">
      <alignment horizontal="center" vertical="center" wrapText="1"/>
    </xf>
    <xf numFmtId="49" fontId="4" fillId="0" borderId="1" xfId="1" applyNumberFormat="1" applyFont="1" applyFill="1" applyBorder="1" applyAlignment="1" applyProtection="1">
      <alignment horizontal="center" vertical="center" wrapText="1"/>
      <protection hidden="1"/>
    </xf>
    <xf numFmtId="0" fontId="4" fillId="0" borderId="9" xfId="1" applyNumberFormat="1" applyFont="1" applyFill="1" applyBorder="1" applyAlignment="1" applyProtection="1">
      <alignment horizontal="left" vertical="center" wrapText="1"/>
      <protection hidden="1"/>
    </xf>
    <xf numFmtId="49" fontId="4" fillId="0" borderId="10" xfId="1" applyNumberFormat="1" applyFont="1" applyFill="1" applyBorder="1" applyAlignment="1" applyProtection="1">
      <alignment horizontal="center" vertical="center" wrapText="1"/>
      <protection hidden="1"/>
    </xf>
    <xf numFmtId="49" fontId="4" fillId="0" borderId="8"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center" vertical="center" wrapText="1"/>
      <protection hidden="1"/>
    </xf>
    <xf numFmtId="166" fontId="2" fillId="0" borderId="9" xfId="1" applyNumberFormat="1" applyFont="1" applyFill="1" applyBorder="1" applyAlignment="1">
      <alignment horizontal="center" vertical="center" wrapText="1"/>
    </xf>
    <xf numFmtId="166" fontId="2" fillId="0" borderId="10" xfId="1"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14" fontId="2" fillId="0" borderId="8" xfId="0" applyNumberFormat="1" applyFont="1" applyFill="1" applyBorder="1" applyAlignment="1">
      <alignment horizontal="center" vertical="center" wrapText="1"/>
    </xf>
    <xf numFmtId="0" fontId="2" fillId="0" borderId="9"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center" vertical="center" wrapText="1"/>
      <protection hidden="1"/>
    </xf>
    <xf numFmtId="14" fontId="2" fillId="0" borderId="9" xfId="2" applyNumberFormat="1" applyFont="1" applyFill="1" applyBorder="1" applyAlignment="1">
      <alignment horizontal="center" vertical="center" wrapText="1"/>
    </xf>
    <xf numFmtId="166" fontId="2" fillId="0" borderId="9" xfId="0" applyNumberFormat="1" applyFont="1" applyFill="1" applyBorder="1" applyAlignment="1" applyProtection="1">
      <alignment horizontal="center" vertical="center" wrapText="1"/>
      <protection locked="0"/>
    </xf>
    <xf numFmtId="166" fontId="2" fillId="0" borderId="10" xfId="0" applyNumberFormat="1" applyFont="1" applyFill="1" applyBorder="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protection hidden="1"/>
    </xf>
    <xf numFmtId="166" fontId="2" fillId="0" borderId="9"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49" fontId="2" fillId="0" borderId="9"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0" fontId="2" fillId="0" borderId="5" xfId="1" applyFont="1" applyFill="1" applyBorder="1" applyAlignment="1">
      <alignment vertical="center" wrapText="1"/>
    </xf>
    <xf numFmtId="0" fontId="2" fillId="0" borderId="9" xfId="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center" wrapText="1"/>
    </xf>
    <xf numFmtId="166" fontId="2" fillId="0" borderId="1" xfId="0" applyNumberFormat="1" applyFont="1" applyFill="1" applyBorder="1" applyAlignment="1" applyProtection="1">
      <alignment horizontal="center" vertical="center" wrapText="1"/>
      <protection locked="0"/>
    </xf>
    <xf numFmtId="166" fontId="2" fillId="0" borderId="9"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protection locked="0"/>
    </xf>
    <xf numFmtId="166" fontId="2" fillId="0" borderId="1" xfId="1" applyNumberFormat="1" applyFont="1" applyFill="1" applyBorder="1" applyAlignment="1">
      <alignment horizontal="center" vertical="center" wrapText="1"/>
    </xf>
    <xf numFmtId="49" fontId="2" fillId="0" borderId="8" xfId="4"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8"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49" fontId="2" fillId="0" borderId="1" xfId="4"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167" fontId="2" fillId="0" borderId="8" xfId="1" applyNumberFormat="1" applyFont="1" applyFill="1" applyBorder="1" applyAlignment="1" applyProtection="1">
      <alignment horizontal="center" vertical="center" wrapText="1"/>
      <protection hidden="1"/>
    </xf>
    <xf numFmtId="0" fontId="2" fillId="0" borderId="0" xfId="0" applyFont="1" applyFill="1" applyAlignment="1">
      <alignment horizontal="center" vertical="top" wrapText="1"/>
    </xf>
    <xf numFmtId="0" fontId="2" fillId="0" borderId="1" xfId="1" applyNumberFormat="1" applyFont="1" applyFill="1" applyBorder="1" applyAlignment="1" applyProtection="1">
      <alignment horizontal="left" vertical="center" wrapText="1"/>
      <protection hidden="1"/>
    </xf>
    <xf numFmtId="0" fontId="4" fillId="0" borderId="8" xfId="4" applyNumberFormat="1" applyFont="1" applyFill="1" applyBorder="1" applyAlignment="1" applyProtection="1">
      <alignment horizontal="left" vertical="center" wrapText="1"/>
      <protection hidden="1"/>
    </xf>
    <xf numFmtId="0" fontId="4" fillId="0" borderId="1" xfId="0" applyFont="1" applyFill="1" applyBorder="1" applyAlignment="1">
      <alignment horizontal="center" vertical="center" wrapText="1"/>
    </xf>
    <xf numFmtId="164" fontId="2" fillId="0" borderId="1" xfId="1" applyNumberFormat="1" applyFont="1" applyFill="1" applyBorder="1" applyAlignment="1">
      <alignment horizontal="left" vertical="center" wrapText="1"/>
    </xf>
    <xf numFmtId="0" fontId="4" fillId="0" borderId="1" xfId="1" applyNumberFormat="1" applyFont="1" applyFill="1" applyBorder="1" applyAlignment="1" applyProtection="1">
      <alignment horizontal="center" vertical="center" wrapText="1"/>
      <protection hidden="1"/>
    </xf>
    <xf numFmtId="0" fontId="2" fillId="0" borderId="7" xfId="1" applyFont="1" applyFill="1" applyBorder="1" applyAlignment="1">
      <alignment vertical="center" wrapText="1"/>
    </xf>
    <xf numFmtId="166" fontId="2" fillId="0" borderId="9"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167" fontId="2" fillId="0" borderId="9" xfId="1" applyNumberFormat="1" applyFont="1" applyFill="1" applyBorder="1" applyAlignment="1">
      <alignment horizontal="center" vertical="center" wrapText="1"/>
    </xf>
    <xf numFmtId="167" fontId="2" fillId="0" borderId="8" xfId="1" applyNumberFormat="1" applyFont="1" applyFill="1" applyBorder="1" applyAlignment="1">
      <alignment horizontal="center" vertical="center" wrapText="1"/>
    </xf>
    <xf numFmtId="0" fontId="2" fillId="0" borderId="9" xfId="1" applyFont="1" applyFill="1" applyBorder="1" applyAlignment="1">
      <alignment vertical="center" wrapText="1"/>
    </xf>
    <xf numFmtId="0" fontId="2" fillId="0" borderId="8" xfId="1" applyFont="1" applyFill="1" applyBorder="1" applyAlignment="1">
      <alignment vertical="center" wrapText="1"/>
    </xf>
    <xf numFmtId="166" fontId="2" fillId="0" borderId="8" xfId="0" applyNumberFormat="1" applyFont="1" applyFill="1" applyBorder="1" applyAlignment="1">
      <alignment horizontal="center" vertical="center" wrapText="1"/>
    </xf>
    <xf numFmtId="49" fontId="2" fillId="0" borderId="9" xfId="1" applyNumberFormat="1" applyFont="1" applyFill="1" applyBorder="1" applyAlignment="1" applyProtection="1">
      <alignment horizontal="center" vertical="center" wrapText="1"/>
      <protection hidden="1"/>
    </xf>
    <xf numFmtId="49" fontId="2" fillId="0" borderId="10"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9"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10" xfId="0" applyFont="1" applyFill="1" applyBorder="1" applyAlignment="1">
      <alignment horizontal="center" vertical="center" wrapText="1"/>
    </xf>
    <xf numFmtId="167" fontId="2" fillId="0" borderId="10" xfId="1" applyNumberFormat="1" applyFont="1" applyFill="1" applyBorder="1" applyAlignment="1">
      <alignment horizontal="center" vertical="center" wrapText="1"/>
    </xf>
    <xf numFmtId="0" fontId="16" fillId="0" borderId="8" xfId="0" applyFont="1" applyFill="1" applyBorder="1"/>
    <xf numFmtId="0" fontId="4" fillId="0" borderId="9"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49" fontId="4" fillId="0" borderId="1" xfId="1" applyNumberFormat="1" applyFont="1" applyFill="1" applyBorder="1" applyAlignment="1" applyProtection="1">
      <alignment horizontal="center" vertical="center" wrapText="1"/>
      <protection hidden="1"/>
    </xf>
    <xf numFmtId="0" fontId="4" fillId="0" borderId="9" xfId="1" applyNumberFormat="1" applyFont="1" applyFill="1" applyBorder="1" applyAlignment="1" applyProtection="1">
      <alignment horizontal="left" vertical="center" wrapText="1"/>
      <protection hidden="1"/>
    </xf>
    <xf numFmtId="0" fontId="4" fillId="0" borderId="8" xfId="1" applyNumberFormat="1" applyFont="1" applyFill="1" applyBorder="1" applyAlignment="1" applyProtection="1">
      <alignment horizontal="left" vertical="center" wrapText="1"/>
      <protection hidden="1"/>
    </xf>
    <xf numFmtId="49" fontId="4" fillId="0" borderId="9" xfId="1" applyNumberFormat="1" applyFont="1" applyFill="1" applyBorder="1" applyAlignment="1" applyProtection="1">
      <alignment horizontal="center" vertical="center" wrapText="1"/>
      <protection hidden="1"/>
    </xf>
    <xf numFmtId="49" fontId="4" fillId="0" borderId="10" xfId="1" applyNumberFormat="1" applyFont="1" applyFill="1" applyBorder="1" applyAlignment="1" applyProtection="1">
      <alignment horizontal="center" vertical="center" wrapText="1"/>
      <protection hidden="1"/>
    </xf>
    <xf numFmtId="49" fontId="4" fillId="0" borderId="8" xfId="1" applyNumberFormat="1" applyFont="1" applyFill="1" applyBorder="1" applyAlignment="1" applyProtection="1">
      <alignment horizontal="center" vertical="center" wrapText="1"/>
      <protection hidden="1"/>
    </xf>
    <xf numFmtId="0" fontId="4" fillId="0" borderId="10" xfId="1" applyNumberFormat="1" applyFont="1" applyFill="1" applyBorder="1" applyAlignment="1" applyProtection="1">
      <alignment horizontal="left" vertical="center" wrapText="1"/>
      <protection hidden="1"/>
    </xf>
    <xf numFmtId="49" fontId="2" fillId="0" borderId="1" xfId="1" applyNumberFormat="1" applyFont="1" applyFill="1" applyBorder="1" applyAlignment="1" applyProtection="1">
      <alignment horizontal="center" vertical="center" wrapText="1"/>
      <protection hidden="1"/>
    </xf>
    <xf numFmtId="166" fontId="2" fillId="0" borderId="9" xfId="1" applyNumberFormat="1" applyFont="1" applyFill="1" applyBorder="1" applyAlignment="1">
      <alignment horizontal="center" vertical="center" wrapText="1"/>
    </xf>
    <xf numFmtId="166" fontId="2" fillId="0" borderId="10" xfId="1"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center" vertical="center" wrapText="1"/>
      <protection hidden="1"/>
    </xf>
    <xf numFmtId="14" fontId="2" fillId="0" borderId="9" xfId="2" applyNumberFormat="1" applyFont="1" applyFill="1" applyBorder="1" applyAlignment="1">
      <alignment horizontal="center" vertical="center" wrapText="1"/>
    </xf>
    <xf numFmtId="14" fontId="2" fillId="0" borderId="8" xfId="2"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49" fontId="4" fillId="0" borderId="9" xfId="1" applyNumberFormat="1" applyFont="1" applyFill="1" applyBorder="1" applyAlignment="1">
      <alignment horizontal="center" vertical="center" wrapText="1"/>
    </xf>
    <xf numFmtId="49" fontId="4" fillId="0" borderId="10" xfId="1"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166" fontId="2" fillId="0" borderId="9" xfId="0" applyNumberFormat="1" applyFont="1" applyFill="1" applyBorder="1" applyAlignment="1" applyProtection="1">
      <alignment horizontal="center" vertical="center" wrapText="1"/>
      <protection locked="0"/>
    </xf>
    <xf numFmtId="166" fontId="2" fillId="0" borderId="10" xfId="0" applyNumberFormat="1" applyFont="1" applyFill="1" applyBorder="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lignment horizontal="center" vertical="center" wrapText="1"/>
    </xf>
    <xf numFmtId="166" fontId="16" fillId="0" borderId="1" xfId="0" applyNumberFormat="1" applyFont="1" applyFill="1" applyBorder="1" applyAlignment="1">
      <alignment vertical="center"/>
    </xf>
    <xf numFmtId="0" fontId="4" fillId="0" borderId="1" xfId="1" applyNumberFormat="1" applyFont="1" applyFill="1" applyBorder="1" applyAlignment="1" applyProtection="1">
      <alignment horizontal="left" vertical="center" wrapText="1"/>
      <protection hidden="1"/>
    </xf>
    <xf numFmtId="166" fontId="2" fillId="0" borderId="9" xfId="0" applyNumberFormat="1" applyFont="1" applyFill="1" applyBorder="1" applyAlignment="1" applyProtection="1">
      <alignment horizontal="center" vertical="center" wrapText="1"/>
    </xf>
    <xf numFmtId="166" fontId="2" fillId="0" borderId="10" xfId="0" applyNumberFormat="1" applyFont="1" applyFill="1" applyBorder="1" applyAlignment="1" applyProtection="1">
      <alignment horizontal="center" vertical="center" wrapText="1"/>
    </xf>
    <xf numFmtId="166" fontId="2" fillId="0" borderId="8" xfId="0" applyNumberFormat="1" applyFont="1" applyFill="1" applyBorder="1" applyAlignment="1" applyProtection="1">
      <alignment horizontal="center" vertical="center" wrapText="1"/>
    </xf>
    <xf numFmtId="166" fontId="2" fillId="0" borderId="9" xfId="1" applyNumberFormat="1" applyFont="1" applyFill="1" applyBorder="1" applyAlignment="1" applyProtection="1">
      <alignment horizontal="center" vertical="center" wrapText="1"/>
      <protection hidden="1"/>
    </xf>
    <xf numFmtId="166" fontId="2" fillId="0" borderId="10" xfId="1" applyNumberFormat="1" applyFont="1" applyFill="1" applyBorder="1" applyAlignment="1" applyProtection="1">
      <alignment horizontal="center" vertical="center" wrapText="1"/>
      <protection hidden="1"/>
    </xf>
    <xf numFmtId="166" fontId="2" fillId="0" borderId="8"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0" fontId="2" fillId="0" borderId="13" xfId="1" applyFont="1" applyFill="1" applyBorder="1" applyAlignment="1">
      <alignment vertical="center" wrapText="1"/>
    </xf>
    <xf numFmtId="0" fontId="2" fillId="0" borderId="5" xfId="1" applyFont="1" applyFill="1" applyBorder="1" applyAlignment="1">
      <alignment vertical="center" wrapText="1"/>
    </xf>
    <xf numFmtId="0" fontId="2" fillId="0" borderId="14" xfId="1" applyFont="1" applyFill="1" applyBorder="1" applyAlignment="1">
      <alignment vertical="center" wrapText="1"/>
    </xf>
    <xf numFmtId="0" fontId="2" fillId="0" borderId="9"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2" applyFont="1" applyFill="1" applyBorder="1" applyAlignment="1">
      <alignment horizontal="center" vertical="center" wrapText="1"/>
    </xf>
    <xf numFmtId="0" fontId="2" fillId="0" borderId="8" xfId="2" applyFont="1" applyFill="1" applyBorder="1" applyAlignment="1">
      <alignment horizontal="center" vertical="center" wrapText="1"/>
    </xf>
    <xf numFmtId="0" fontId="2" fillId="0" borderId="1" xfId="1" applyFont="1" applyFill="1" applyBorder="1" applyAlignment="1">
      <alignment horizontal="left" vertical="center" wrapText="1"/>
    </xf>
    <xf numFmtId="166" fontId="2" fillId="0" borderId="1" xfId="0" applyNumberFormat="1" applyFont="1" applyFill="1" applyBorder="1" applyAlignment="1" applyProtection="1">
      <alignment horizontal="center" vertical="center" wrapText="1"/>
      <protection locked="0"/>
    </xf>
    <xf numFmtId="166" fontId="2" fillId="0" borderId="13"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166" fontId="2" fillId="0" borderId="8" xfId="1" applyNumberFormat="1" applyFont="1" applyFill="1" applyBorder="1" applyAlignment="1">
      <alignment horizontal="center" vertical="center" wrapText="1"/>
    </xf>
    <xf numFmtId="0" fontId="2" fillId="0" borderId="10" xfId="1" applyNumberFormat="1" applyFont="1" applyFill="1" applyBorder="1" applyAlignment="1" applyProtection="1">
      <alignment horizontal="left" vertical="center" wrapText="1"/>
      <protection hidden="1"/>
    </xf>
    <xf numFmtId="166" fontId="2" fillId="0" borderId="9" xfId="3" applyNumberFormat="1" applyFont="1" applyFill="1" applyBorder="1" applyAlignment="1">
      <alignment horizontal="center" vertical="center"/>
    </xf>
    <xf numFmtId="166" fontId="2" fillId="0" borderId="10" xfId="3" applyNumberFormat="1" applyFont="1" applyFill="1" applyBorder="1" applyAlignment="1">
      <alignment horizontal="center" vertical="center"/>
    </xf>
    <xf numFmtId="166" fontId="2" fillId="0" borderId="8" xfId="3" applyNumberFormat="1" applyFont="1" applyFill="1" applyBorder="1" applyAlignment="1">
      <alignment horizontal="center" vertical="center"/>
    </xf>
    <xf numFmtId="49" fontId="2" fillId="0" borderId="9" xfId="1" applyNumberFormat="1"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protection locked="0"/>
    </xf>
    <xf numFmtId="166" fontId="2" fillId="0" borderId="9" xfId="0" applyNumberFormat="1" applyFont="1" applyFill="1" applyBorder="1" applyAlignment="1" applyProtection="1">
      <alignment horizontal="center" vertical="center"/>
      <protection locked="0"/>
    </xf>
    <xf numFmtId="166" fontId="2" fillId="0" borderId="8" xfId="0" applyNumberFormat="1" applyFont="1" applyFill="1" applyBorder="1" applyAlignment="1" applyProtection="1">
      <alignment horizontal="center" vertical="center"/>
      <protection locked="0"/>
    </xf>
    <xf numFmtId="166" fontId="2" fillId="0" borderId="10" xfId="0" applyNumberFormat="1" applyFont="1" applyFill="1" applyBorder="1" applyAlignment="1" applyProtection="1">
      <alignment horizontal="center" vertical="center"/>
      <protection locked="0"/>
    </xf>
    <xf numFmtId="166" fontId="2"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9"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10" xfId="1" applyFont="1" applyFill="1" applyBorder="1" applyAlignment="1">
      <alignment horizontal="center" vertical="center" wrapText="1"/>
    </xf>
    <xf numFmtId="166" fontId="7" fillId="0" borderId="9" xfId="1" applyNumberFormat="1" applyFont="1" applyFill="1" applyBorder="1" applyAlignment="1" applyProtection="1">
      <alignment horizontal="center" vertical="center" wrapText="1"/>
      <protection hidden="1"/>
    </xf>
    <xf numFmtId="166" fontId="7" fillId="0" borderId="10" xfId="1" applyNumberFormat="1" applyFont="1" applyFill="1" applyBorder="1" applyAlignment="1" applyProtection="1">
      <alignment horizontal="center" vertical="center" wrapText="1"/>
      <protection hidden="1"/>
    </xf>
    <xf numFmtId="166" fontId="7" fillId="0" borderId="8" xfId="1" applyNumberFormat="1" applyFont="1" applyFill="1" applyBorder="1" applyAlignment="1" applyProtection="1">
      <alignment horizontal="center" vertical="center" wrapText="1"/>
      <protection hidden="1"/>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0" fontId="7" fillId="0" borderId="8" xfId="1" applyFont="1" applyFill="1" applyBorder="1" applyAlignment="1">
      <alignment vertical="center" wrapText="1"/>
    </xf>
    <xf numFmtId="0" fontId="2" fillId="0" borderId="10" xfId="1" applyFont="1" applyFill="1" applyBorder="1" applyAlignment="1">
      <alignment vertical="center" wrapText="1"/>
    </xf>
    <xf numFmtId="49" fontId="2" fillId="0" borderId="9" xfId="0" applyNumberFormat="1" applyFont="1" applyFill="1" applyBorder="1" applyAlignment="1" applyProtection="1">
      <alignment horizontal="center" vertical="center" wrapText="1" shrinkToFit="1"/>
      <protection locked="0"/>
    </xf>
    <xf numFmtId="49" fontId="2" fillId="0" borderId="8" xfId="0" applyNumberFormat="1" applyFont="1" applyFill="1" applyBorder="1" applyAlignment="1" applyProtection="1">
      <alignment horizontal="center" vertical="center" wrapText="1" shrinkToFit="1"/>
      <protection locked="0"/>
    </xf>
    <xf numFmtId="0" fontId="2" fillId="0" borderId="9" xfId="0" applyNumberFormat="1"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center" vertical="center" wrapText="1"/>
      <protection hidden="1"/>
    </xf>
    <xf numFmtId="0" fontId="2" fillId="0" borderId="8" xfId="0" applyNumberFormat="1" applyFont="1" applyFill="1" applyBorder="1" applyAlignment="1" applyProtection="1">
      <alignment horizontal="center" vertical="center" wrapText="1"/>
      <protection hidden="1"/>
    </xf>
    <xf numFmtId="0" fontId="4" fillId="0" borderId="11" xfId="1" applyNumberFormat="1" applyFont="1" applyFill="1" applyBorder="1" applyAlignment="1" applyProtection="1">
      <alignment horizontal="left" vertical="center" wrapText="1"/>
      <protection hidden="1"/>
    </xf>
    <xf numFmtId="0" fontId="4" fillId="0" borderId="12" xfId="1"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0" fontId="16" fillId="0" borderId="1" xfId="0" applyFont="1" applyFill="1" applyBorder="1" applyAlignment="1">
      <alignment horizontal="center" vertical="center"/>
    </xf>
    <xf numFmtId="49" fontId="2" fillId="0" borderId="9"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49" fontId="2" fillId="0" borderId="1" xfId="4"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49" fontId="2" fillId="0" borderId="10" xfId="4" applyNumberFormat="1" applyFont="1" applyFill="1" applyBorder="1" applyAlignment="1" applyProtection="1">
      <alignment horizontal="center" vertical="center" wrapText="1"/>
      <protection hidden="1"/>
    </xf>
    <xf numFmtId="0" fontId="2" fillId="0" borderId="1" xfId="1" applyFont="1" applyFill="1" applyBorder="1" applyAlignment="1">
      <alignment vertical="center" wrapText="1"/>
    </xf>
    <xf numFmtId="0" fontId="4" fillId="0" borderId="1" xfId="1" applyNumberFormat="1" applyFont="1" applyFill="1" applyBorder="1" applyAlignment="1" applyProtection="1">
      <alignment horizontal="center" vertical="center" wrapText="1"/>
      <protection hidden="1"/>
    </xf>
    <xf numFmtId="167" fontId="2" fillId="0" borderId="9" xfId="1" applyNumberFormat="1" applyFont="1" applyFill="1" applyBorder="1" applyAlignment="1" applyProtection="1">
      <alignment horizontal="center" vertical="center" wrapText="1"/>
      <protection hidden="1"/>
    </xf>
    <xf numFmtId="167" fontId="2" fillId="0" borderId="10" xfId="1"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horizontal="left" vertical="center" wrapText="1"/>
      <protection locked="0"/>
    </xf>
    <xf numFmtId="0" fontId="4" fillId="0" borderId="9" xfId="1" applyFont="1" applyFill="1" applyBorder="1" applyAlignment="1">
      <alignment vertical="center" wrapText="1"/>
    </xf>
    <xf numFmtId="0" fontId="4" fillId="0" borderId="10" xfId="1" applyFont="1" applyFill="1" applyBorder="1" applyAlignment="1">
      <alignment vertical="center" wrapText="1"/>
    </xf>
    <xf numFmtId="0" fontId="4" fillId="0" borderId="9" xfId="0" applyNumberFormat="1" applyFont="1" applyFill="1" applyBorder="1" applyAlignment="1" applyProtection="1">
      <alignment horizontal="left" vertical="center" wrapText="1"/>
      <protection hidden="1"/>
    </xf>
    <xf numFmtId="0" fontId="4" fillId="0" borderId="8" xfId="0" applyNumberFormat="1" applyFont="1" applyFill="1" applyBorder="1" applyAlignment="1" applyProtection="1">
      <alignment horizontal="left" vertical="center" wrapText="1"/>
      <protection hidden="1"/>
    </xf>
    <xf numFmtId="0" fontId="4" fillId="0" borderId="8" xfId="0" applyFont="1" applyFill="1" applyBorder="1" applyAlignment="1">
      <alignment horizontal="left" vertical="center" wrapText="1"/>
    </xf>
    <xf numFmtId="0" fontId="16" fillId="0" borderId="1" xfId="0" applyFont="1" applyFill="1" applyBorder="1" applyAlignment="1">
      <alignment horizontal="left" vertical="center"/>
    </xf>
    <xf numFmtId="167" fontId="2" fillId="0" borderId="8" xfId="1" applyNumberFormat="1" applyFont="1" applyFill="1" applyBorder="1" applyAlignment="1" applyProtection="1">
      <alignment horizontal="center" vertical="center" wrapText="1"/>
      <protection hidden="1"/>
    </xf>
    <xf numFmtId="0" fontId="2" fillId="0" borderId="10" xfId="2" applyFont="1" applyFill="1" applyBorder="1" applyAlignment="1">
      <alignment horizontal="left" vertical="center" wrapText="1"/>
    </xf>
    <xf numFmtId="166" fontId="2" fillId="0" borderId="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0" xfId="0" applyFont="1" applyFill="1" applyAlignment="1">
      <alignment horizontal="center" vertical="top" wrapText="1"/>
    </xf>
    <xf numFmtId="0" fontId="2" fillId="0" borderId="0" xfId="0" applyFont="1" applyFill="1" applyAlignment="1">
      <alignment horizontal="center" vertical="top" wrapText="1"/>
    </xf>
    <xf numFmtId="0" fontId="6" fillId="0" borderId="6" xfId="0" applyFont="1" applyFill="1" applyBorder="1" applyAlignment="1">
      <alignment horizontal="center" vertical="top" wrapText="1"/>
    </xf>
    <xf numFmtId="0" fontId="4" fillId="0" borderId="1" xfId="0" applyFont="1" applyFill="1" applyBorder="1" applyAlignment="1">
      <alignment horizontal="left" vertical="center" wrapText="1"/>
    </xf>
    <xf numFmtId="14" fontId="2" fillId="0" borderId="9" xfId="1" applyNumberFormat="1" applyFont="1" applyFill="1" applyBorder="1" applyAlignment="1" applyProtection="1">
      <alignment horizontal="center" vertical="center" wrapText="1"/>
      <protection hidden="1"/>
    </xf>
    <xf numFmtId="14" fontId="2" fillId="0" borderId="8" xfId="1" applyNumberFormat="1" applyFont="1" applyFill="1" applyBorder="1" applyAlignment="1" applyProtection="1">
      <alignment horizontal="center" vertical="center" wrapText="1"/>
      <protection hidden="1"/>
    </xf>
    <xf numFmtId="0" fontId="17" fillId="0" borderId="10"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9" xfId="4" applyNumberFormat="1" applyFont="1" applyFill="1" applyBorder="1" applyAlignment="1" applyProtection="1">
      <alignment horizontal="center" vertical="center" wrapText="1"/>
      <protection hidden="1"/>
    </xf>
    <xf numFmtId="0" fontId="2" fillId="0" borderId="10" xfId="4" applyNumberFormat="1" applyFont="1" applyFill="1" applyBorder="1" applyAlignment="1" applyProtection="1">
      <alignment horizontal="center" vertical="center" wrapText="1"/>
      <protection hidden="1"/>
    </xf>
    <xf numFmtId="0" fontId="2" fillId="0" borderId="8" xfId="4" applyNumberFormat="1" applyFont="1" applyFill="1" applyBorder="1" applyAlignment="1" applyProtection="1">
      <alignment horizontal="center" vertical="center" wrapText="1"/>
      <protection hidden="1"/>
    </xf>
    <xf numFmtId="167" fontId="2" fillId="0" borderId="1" xfId="1" applyNumberFormat="1" applyFont="1" applyFill="1" applyBorder="1" applyAlignment="1" applyProtection="1">
      <alignment horizontal="center" vertical="center" wrapText="1"/>
      <protection hidden="1"/>
    </xf>
    <xf numFmtId="0" fontId="4" fillId="0" borderId="9" xfId="4" applyNumberFormat="1" applyFont="1" applyFill="1" applyBorder="1" applyAlignment="1" applyProtection="1">
      <alignment horizontal="left" vertical="center" wrapText="1"/>
      <protection hidden="1"/>
    </xf>
    <xf numFmtId="0" fontId="4" fillId="0" borderId="10" xfId="4" applyNumberFormat="1" applyFont="1" applyFill="1" applyBorder="1" applyAlignment="1" applyProtection="1">
      <alignment horizontal="left" vertical="center" wrapText="1"/>
      <protection hidden="1"/>
    </xf>
    <xf numFmtId="0" fontId="4" fillId="0" borderId="8" xfId="4" applyNumberFormat="1" applyFont="1" applyFill="1" applyBorder="1" applyAlignment="1" applyProtection="1">
      <alignment horizontal="left" vertical="center" wrapText="1"/>
      <protection hidden="1"/>
    </xf>
    <xf numFmtId="49" fontId="4" fillId="0" borderId="1" xfId="1" applyNumberFormat="1" applyFont="1" applyFill="1" applyBorder="1" applyAlignment="1">
      <alignment horizontal="center" vertical="center" wrapText="1"/>
    </xf>
    <xf numFmtId="165" fontId="4" fillId="0" borderId="9" xfId="0" applyNumberFormat="1" applyFont="1" applyFill="1" applyBorder="1" applyAlignment="1" applyProtection="1">
      <alignment horizontal="left" vertical="top" wrapText="1"/>
      <protection hidden="1"/>
    </xf>
    <xf numFmtId="165" fontId="4" fillId="0" borderId="10" xfId="0" applyNumberFormat="1" applyFont="1" applyFill="1" applyBorder="1" applyAlignment="1" applyProtection="1">
      <alignment horizontal="left" vertical="top" wrapText="1"/>
      <protection hidden="1"/>
    </xf>
    <xf numFmtId="165" fontId="4" fillId="0" borderId="8" xfId="0" applyNumberFormat="1" applyFont="1" applyFill="1" applyBorder="1" applyAlignment="1" applyProtection="1">
      <alignment horizontal="left" vertical="top" wrapText="1"/>
      <protection hidden="1"/>
    </xf>
  </cellXfs>
  <cellStyles count="5">
    <cellStyle name="Обычный" xfId="0" builtinId="0"/>
    <cellStyle name="Обычный 2" xfId="1"/>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890"/>
  <sheetViews>
    <sheetView tabSelected="1" view="pageBreakPreview" zoomScale="55" zoomScaleNormal="75" zoomScaleSheetLayoutView="55" workbookViewId="0">
      <pane ySplit="1" topLeftCell="A881" activePane="bottomLeft" state="frozen"/>
      <selection activeCell="E1" sqref="E1"/>
      <selection pane="bottomLeft" activeCell="A777" sqref="A777:A889"/>
    </sheetView>
  </sheetViews>
  <sheetFormatPr defaultColWidth="21.140625" defaultRowHeight="209.25" customHeight="1"/>
  <cols>
    <col min="1" max="1" width="5.85546875" style="1" customWidth="1"/>
    <col min="2" max="2" width="49.42578125" style="2" customWidth="1"/>
    <col min="3" max="3" width="11.5703125" style="3" customWidth="1"/>
    <col min="4" max="4" width="15" style="3" customWidth="1"/>
    <col min="5" max="5" width="77.28515625" style="26" customWidth="1"/>
    <col min="6" max="6" width="17.42578125" style="12" customWidth="1"/>
    <col min="7" max="7" width="21.85546875" style="12" customWidth="1"/>
    <col min="8" max="10" width="18.7109375" style="24" customWidth="1"/>
    <col min="11" max="11" width="17.140625" style="24" customWidth="1"/>
    <col min="12" max="12" width="71.140625" style="26" customWidth="1"/>
    <col min="13" max="16384" width="21.140625" style="22"/>
  </cols>
  <sheetData>
    <row r="1" spans="1:254" s="5" customFormat="1" ht="15">
      <c r="A1" s="282" t="s">
        <v>542</v>
      </c>
      <c r="B1" s="282"/>
      <c r="C1" s="282"/>
      <c r="D1" s="282"/>
      <c r="E1" s="282"/>
      <c r="F1" s="282"/>
      <c r="G1" s="282"/>
      <c r="H1" s="282"/>
      <c r="I1" s="282"/>
      <c r="J1" s="282"/>
      <c r="K1" s="282"/>
      <c r="L1" s="282"/>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s="5" customFormat="1" ht="2.25" customHeight="1">
      <c r="A2" s="6"/>
      <c r="B2" s="7"/>
      <c r="C2" s="142"/>
      <c r="D2" s="78"/>
      <c r="E2" s="79" t="s">
        <v>1658</v>
      </c>
      <c r="F2" s="80"/>
      <c r="G2" s="80"/>
      <c r="H2" s="81"/>
      <c r="I2" s="81"/>
      <c r="J2" s="81"/>
      <c r="K2" s="81"/>
      <c r="L2" s="82"/>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s="9" customFormat="1" ht="15">
      <c r="A3" s="283" t="s">
        <v>1673</v>
      </c>
      <c r="B3" s="284"/>
      <c r="C3" s="284"/>
      <c r="D3" s="284"/>
      <c r="E3" s="284"/>
      <c r="F3" s="284"/>
      <c r="G3" s="284"/>
      <c r="H3" s="284"/>
      <c r="I3" s="284"/>
      <c r="J3" s="284"/>
      <c r="K3" s="284"/>
      <c r="L3" s="284"/>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row>
    <row r="4" spans="1:254" s="9" customFormat="1" ht="18">
      <c r="A4" s="285" t="s">
        <v>127</v>
      </c>
      <c r="B4" s="285"/>
      <c r="C4" s="285"/>
      <c r="D4" s="285"/>
      <c r="E4" s="285"/>
      <c r="F4" s="285"/>
      <c r="G4" s="285"/>
      <c r="H4" s="285"/>
      <c r="I4" s="285"/>
      <c r="J4" s="285"/>
      <c r="K4" s="285"/>
      <c r="L4" s="28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row>
    <row r="5" spans="1:254" s="10" customFormat="1" ht="43.5" customHeight="1">
      <c r="A5" s="235" t="s">
        <v>244</v>
      </c>
      <c r="B5" s="235"/>
      <c r="C5" s="235"/>
      <c r="D5" s="235" t="s">
        <v>773</v>
      </c>
      <c r="E5" s="235" t="s">
        <v>941</v>
      </c>
      <c r="F5" s="235"/>
      <c r="G5" s="235"/>
      <c r="H5" s="221"/>
      <c r="I5" s="281"/>
      <c r="J5" s="281"/>
      <c r="K5" s="281"/>
      <c r="L5" s="235" t="s">
        <v>245</v>
      </c>
    </row>
    <row r="6" spans="1:254" s="10" customFormat="1" ht="43.5" customHeight="1">
      <c r="A6" s="235"/>
      <c r="B6" s="235"/>
      <c r="C6" s="235"/>
      <c r="D6" s="235"/>
      <c r="E6" s="235"/>
      <c r="F6" s="235"/>
      <c r="G6" s="235"/>
      <c r="H6" s="221" t="s">
        <v>1352</v>
      </c>
      <c r="I6" s="222"/>
      <c r="J6" s="149" t="s">
        <v>1353</v>
      </c>
      <c r="K6" s="149" t="s">
        <v>782</v>
      </c>
      <c r="L6" s="235"/>
    </row>
    <row r="7" spans="1:254" s="10" customFormat="1" ht="74.25" customHeight="1">
      <c r="A7" s="235"/>
      <c r="B7" s="235"/>
      <c r="C7" s="235"/>
      <c r="D7" s="235"/>
      <c r="E7" s="128" t="s">
        <v>772</v>
      </c>
      <c r="F7" s="128" t="s">
        <v>246</v>
      </c>
      <c r="G7" s="128" t="s">
        <v>265</v>
      </c>
      <c r="H7" s="91" t="s">
        <v>427</v>
      </c>
      <c r="I7" s="91" t="s">
        <v>213</v>
      </c>
      <c r="J7" s="157"/>
      <c r="K7" s="157"/>
      <c r="L7" s="235"/>
    </row>
    <row r="8" spans="1:254" s="12" customFormat="1" ht="32.25" customHeight="1">
      <c r="A8" s="103" t="s">
        <v>49</v>
      </c>
      <c r="B8" s="119" t="s">
        <v>48</v>
      </c>
      <c r="C8" s="119" t="s">
        <v>47</v>
      </c>
      <c r="D8" s="119" t="s">
        <v>46</v>
      </c>
      <c r="E8" s="119" t="s">
        <v>45</v>
      </c>
      <c r="F8" s="119" t="s">
        <v>44</v>
      </c>
      <c r="G8" s="119" t="s">
        <v>43</v>
      </c>
      <c r="H8" s="28" t="s">
        <v>1412</v>
      </c>
      <c r="I8" s="28" t="s">
        <v>1413</v>
      </c>
      <c r="J8" s="28" t="s">
        <v>42</v>
      </c>
      <c r="K8" s="28" t="s">
        <v>1414</v>
      </c>
      <c r="L8" s="119" t="s">
        <v>38</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4" s="14" customFormat="1" ht="22.5" customHeight="1">
      <c r="A9" s="99"/>
      <c r="B9" s="117" t="s">
        <v>39</v>
      </c>
      <c r="C9" s="147" t="s">
        <v>53</v>
      </c>
      <c r="D9" s="119"/>
      <c r="E9" s="143"/>
      <c r="F9" s="119"/>
      <c r="G9" s="119"/>
      <c r="H9" s="23">
        <f>H10+H700+H775+H699</f>
        <v>7080045.1000000006</v>
      </c>
      <c r="I9" s="23">
        <f>I10+I700+I775+I699</f>
        <v>6866203.0999999996</v>
      </c>
      <c r="J9" s="23">
        <f>J10+J700+J775</f>
        <v>7262267.1000000006</v>
      </c>
      <c r="K9" s="23">
        <f>K10+K700+K775</f>
        <v>5992700.5999999996</v>
      </c>
      <c r="L9" s="125"/>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row>
    <row r="10" spans="1:254" s="14" customFormat="1" ht="88.5" customHeight="1">
      <c r="A10" s="99" t="s">
        <v>41</v>
      </c>
      <c r="B10" s="140" t="s">
        <v>328</v>
      </c>
      <c r="C10" s="145" t="s">
        <v>327</v>
      </c>
      <c r="D10" s="147" t="s">
        <v>1554</v>
      </c>
      <c r="E10" s="117" t="s">
        <v>942</v>
      </c>
      <c r="F10" s="147" t="s">
        <v>62</v>
      </c>
      <c r="G10" s="147" t="s">
        <v>905</v>
      </c>
      <c r="H10" s="23">
        <f>H11+H91+H185+H186+H191+H193+H218+H238+H239+H283+H291+H319+H337+H346+H359+H365+H366+H370+H372+H442+H445+H466+H483+H484+H507+H528+H542+H550+H559+H569+H602+H610+H619+H620+H634+H646+H647+H648+H649+H657+H676+H677+H683+H684+H685+H686+H687+H688+H691+H694+H695+H696+H697+H698+H441</f>
        <v>3444993.9999999995</v>
      </c>
      <c r="I10" s="23">
        <f>I11+I91+I185+I186+I191+I193+I218+I238+I239+I283+I291+I319+I337+I346+I359+I365+I366+I370+I372+I442+I445+I466+I483+I484+I507+I528+I542+I550+I559+I569+I602+I610+I619+I620+I634+I646+I647+I648+I649+I657+I676+I677+I683+I684+I685+I686+I687+I688+I691+I694+I695+I696+I697+I698+I441</f>
        <v>3345682.8999999994</v>
      </c>
      <c r="J10" s="23">
        <f>J11+J91+J185+J186+J191+J193+J218+J238+J239+J283+J291+J319+J337+J346+J359+J365+J366+J370+J372+J442+J445+J466+J483+J484+J507+J528+J542+J550+J559+J569+J602+J610+J619+J620+J634+J646+J647+J648+J649+J657+J676+J677+J683+J684+J685+J686+J687+J688+J691+J694+J695+J696+J697+J698+J441</f>
        <v>3796919.9000000008</v>
      </c>
      <c r="K10" s="23">
        <f>K11+K91+K185+K186+K191+K193+K218+K238+K239+K283+K291+K319+K337+K346+K359+K365+K366+K370+K372+K442+K445+K466+K483+K484+K507+K528+K542+K550+K559+K569+K602+K610+K619+K620+K634+K646+K647+K648+K649+K657+K676+K677+K683+K684+K685+K686+K687+K688+K691+K694+K695+K696+K697+K698+K441</f>
        <v>3402022.5000000005</v>
      </c>
      <c r="L10" s="14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row>
    <row r="11" spans="1:254" s="14" customFormat="1" ht="39" customHeight="1">
      <c r="A11" s="175" t="s">
        <v>436</v>
      </c>
      <c r="B11" s="173" t="s">
        <v>844</v>
      </c>
      <c r="C11" s="164" t="s">
        <v>54</v>
      </c>
      <c r="D11" s="164" t="s">
        <v>1710</v>
      </c>
      <c r="E11" s="143" t="s">
        <v>943</v>
      </c>
      <c r="F11" s="119" t="s">
        <v>0</v>
      </c>
      <c r="G11" s="119" t="s">
        <v>906</v>
      </c>
      <c r="H11" s="205">
        <f>SUM(H56:H90)</f>
        <v>297840.89999999997</v>
      </c>
      <c r="I11" s="205">
        <f>SUM(I56:I90)</f>
        <v>291227.39999999997</v>
      </c>
      <c r="J11" s="205">
        <f>SUM(J56:J90)</f>
        <v>304732.49999999994</v>
      </c>
      <c r="K11" s="205">
        <f>SUM(K56:K90)</f>
        <v>295551.00000000006</v>
      </c>
      <c r="L11" s="215"/>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row>
    <row r="12" spans="1:254" s="14" customFormat="1" ht="38.25" customHeight="1">
      <c r="A12" s="176"/>
      <c r="B12" s="178"/>
      <c r="C12" s="165"/>
      <c r="D12" s="165"/>
      <c r="E12" s="143" t="s">
        <v>944</v>
      </c>
      <c r="F12" s="119" t="s">
        <v>289</v>
      </c>
      <c r="G12" s="119" t="s">
        <v>544</v>
      </c>
      <c r="H12" s="206"/>
      <c r="I12" s="206"/>
      <c r="J12" s="206"/>
      <c r="K12" s="206"/>
      <c r="L12" s="246"/>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row>
    <row r="13" spans="1:254" s="14" customFormat="1" ht="66.75" customHeight="1">
      <c r="A13" s="176"/>
      <c r="B13" s="178"/>
      <c r="C13" s="165"/>
      <c r="D13" s="165"/>
      <c r="E13" s="109" t="s">
        <v>736</v>
      </c>
      <c r="F13" s="135" t="s">
        <v>289</v>
      </c>
      <c r="G13" s="36" t="s">
        <v>590</v>
      </c>
      <c r="H13" s="206"/>
      <c r="I13" s="206"/>
      <c r="J13" s="206"/>
      <c r="K13" s="206"/>
      <c r="L13" s="246"/>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row>
    <row r="14" spans="1:254" s="14" customFormat="1" ht="63" customHeight="1">
      <c r="A14" s="176"/>
      <c r="B14" s="178"/>
      <c r="C14" s="165"/>
      <c r="D14" s="165"/>
      <c r="E14" s="143" t="s">
        <v>945</v>
      </c>
      <c r="F14" s="135" t="s">
        <v>1027</v>
      </c>
      <c r="G14" s="36" t="s">
        <v>1002</v>
      </c>
      <c r="H14" s="206"/>
      <c r="I14" s="206"/>
      <c r="J14" s="206"/>
      <c r="K14" s="206"/>
      <c r="L14" s="246"/>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row>
    <row r="15" spans="1:254" s="14" customFormat="1" ht="51" customHeight="1">
      <c r="A15" s="176"/>
      <c r="B15" s="178"/>
      <c r="C15" s="165"/>
      <c r="D15" s="165"/>
      <c r="E15" s="143" t="s">
        <v>737</v>
      </c>
      <c r="F15" s="135" t="s">
        <v>77</v>
      </c>
      <c r="G15" s="36" t="s">
        <v>549</v>
      </c>
      <c r="H15" s="206"/>
      <c r="I15" s="206"/>
      <c r="J15" s="206"/>
      <c r="K15" s="206"/>
      <c r="L15" s="246"/>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row>
    <row r="16" spans="1:254" s="14" customFormat="1" ht="66.75" customHeight="1">
      <c r="A16" s="176"/>
      <c r="B16" s="178"/>
      <c r="C16" s="165"/>
      <c r="D16" s="165"/>
      <c r="E16" s="143" t="s">
        <v>1028</v>
      </c>
      <c r="F16" s="135" t="s">
        <v>77</v>
      </c>
      <c r="G16" s="36" t="s">
        <v>1026</v>
      </c>
      <c r="H16" s="206"/>
      <c r="I16" s="206"/>
      <c r="J16" s="206"/>
      <c r="K16" s="206"/>
      <c r="L16" s="246"/>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row>
    <row r="17" spans="1:254" s="14" customFormat="1" ht="48.75" customHeight="1">
      <c r="A17" s="176"/>
      <c r="B17" s="178"/>
      <c r="C17" s="165"/>
      <c r="D17" s="165"/>
      <c r="E17" s="25" t="s">
        <v>946</v>
      </c>
      <c r="F17" s="135" t="s">
        <v>77</v>
      </c>
      <c r="G17" s="36" t="s">
        <v>741</v>
      </c>
      <c r="H17" s="206"/>
      <c r="I17" s="206"/>
      <c r="J17" s="206"/>
      <c r="K17" s="206"/>
      <c r="L17" s="246"/>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row>
    <row r="18" spans="1:254" s="14" customFormat="1" ht="51.75" customHeight="1">
      <c r="A18" s="176"/>
      <c r="B18" s="178"/>
      <c r="C18" s="165"/>
      <c r="D18" s="165"/>
      <c r="E18" s="143" t="s">
        <v>312</v>
      </c>
      <c r="F18" s="119" t="s">
        <v>289</v>
      </c>
      <c r="G18" s="119" t="s">
        <v>545</v>
      </c>
      <c r="H18" s="206"/>
      <c r="I18" s="206"/>
      <c r="J18" s="206"/>
      <c r="K18" s="206"/>
      <c r="L18" s="246"/>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row>
    <row r="19" spans="1:254" s="14" customFormat="1" ht="54" customHeight="1">
      <c r="A19" s="176"/>
      <c r="B19" s="178"/>
      <c r="C19" s="165"/>
      <c r="D19" s="165"/>
      <c r="E19" s="143" t="s">
        <v>513</v>
      </c>
      <c r="F19" s="119" t="s">
        <v>289</v>
      </c>
      <c r="G19" s="119" t="s">
        <v>546</v>
      </c>
      <c r="H19" s="206"/>
      <c r="I19" s="206"/>
      <c r="J19" s="206"/>
      <c r="K19" s="206"/>
      <c r="L19" s="246"/>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row>
    <row r="20" spans="1:254" s="14" customFormat="1" ht="54" customHeight="1">
      <c r="A20" s="176"/>
      <c r="B20" s="178"/>
      <c r="C20" s="165"/>
      <c r="D20" s="165"/>
      <c r="E20" s="25" t="s">
        <v>742</v>
      </c>
      <c r="F20" s="135" t="s">
        <v>77</v>
      </c>
      <c r="G20" s="36" t="s">
        <v>743</v>
      </c>
      <c r="H20" s="206"/>
      <c r="I20" s="206"/>
      <c r="J20" s="206"/>
      <c r="K20" s="206"/>
      <c r="L20" s="246"/>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row>
    <row r="21" spans="1:254" s="14" customFormat="1" ht="54" customHeight="1">
      <c r="A21" s="176"/>
      <c r="B21" s="178"/>
      <c r="C21" s="165"/>
      <c r="D21" s="165"/>
      <c r="E21" s="124" t="s">
        <v>738</v>
      </c>
      <c r="F21" s="135" t="s">
        <v>77</v>
      </c>
      <c r="G21" s="119" t="s">
        <v>739</v>
      </c>
      <c r="H21" s="206"/>
      <c r="I21" s="206"/>
      <c r="J21" s="206"/>
      <c r="K21" s="206"/>
      <c r="L21" s="246"/>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row>
    <row r="22" spans="1:254" s="14" customFormat="1" ht="54" customHeight="1">
      <c r="A22" s="176"/>
      <c r="B22" s="178"/>
      <c r="C22" s="165"/>
      <c r="D22" s="165"/>
      <c r="E22" s="124" t="s">
        <v>744</v>
      </c>
      <c r="F22" s="135" t="s">
        <v>77</v>
      </c>
      <c r="G22" s="36" t="s">
        <v>745</v>
      </c>
      <c r="H22" s="206"/>
      <c r="I22" s="206"/>
      <c r="J22" s="206"/>
      <c r="K22" s="206"/>
      <c r="L22" s="246"/>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row>
    <row r="23" spans="1:254" s="14" customFormat="1" ht="46.5" customHeight="1">
      <c r="A23" s="176"/>
      <c r="B23" s="178"/>
      <c r="C23" s="165"/>
      <c r="D23" s="165"/>
      <c r="E23" s="124" t="s">
        <v>752</v>
      </c>
      <c r="F23" s="135" t="s">
        <v>77</v>
      </c>
      <c r="G23" s="36" t="s">
        <v>928</v>
      </c>
      <c r="H23" s="206"/>
      <c r="I23" s="206"/>
      <c r="J23" s="206"/>
      <c r="K23" s="206"/>
      <c r="L23" s="246"/>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row>
    <row r="24" spans="1:254" s="14" customFormat="1" ht="55.5" customHeight="1">
      <c r="A24" s="176"/>
      <c r="B24" s="178"/>
      <c r="C24" s="165"/>
      <c r="D24" s="165"/>
      <c r="E24" s="124" t="s">
        <v>746</v>
      </c>
      <c r="F24" s="135" t="s">
        <v>77</v>
      </c>
      <c r="G24" s="36" t="s">
        <v>747</v>
      </c>
      <c r="H24" s="206"/>
      <c r="I24" s="206"/>
      <c r="J24" s="206"/>
      <c r="K24" s="206"/>
      <c r="L24" s="246"/>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row>
    <row r="25" spans="1:254" s="14" customFormat="1" ht="55.5" customHeight="1">
      <c r="A25" s="176"/>
      <c r="B25" s="178"/>
      <c r="C25" s="165"/>
      <c r="D25" s="165"/>
      <c r="E25" s="124" t="s">
        <v>748</v>
      </c>
      <c r="F25" s="135" t="s">
        <v>77</v>
      </c>
      <c r="G25" s="36" t="s">
        <v>749</v>
      </c>
      <c r="H25" s="206"/>
      <c r="I25" s="206"/>
      <c r="J25" s="206"/>
      <c r="K25" s="206"/>
      <c r="L25" s="246"/>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row>
    <row r="26" spans="1:254" s="14" customFormat="1" ht="66.75" customHeight="1">
      <c r="A26" s="176"/>
      <c r="B26" s="178"/>
      <c r="C26" s="165"/>
      <c r="D26" s="165"/>
      <c r="E26" s="25" t="s">
        <v>1083</v>
      </c>
      <c r="F26" s="135" t="s">
        <v>77</v>
      </c>
      <c r="G26" s="36" t="s">
        <v>590</v>
      </c>
      <c r="H26" s="206"/>
      <c r="I26" s="206"/>
      <c r="J26" s="206"/>
      <c r="K26" s="206"/>
      <c r="L26" s="246"/>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row>
    <row r="27" spans="1:254" s="14" customFormat="1" ht="57.75" customHeight="1">
      <c r="A27" s="176"/>
      <c r="B27" s="178"/>
      <c r="C27" s="165"/>
      <c r="D27" s="165"/>
      <c r="E27" s="25" t="s">
        <v>750</v>
      </c>
      <c r="F27" s="135" t="s">
        <v>77</v>
      </c>
      <c r="G27" s="36" t="s">
        <v>751</v>
      </c>
      <c r="H27" s="206"/>
      <c r="I27" s="206"/>
      <c r="J27" s="206"/>
      <c r="K27" s="206"/>
      <c r="L27" s="246"/>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row>
    <row r="28" spans="1:254" s="14" customFormat="1" ht="55.5" customHeight="1">
      <c r="A28" s="176"/>
      <c r="B28" s="178"/>
      <c r="C28" s="165"/>
      <c r="D28" s="165"/>
      <c r="E28" s="124" t="s">
        <v>740</v>
      </c>
      <c r="F28" s="135" t="s">
        <v>77</v>
      </c>
      <c r="G28" s="119" t="s">
        <v>575</v>
      </c>
      <c r="H28" s="206"/>
      <c r="I28" s="206"/>
      <c r="J28" s="206"/>
      <c r="K28" s="206"/>
      <c r="L28" s="246"/>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row>
    <row r="29" spans="1:254" s="14" customFormat="1" ht="43.5" customHeight="1">
      <c r="A29" s="176"/>
      <c r="B29" s="178"/>
      <c r="C29" s="165"/>
      <c r="D29" s="165"/>
      <c r="E29" s="124" t="s">
        <v>929</v>
      </c>
      <c r="F29" s="135" t="s">
        <v>77</v>
      </c>
      <c r="G29" s="36" t="s">
        <v>930</v>
      </c>
      <c r="H29" s="206"/>
      <c r="I29" s="206"/>
      <c r="J29" s="206"/>
      <c r="K29" s="206"/>
      <c r="L29" s="246"/>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row>
    <row r="30" spans="1:254" s="14" customFormat="1" ht="39" customHeight="1">
      <c r="A30" s="176"/>
      <c r="B30" s="178"/>
      <c r="C30" s="165"/>
      <c r="D30" s="165"/>
      <c r="E30" s="124" t="s">
        <v>1506</v>
      </c>
      <c r="F30" s="135" t="s">
        <v>77</v>
      </c>
      <c r="G30" s="36" t="s">
        <v>1507</v>
      </c>
      <c r="H30" s="206"/>
      <c r="I30" s="206"/>
      <c r="J30" s="206"/>
      <c r="K30" s="206"/>
      <c r="L30" s="246"/>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row>
    <row r="31" spans="1:254" s="14" customFormat="1" ht="43.5" customHeight="1">
      <c r="A31" s="176"/>
      <c r="B31" s="178"/>
      <c r="C31" s="165"/>
      <c r="D31" s="165"/>
      <c r="E31" s="124" t="s">
        <v>1508</v>
      </c>
      <c r="F31" s="135" t="s">
        <v>77</v>
      </c>
      <c r="G31" s="36" t="s">
        <v>1509</v>
      </c>
      <c r="H31" s="206"/>
      <c r="I31" s="206"/>
      <c r="J31" s="206"/>
      <c r="K31" s="206"/>
      <c r="L31" s="246"/>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row>
    <row r="32" spans="1:254" s="14" customFormat="1" ht="43.5" customHeight="1">
      <c r="A32" s="176"/>
      <c r="B32" s="178"/>
      <c r="C32" s="165"/>
      <c r="D32" s="165"/>
      <c r="E32" s="25" t="s">
        <v>834</v>
      </c>
      <c r="F32" s="135" t="s">
        <v>77</v>
      </c>
      <c r="G32" s="36" t="s">
        <v>1505</v>
      </c>
      <c r="H32" s="206"/>
      <c r="I32" s="206"/>
      <c r="J32" s="206"/>
      <c r="K32" s="206"/>
      <c r="L32" s="246"/>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row>
    <row r="33" spans="1:254" s="14" customFormat="1" ht="66.75" customHeight="1">
      <c r="A33" s="176"/>
      <c r="B33" s="178"/>
      <c r="C33" s="165"/>
      <c r="D33" s="165"/>
      <c r="E33" s="25" t="s">
        <v>802</v>
      </c>
      <c r="F33" s="135" t="s">
        <v>77</v>
      </c>
      <c r="G33" s="56" t="s">
        <v>803</v>
      </c>
      <c r="H33" s="206"/>
      <c r="I33" s="206"/>
      <c r="J33" s="206"/>
      <c r="K33" s="206"/>
      <c r="L33" s="246"/>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row>
    <row r="34" spans="1:254" s="14" customFormat="1" ht="59.25" customHeight="1">
      <c r="A34" s="176"/>
      <c r="B34" s="178"/>
      <c r="C34" s="165"/>
      <c r="D34" s="165"/>
      <c r="E34" s="25" t="s">
        <v>1021</v>
      </c>
      <c r="F34" s="135" t="s">
        <v>77</v>
      </c>
      <c r="G34" s="56" t="s">
        <v>804</v>
      </c>
      <c r="H34" s="206"/>
      <c r="I34" s="206"/>
      <c r="J34" s="206"/>
      <c r="K34" s="206"/>
      <c r="L34" s="246"/>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row>
    <row r="35" spans="1:254" s="14" customFormat="1" ht="57.75" customHeight="1">
      <c r="A35" s="176"/>
      <c r="B35" s="178"/>
      <c r="C35" s="165"/>
      <c r="D35" s="165"/>
      <c r="E35" s="25" t="s">
        <v>1022</v>
      </c>
      <c r="F35" s="135" t="s">
        <v>77</v>
      </c>
      <c r="G35" s="56" t="s">
        <v>805</v>
      </c>
      <c r="H35" s="206"/>
      <c r="I35" s="206"/>
      <c r="J35" s="206"/>
      <c r="K35" s="206"/>
      <c r="L35" s="246"/>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row>
    <row r="36" spans="1:254" s="14" customFormat="1" ht="64.5" customHeight="1">
      <c r="A36" s="176"/>
      <c r="B36" s="178"/>
      <c r="C36" s="165"/>
      <c r="D36" s="165"/>
      <c r="E36" s="25" t="s">
        <v>806</v>
      </c>
      <c r="F36" s="135" t="s">
        <v>77</v>
      </c>
      <c r="G36" s="36" t="s">
        <v>807</v>
      </c>
      <c r="H36" s="206"/>
      <c r="I36" s="206"/>
      <c r="J36" s="206"/>
      <c r="K36" s="206"/>
      <c r="L36" s="246"/>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row>
    <row r="37" spans="1:254" s="14" customFormat="1" ht="55.5" customHeight="1">
      <c r="A37" s="176"/>
      <c r="B37" s="178"/>
      <c r="C37" s="165"/>
      <c r="D37" s="165"/>
      <c r="E37" s="25" t="s">
        <v>1023</v>
      </c>
      <c r="F37" s="135" t="s">
        <v>77</v>
      </c>
      <c r="G37" s="36" t="s">
        <v>808</v>
      </c>
      <c r="H37" s="206"/>
      <c r="I37" s="206"/>
      <c r="J37" s="206"/>
      <c r="K37" s="206"/>
      <c r="L37" s="246"/>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row>
    <row r="38" spans="1:254" s="14" customFormat="1" ht="56.25" customHeight="1">
      <c r="A38" s="176"/>
      <c r="B38" s="178"/>
      <c r="C38" s="165"/>
      <c r="D38" s="165"/>
      <c r="E38" s="25" t="s">
        <v>809</v>
      </c>
      <c r="F38" s="135" t="s">
        <v>77</v>
      </c>
      <c r="G38" s="56" t="s">
        <v>810</v>
      </c>
      <c r="H38" s="206"/>
      <c r="I38" s="206"/>
      <c r="J38" s="206"/>
      <c r="K38" s="206"/>
      <c r="L38" s="246"/>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row>
    <row r="39" spans="1:254" s="14" customFormat="1" ht="55.5" customHeight="1">
      <c r="A39" s="176"/>
      <c r="B39" s="178"/>
      <c r="C39" s="165"/>
      <c r="D39" s="165"/>
      <c r="E39" s="25" t="s">
        <v>1024</v>
      </c>
      <c r="F39" s="135" t="s">
        <v>77</v>
      </c>
      <c r="G39" s="56" t="s">
        <v>811</v>
      </c>
      <c r="H39" s="206"/>
      <c r="I39" s="206"/>
      <c r="J39" s="206"/>
      <c r="K39" s="206"/>
      <c r="L39" s="246"/>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row>
    <row r="40" spans="1:254" s="14" customFormat="1" ht="66.75" customHeight="1">
      <c r="A40" s="176"/>
      <c r="B40" s="178"/>
      <c r="C40" s="165"/>
      <c r="D40" s="165"/>
      <c r="E40" s="25" t="s">
        <v>1025</v>
      </c>
      <c r="F40" s="135" t="s">
        <v>77</v>
      </c>
      <c r="G40" s="56" t="s">
        <v>812</v>
      </c>
      <c r="H40" s="206"/>
      <c r="I40" s="206"/>
      <c r="J40" s="206"/>
      <c r="K40" s="206"/>
      <c r="L40" s="246"/>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row>
    <row r="41" spans="1:254" s="14" customFormat="1" ht="55.5" customHeight="1">
      <c r="A41" s="176"/>
      <c r="B41" s="178"/>
      <c r="C41" s="165"/>
      <c r="D41" s="165"/>
      <c r="E41" s="25" t="s">
        <v>813</v>
      </c>
      <c r="F41" s="135" t="s">
        <v>77</v>
      </c>
      <c r="G41" s="56" t="s">
        <v>815</v>
      </c>
      <c r="H41" s="206"/>
      <c r="I41" s="206"/>
      <c r="J41" s="206"/>
      <c r="K41" s="206"/>
      <c r="L41" s="246"/>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row>
    <row r="42" spans="1:254" s="14" customFormat="1" ht="45" customHeight="1">
      <c r="A42" s="176"/>
      <c r="B42" s="178"/>
      <c r="C42" s="165"/>
      <c r="D42" s="165"/>
      <c r="E42" s="25" t="s">
        <v>814</v>
      </c>
      <c r="F42" s="135" t="s">
        <v>77</v>
      </c>
      <c r="G42" s="74" t="s">
        <v>816</v>
      </c>
      <c r="H42" s="206"/>
      <c r="I42" s="206"/>
      <c r="J42" s="206"/>
      <c r="K42" s="206"/>
      <c r="L42" s="246"/>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row>
    <row r="43" spans="1:254" s="14" customFormat="1" ht="56.25" customHeight="1">
      <c r="A43" s="176"/>
      <c r="B43" s="178"/>
      <c r="C43" s="165"/>
      <c r="D43" s="165"/>
      <c r="E43" s="25" t="s">
        <v>817</v>
      </c>
      <c r="F43" s="135" t="s">
        <v>77</v>
      </c>
      <c r="G43" s="74" t="s">
        <v>818</v>
      </c>
      <c r="H43" s="206"/>
      <c r="I43" s="206"/>
      <c r="J43" s="206"/>
      <c r="K43" s="206"/>
      <c r="L43" s="246"/>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row>
    <row r="44" spans="1:254" s="14" customFormat="1" ht="55.5" customHeight="1">
      <c r="A44" s="176"/>
      <c r="B44" s="178"/>
      <c r="C44" s="165"/>
      <c r="D44" s="165"/>
      <c r="E44" s="25" t="s">
        <v>819</v>
      </c>
      <c r="F44" s="135" t="s">
        <v>77</v>
      </c>
      <c r="G44" s="74" t="s">
        <v>820</v>
      </c>
      <c r="H44" s="206"/>
      <c r="I44" s="206"/>
      <c r="J44" s="206"/>
      <c r="K44" s="206"/>
      <c r="L44" s="246"/>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row>
    <row r="45" spans="1:254" s="14" customFormat="1" ht="54" customHeight="1">
      <c r="A45" s="176"/>
      <c r="B45" s="178"/>
      <c r="C45" s="165"/>
      <c r="D45" s="165"/>
      <c r="E45" s="25" t="s">
        <v>825</v>
      </c>
      <c r="F45" s="135" t="s">
        <v>77</v>
      </c>
      <c r="G45" s="74" t="s">
        <v>822</v>
      </c>
      <c r="H45" s="206"/>
      <c r="I45" s="206"/>
      <c r="J45" s="206"/>
      <c r="K45" s="206"/>
      <c r="L45" s="246"/>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row>
    <row r="46" spans="1:254" s="14" customFormat="1" ht="54" customHeight="1">
      <c r="A46" s="176"/>
      <c r="B46" s="178"/>
      <c r="C46" s="165"/>
      <c r="D46" s="165"/>
      <c r="E46" s="25" t="s">
        <v>824</v>
      </c>
      <c r="F46" s="135" t="s">
        <v>289</v>
      </c>
      <c r="G46" s="74" t="s">
        <v>821</v>
      </c>
      <c r="H46" s="206"/>
      <c r="I46" s="206"/>
      <c r="J46" s="206"/>
      <c r="K46" s="206"/>
      <c r="L46" s="246"/>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row>
    <row r="47" spans="1:254" s="14" customFormat="1" ht="55.5" customHeight="1">
      <c r="A47" s="176"/>
      <c r="B47" s="178"/>
      <c r="C47" s="165"/>
      <c r="D47" s="165"/>
      <c r="E47" s="25" t="s">
        <v>823</v>
      </c>
      <c r="F47" s="135" t="s">
        <v>289</v>
      </c>
      <c r="G47" s="74" t="s">
        <v>821</v>
      </c>
      <c r="H47" s="206"/>
      <c r="I47" s="206"/>
      <c r="J47" s="206"/>
      <c r="K47" s="206"/>
      <c r="L47" s="246"/>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row>
    <row r="48" spans="1:254" s="14" customFormat="1" ht="66.75" customHeight="1">
      <c r="A48" s="176"/>
      <c r="B48" s="178"/>
      <c r="C48" s="165"/>
      <c r="D48" s="165"/>
      <c r="E48" s="25" t="s">
        <v>826</v>
      </c>
      <c r="F48" s="135" t="s">
        <v>289</v>
      </c>
      <c r="G48" s="74" t="s">
        <v>821</v>
      </c>
      <c r="H48" s="206"/>
      <c r="I48" s="206"/>
      <c r="J48" s="206"/>
      <c r="K48" s="206"/>
      <c r="L48" s="246"/>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row>
    <row r="49" spans="1:254" s="14" customFormat="1" ht="56.25" customHeight="1">
      <c r="A49" s="176"/>
      <c r="B49" s="178"/>
      <c r="C49" s="165"/>
      <c r="D49" s="165"/>
      <c r="E49" s="25" t="s">
        <v>827</v>
      </c>
      <c r="F49" s="135" t="s">
        <v>289</v>
      </c>
      <c r="G49" s="74" t="s">
        <v>821</v>
      </c>
      <c r="H49" s="206"/>
      <c r="I49" s="206"/>
      <c r="J49" s="206"/>
      <c r="K49" s="206"/>
      <c r="L49" s="246"/>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row>
    <row r="50" spans="1:254" s="14" customFormat="1" ht="59.25" customHeight="1">
      <c r="A50" s="176"/>
      <c r="B50" s="178"/>
      <c r="C50" s="165"/>
      <c r="D50" s="165"/>
      <c r="E50" s="25" t="s">
        <v>828</v>
      </c>
      <c r="F50" s="135" t="s">
        <v>289</v>
      </c>
      <c r="G50" s="74" t="s">
        <v>821</v>
      </c>
      <c r="H50" s="206"/>
      <c r="I50" s="206"/>
      <c r="J50" s="206"/>
      <c r="K50" s="206"/>
      <c r="L50" s="246"/>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row>
    <row r="51" spans="1:254" s="14" customFormat="1" ht="66.75" customHeight="1">
      <c r="A51" s="176"/>
      <c r="B51" s="178"/>
      <c r="C51" s="165"/>
      <c r="D51" s="165"/>
      <c r="E51" s="25" t="s">
        <v>912</v>
      </c>
      <c r="F51" s="135" t="s">
        <v>289</v>
      </c>
      <c r="G51" s="74" t="s">
        <v>821</v>
      </c>
      <c r="H51" s="206"/>
      <c r="I51" s="206"/>
      <c r="J51" s="206"/>
      <c r="K51" s="206"/>
      <c r="L51" s="246"/>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row>
    <row r="52" spans="1:254" s="14" customFormat="1" ht="45">
      <c r="A52" s="176"/>
      <c r="B52" s="178"/>
      <c r="C52" s="165"/>
      <c r="D52" s="165"/>
      <c r="E52" s="25" t="s">
        <v>830</v>
      </c>
      <c r="F52" s="135" t="s">
        <v>289</v>
      </c>
      <c r="G52" s="74" t="s">
        <v>829</v>
      </c>
      <c r="H52" s="206"/>
      <c r="I52" s="206"/>
      <c r="J52" s="206"/>
      <c r="K52" s="206"/>
      <c r="L52" s="246"/>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row>
    <row r="53" spans="1:254" s="14" customFormat="1" ht="54" customHeight="1">
      <c r="A53" s="176"/>
      <c r="B53" s="178"/>
      <c r="C53" s="165"/>
      <c r="D53" s="165"/>
      <c r="E53" s="25" t="s">
        <v>919</v>
      </c>
      <c r="F53" s="135" t="s">
        <v>289</v>
      </c>
      <c r="G53" s="36" t="s">
        <v>832</v>
      </c>
      <c r="H53" s="206"/>
      <c r="I53" s="206"/>
      <c r="J53" s="206"/>
      <c r="K53" s="206"/>
      <c r="L53" s="246"/>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row>
    <row r="54" spans="1:254" s="14" customFormat="1" ht="66.75" customHeight="1">
      <c r="A54" s="176"/>
      <c r="B54" s="178"/>
      <c r="C54" s="165"/>
      <c r="D54" s="165"/>
      <c r="E54" s="25" t="s">
        <v>831</v>
      </c>
      <c r="F54" s="135" t="s">
        <v>289</v>
      </c>
      <c r="G54" s="36" t="s">
        <v>833</v>
      </c>
      <c r="H54" s="207"/>
      <c r="I54" s="207"/>
      <c r="J54" s="207"/>
      <c r="K54" s="207"/>
      <c r="L54" s="216"/>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row>
    <row r="55" spans="1:254" s="14" customFormat="1" ht="21.75" customHeight="1">
      <c r="A55" s="176"/>
      <c r="B55" s="178"/>
      <c r="C55" s="187"/>
      <c r="D55" s="187"/>
      <c r="E55" s="143" t="s">
        <v>282</v>
      </c>
      <c r="F55" s="119"/>
      <c r="G55" s="119"/>
      <c r="H55" s="28"/>
      <c r="I55" s="28"/>
      <c r="J55" s="28"/>
      <c r="K55" s="28"/>
      <c r="L55" s="125"/>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row>
    <row r="56" spans="1:254" s="14" customFormat="1" ht="42" customHeight="1">
      <c r="A56" s="176"/>
      <c r="B56" s="178"/>
      <c r="C56" s="164" t="s">
        <v>247</v>
      </c>
      <c r="D56" s="158" t="s">
        <v>253</v>
      </c>
      <c r="E56" s="129" t="s">
        <v>785</v>
      </c>
      <c r="F56" s="128" t="s">
        <v>1595</v>
      </c>
      <c r="G56" s="128" t="s">
        <v>547</v>
      </c>
      <c r="H56" s="196">
        <v>2998</v>
      </c>
      <c r="I56" s="196">
        <v>2975.1</v>
      </c>
      <c r="J56" s="196">
        <v>3042.9</v>
      </c>
      <c r="K56" s="196">
        <v>3325.9</v>
      </c>
      <c r="L56" s="161" t="s">
        <v>784</v>
      </c>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row>
    <row r="57" spans="1:254" s="14" customFormat="1" ht="57.75" customHeight="1">
      <c r="A57" s="176"/>
      <c r="B57" s="178"/>
      <c r="C57" s="187"/>
      <c r="D57" s="160"/>
      <c r="E57" s="129" t="s">
        <v>288</v>
      </c>
      <c r="F57" s="128" t="s">
        <v>289</v>
      </c>
      <c r="G57" s="128" t="s">
        <v>548</v>
      </c>
      <c r="H57" s="198"/>
      <c r="I57" s="198"/>
      <c r="J57" s="198"/>
      <c r="K57" s="198"/>
      <c r="L57" s="16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row>
    <row r="58" spans="1:254" s="14" customFormat="1" ht="48" customHeight="1">
      <c r="A58" s="176"/>
      <c r="B58" s="178"/>
      <c r="C58" s="164" t="s">
        <v>248</v>
      </c>
      <c r="D58" s="158" t="s">
        <v>254</v>
      </c>
      <c r="E58" s="129" t="s">
        <v>63</v>
      </c>
      <c r="F58" s="128" t="s">
        <v>1596</v>
      </c>
      <c r="G58" s="128" t="s">
        <v>547</v>
      </c>
      <c r="H58" s="205">
        <v>19880.599999999999</v>
      </c>
      <c r="I58" s="205">
        <v>19359.7</v>
      </c>
      <c r="J58" s="205">
        <v>17799.3</v>
      </c>
      <c r="K58" s="205">
        <v>18169.099999999999</v>
      </c>
      <c r="L58" s="161" t="s">
        <v>913</v>
      </c>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row>
    <row r="59" spans="1:254" s="14" customFormat="1" ht="42.75" customHeight="1">
      <c r="A59" s="176"/>
      <c r="B59" s="178"/>
      <c r="C59" s="165"/>
      <c r="D59" s="159"/>
      <c r="E59" s="129" t="s">
        <v>720</v>
      </c>
      <c r="F59" s="128" t="s">
        <v>289</v>
      </c>
      <c r="G59" s="128" t="s">
        <v>575</v>
      </c>
      <c r="H59" s="206"/>
      <c r="I59" s="206"/>
      <c r="J59" s="206"/>
      <c r="K59" s="206"/>
      <c r="L59" s="162"/>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row>
    <row r="60" spans="1:254" s="14" customFormat="1" ht="52.5" customHeight="1">
      <c r="A60" s="176"/>
      <c r="B60" s="178"/>
      <c r="C60" s="187"/>
      <c r="D60" s="160"/>
      <c r="E60" s="129" t="s">
        <v>288</v>
      </c>
      <c r="F60" s="128" t="s">
        <v>289</v>
      </c>
      <c r="G60" s="128" t="s">
        <v>548</v>
      </c>
      <c r="H60" s="207"/>
      <c r="I60" s="207"/>
      <c r="J60" s="207"/>
      <c r="K60" s="207"/>
      <c r="L60" s="16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row>
    <row r="61" spans="1:254" s="14" customFormat="1" ht="45" customHeight="1">
      <c r="A61" s="176"/>
      <c r="B61" s="178"/>
      <c r="C61" s="119" t="s">
        <v>249</v>
      </c>
      <c r="D61" s="103" t="s">
        <v>1677</v>
      </c>
      <c r="E61" s="129" t="s">
        <v>281</v>
      </c>
      <c r="F61" s="128" t="s">
        <v>1597</v>
      </c>
      <c r="G61" s="128" t="s">
        <v>547</v>
      </c>
      <c r="H61" s="118">
        <f>124959.8-1040.8</f>
        <v>123919</v>
      </c>
      <c r="I61" s="118">
        <f>120719.9-1029.9</f>
        <v>119690</v>
      </c>
      <c r="J61" s="118">
        <f>128087-1131.8</f>
        <v>126955.2</v>
      </c>
      <c r="K61" s="118">
        <f>128614.1-631.5</f>
        <v>127982.6</v>
      </c>
      <c r="L61" s="95" t="s">
        <v>1115</v>
      </c>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row>
    <row r="62" spans="1:254" s="14" customFormat="1" ht="66.75" customHeight="1">
      <c r="A62" s="176"/>
      <c r="B62" s="178"/>
      <c r="C62" s="164" t="s">
        <v>1018</v>
      </c>
      <c r="D62" s="158" t="s">
        <v>214</v>
      </c>
      <c r="E62" s="83" t="s">
        <v>1099</v>
      </c>
      <c r="F62" s="41" t="s">
        <v>289</v>
      </c>
      <c r="G62" s="41" t="s">
        <v>666</v>
      </c>
      <c r="H62" s="247">
        <v>1040.8</v>
      </c>
      <c r="I62" s="247">
        <v>1029.9000000000001</v>
      </c>
      <c r="J62" s="247">
        <v>1131.8</v>
      </c>
      <c r="K62" s="247">
        <v>631.5</v>
      </c>
      <c r="L62" s="250" t="s">
        <v>1485</v>
      </c>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row>
    <row r="63" spans="1:254" s="14" customFormat="1" ht="55.5" customHeight="1">
      <c r="A63" s="176"/>
      <c r="B63" s="178"/>
      <c r="C63" s="165"/>
      <c r="D63" s="159"/>
      <c r="E63" s="129" t="s">
        <v>624</v>
      </c>
      <c r="F63" s="128" t="s">
        <v>289</v>
      </c>
      <c r="G63" s="128" t="s">
        <v>1045</v>
      </c>
      <c r="H63" s="248"/>
      <c r="I63" s="248"/>
      <c r="J63" s="248"/>
      <c r="K63" s="248"/>
      <c r="L63" s="251"/>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row>
    <row r="64" spans="1:254" s="14" customFormat="1" ht="42" customHeight="1">
      <c r="A64" s="176"/>
      <c r="B64" s="178"/>
      <c r="C64" s="165"/>
      <c r="D64" s="159"/>
      <c r="E64" s="124" t="s">
        <v>1557</v>
      </c>
      <c r="F64" s="41" t="s">
        <v>289</v>
      </c>
      <c r="G64" s="131" t="s">
        <v>757</v>
      </c>
      <c r="H64" s="248"/>
      <c r="I64" s="248"/>
      <c r="J64" s="248"/>
      <c r="K64" s="248"/>
      <c r="L64" s="251"/>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row>
    <row r="65" spans="1:254" s="14" customFormat="1" ht="42" customHeight="1">
      <c r="A65" s="176"/>
      <c r="B65" s="178"/>
      <c r="C65" s="187"/>
      <c r="D65" s="160"/>
      <c r="E65" s="124" t="s">
        <v>1555</v>
      </c>
      <c r="F65" s="41" t="s">
        <v>289</v>
      </c>
      <c r="G65" s="131" t="s">
        <v>1556</v>
      </c>
      <c r="H65" s="249"/>
      <c r="I65" s="249"/>
      <c r="J65" s="249"/>
      <c r="K65" s="249"/>
      <c r="L65" s="252"/>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row>
    <row r="66" spans="1:254" s="14" customFormat="1" ht="42" customHeight="1">
      <c r="A66" s="176"/>
      <c r="B66" s="178"/>
      <c r="C66" s="164" t="s">
        <v>250</v>
      </c>
      <c r="D66" s="158" t="s">
        <v>257</v>
      </c>
      <c r="E66" s="129" t="s">
        <v>66</v>
      </c>
      <c r="F66" s="128" t="s">
        <v>289</v>
      </c>
      <c r="G66" s="128" t="s">
        <v>645</v>
      </c>
      <c r="H66" s="205">
        <v>30976.2</v>
      </c>
      <c r="I66" s="205">
        <v>30521.599999999999</v>
      </c>
      <c r="J66" s="205">
        <v>32040.9</v>
      </c>
      <c r="K66" s="205">
        <v>31882</v>
      </c>
      <c r="L66" s="161" t="s">
        <v>792</v>
      </c>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row>
    <row r="67" spans="1:254" s="14" customFormat="1" ht="61.5" customHeight="1">
      <c r="A67" s="176"/>
      <c r="B67" s="178"/>
      <c r="C67" s="187"/>
      <c r="D67" s="160"/>
      <c r="E67" s="124" t="s">
        <v>1694</v>
      </c>
      <c r="F67" s="135" t="s">
        <v>289</v>
      </c>
      <c r="G67" s="131" t="s">
        <v>646</v>
      </c>
      <c r="H67" s="207"/>
      <c r="I67" s="207"/>
      <c r="J67" s="207"/>
      <c r="K67" s="207"/>
      <c r="L67" s="16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row>
    <row r="68" spans="1:254" s="15" customFormat="1" ht="46.5" customHeight="1">
      <c r="A68" s="176"/>
      <c r="B68" s="178"/>
      <c r="C68" s="164" t="s">
        <v>251</v>
      </c>
      <c r="D68" s="158" t="s">
        <v>257</v>
      </c>
      <c r="E68" s="129" t="s">
        <v>477</v>
      </c>
      <c r="F68" s="128" t="s">
        <v>289</v>
      </c>
      <c r="G68" s="128" t="s">
        <v>1592</v>
      </c>
      <c r="H68" s="205">
        <v>36978.300000000003</v>
      </c>
      <c r="I68" s="205">
        <v>36426.800000000003</v>
      </c>
      <c r="J68" s="205">
        <v>34824.400000000001</v>
      </c>
      <c r="K68" s="205">
        <v>35106.300000000003</v>
      </c>
      <c r="L68" s="161" t="s">
        <v>799</v>
      </c>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row>
    <row r="69" spans="1:254" s="13" customFormat="1" ht="42.75" customHeight="1">
      <c r="A69" s="176"/>
      <c r="B69" s="178"/>
      <c r="C69" s="165"/>
      <c r="D69" s="159"/>
      <c r="E69" s="129" t="s">
        <v>1388</v>
      </c>
      <c r="F69" s="128" t="s">
        <v>289</v>
      </c>
      <c r="G69" s="139" t="s">
        <v>1593</v>
      </c>
      <c r="H69" s="206"/>
      <c r="I69" s="206"/>
      <c r="J69" s="206"/>
      <c r="K69" s="206"/>
      <c r="L69" s="162"/>
    </row>
    <row r="70" spans="1:254" s="13" customFormat="1" ht="60.75" customHeight="1">
      <c r="A70" s="176"/>
      <c r="B70" s="178"/>
      <c r="C70" s="187"/>
      <c r="D70" s="160"/>
      <c r="E70" s="143" t="s">
        <v>615</v>
      </c>
      <c r="F70" s="119" t="s">
        <v>289</v>
      </c>
      <c r="G70" s="119" t="s">
        <v>648</v>
      </c>
      <c r="H70" s="207"/>
      <c r="I70" s="207"/>
      <c r="J70" s="207"/>
      <c r="K70" s="207"/>
      <c r="L70" s="163"/>
    </row>
    <row r="71" spans="1:254" s="14" customFormat="1" ht="42.75" customHeight="1">
      <c r="A71" s="176"/>
      <c r="B71" s="178"/>
      <c r="C71" s="164" t="s">
        <v>529</v>
      </c>
      <c r="D71" s="158" t="s">
        <v>258</v>
      </c>
      <c r="E71" s="129" t="s">
        <v>1724</v>
      </c>
      <c r="F71" s="128" t="s">
        <v>123</v>
      </c>
      <c r="G71" s="128" t="s">
        <v>790</v>
      </c>
      <c r="H71" s="205">
        <v>21919.1</v>
      </c>
      <c r="I71" s="205">
        <v>21413.7</v>
      </c>
      <c r="J71" s="205">
        <v>25030.799999999999</v>
      </c>
      <c r="K71" s="205">
        <v>18357.2</v>
      </c>
      <c r="L71" s="161" t="s">
        <v>791</v>
      </c>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row>
    <row r="72" spans="1:254" s="14" customFormat="1" ht="59.25" customHeight="1">
      <c r="A72" s="176"/>
      <c r="B72" s="178"/>
      <c r="C72" s="187"/>
      <c r="D72" s="160"/>
      <c r="E72" s="129" t="s">
        <v>655</v>
      </c>
      <c r="F72" s="128" t="s">
        <v>82</v>
      </c>
      <c r="G72" s="139" t="s">
        <v>648</v>
      </c>
      <c r="H72" s="207"/>
      <c r="I72" s="207"/>
      <c r="J72" s="207"/>
      <c r="K72" s="207"/>
      <c r="L72" s="16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row>
    <row r="73" spans="1:254" s="14" customFormat="1" ht="57.75" customHeight="1">
      <c r="A73" s="176"/>
      <c r="B73" s="178"/>
      <c r="C73" s="164" t="s">
        <v>252</v>
      </c>
      <c r="D73" s="158" t="s">
        <v>259</v>
      </c>
      <c r="E73" s="129" t="s">
        <v>83</v>
      </c>
      <c r="F73" s="128" t="s">
        <v>289</v>
      </c>
      <c r="G73" s="128" t="s">
        <v>551</v>
      </c>
      <c r="H73" s="149">
        <v>11163.1</v>
      </c>
      <c r="I73" s="149">
        <v>11123.8</v>
      </c>
      <c r="J73" s="149">
        <v>11428.5</v>
      </c>
      <c r="K73" s="149">
        <v>11596.4</v>
      </c>
      <c r="L73" s="161" t="s">
        <v>1116</v>
      </c>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row>
    <row r="74" spans="1:254" s="14" customFormat="1" ht="57.75" customHeight="1">
      <c r="A74" s="176"/>
      <c r="B74" s="178"/>
      <c r="C74" s="187"/>
      <c r="D74" s="160"/>
      <c r="E74" s="143" t="s">
        <v>667</v>
      </c>
      <c r="F74" s="128" t="s">
        <v>289</v>
      </c>
      <c r="G74" s="47" t="s">
        <v>1006</v>
      </c>
      <c r="H74" s="157"/>
      <c r="I74" s="157"/>
      <c r="J74" s="157"/>
      <c r="K74" s="157"/>
      <c r="L74" s="16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row>
    <row r="75" spans="1:254" s="14" customFormat="1" ht="41.25" customHeight="1">
      <c r="A75" s="176"/>
      <c r="B75" s="178"/>
      <c r="C75" s="164" t="s">
        <v>1482</v>
      </c>
      <c r="D75" s="158" t="s">
        <v>260</v>
      </c>
      <c r="E75" s="143" t="s">
        <v>1725</v>
      </c>
      <c r="F75" s="119" t="s">
        <v>289</v>
      </c>
      <c r="G75" s="119" t="s">
        <v>590</v>
      </c>
      <c r="H75" s="205">
        <v>20738.599999999999</v>
      </c>
      <c r="I75" s="205">
        <v>20618.5</v>
      </c>
      <c r="J75" s="205">
        <v>21402.2</v>
      </c>
      <c r="K75" s="205">
        <v>21613.4</v>
      </c>
      <c r="L75" s="161" t="s">
        <v>793</v>
      </c>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row>
    <row r="76" spans="1:254" s="14" customFormat="1" ht="58.5" customHeight="1">
      <c r="A76" s="176"/>
      <c r="B76" s="178"/>
      <c r="C76" s="187"/>
      <c r="D76" s="160"/>
      <c r="E76" s="143" t="s">
        <v>1739</v>
      </c>
      <c r="F76" s="50" t="s">
        <v>289</v>
      </c>
      <c r="G76" s="51" t="s">
        <v>1003</v>
      </c>
      <c r="H76" s="207"/>
      <c r="I76" s="207"/>
      <c r="J76" s="207"/>
      <c r="K76" s="207"/>
      <c r="L76" s="16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row>
    <row r="77" spans="1:254" s="14" customFormat="1" ht="42.75" customHeight="1">
      <c r="A77" s="176"/>
      <c r="B77" s="178"/>
      <c r="C77" s="164" t="s">
        <v>1483</v>
      </c>
      <c r="D77" s="158" t="s">
        <v>936</v>
      </c>
      <c r="E77" s="129" t="s">
        <v>296</v>
      </c>
      <c r="F77" s="128" t="s">
        <v>289</v>
      </c>
      <c r="G77" s="128" t="s">
        <v>1589</v>
      </c>
      <c r="H77" s="205">
        <v>8764.2999999999993</v>
      </c>
      <c r="I77" s="205">
        <v>8752.5</v>
      </c>
      <c r="J77" s="205">
        <v>9142.5</v>
      </c>
      <c r="K77" s="205">
        <v>9211.9</v>
      </c>
      <c r="L77" s="161" t="s">
        <v>796</v>
      </c>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row>
    <row r="78" spans="1:254" s="14" customFormat="1" ht="55.5" customHeight="1">
      <c r="A78" s="176"/>
      <c r="B78" s="178"/>
      <c r="C78" s="165"/>
      <c r="D78" s="159"/>
      <c r="E78" s="129" t="s">
        <v>1590</v>
      </c>
      <c r="F78" s="128" t="s">
        <v>289</v>
      </c>
      <c r="G78" s="128" t="s">
        <v>1529</v>
      </c>
      <c r="H78" s="206"/>
      <c r="I78" s="206"/>
      <c r="J78" s="206"/>
      <c r="K78" s="206"/>
      <c r="L78" s="162"/>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row>
    <row r="79" spans="1:254" s="14" customFormat="1" ht="51.75" customHeight="1">
      <c r="A79" s="176"/>
      <c r="B79" s="178"/>
      <c r="C79" s="165"/>
      <c r="D79" s="159"/>
      <c r="E79" s="53" t="s">
        <v>989</v>
      </c>
      <c r="F79" s="137" t="s">
        <v>289</v>
      </c>
      <c r="G79" s="54" t="s">
        <v>1526</v>
      </c>
      <c r="H79" s="206"/>
      <c r="I79" s="206"/>
      <c r="J79" s="206"/>
      <c r="K79" s="206"/>
      <c r="L79" s="162"/>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row>
    <row r="80" spans="1:254" s="14" customFormat="1" ht="55.5" customHeight="1">
      <c r="A80" s="176"/>
      <c r="B80" s="178"/>
      <c r="C80" s="187"/>
      <c r="D80" s="160"/>
      <c r="E80" s="124" t="s">
        <v>1490</v>
      </c>
      <c r="F80" s="137" t="s">
        <v>289</v>
      </c>
      <c r="G80" s="131" t="s">
        <v>1527</v>
      </c>
      <c r="H80" s="207"/>
      <c r="I80" s="207"/>
      <c r="J80" s="207"/>
      <c r="K80" s="207"/>
      <c r="L80" s="16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row>
    <row r="81" spans="1:254" s="14" customFormat="1" ht="43.5" customHeight="1">
      <c r="A81" s="176"/>
      <c r="B81" s="178"/>
      <c r="C81" s="164" t="s">
        <v>1329</v>
      </c>
      <c r="D81" s="158" t="s">
        <v>263</v>
      </c>
      <c r="E81" s="129" t="s">
        <v>24</v>
      </c>
      <c r="F81" s="128" t="s">
        <v>82</v>
      </c>
      <c r="G81" s="128" t="s">
        <v>647</v>
      </c>
      <c r="H81" s="205">
        <v>5845.8</v>
      </c>
      <c r="I81" s="205">
        <v>5733.2</v>
      </c>
      <c r="J81" s="205">
        <v>6028.3</v>
      </c>
      <c r="K81" s="205">
        <v>6069.2</v>
      </c>
      <c r="L81" s="161" t="s">
        <v>798</v>
      </c>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row>
    <row r="82" spans="1:254" s="14" customFormat="1" ht="66" customHeight="1">
      <c r="A82" s="176"/>
      <c r="B82" s="178"/>
      <c r="C82" s="165"/>
      <c r="D82" s="159"/>
      <c r="E82" s="129" t="s">
        <v>1108</v>
      </c>
      <c r="F82" s="128" t="s">
        <v>82</v>
      </c>
      <c r="G82" s="128" t="s">
        <v>1060</v>
      </c>
      <c r="H82" s="206"/>
      <c r="I82" s="206"/>
      <c r="J82" s="206"/>
      <c r="K82" s="206"/>
      <c r="L82" s="162"/>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row>
    <row r="83" spans="1:254" s="14" customFormat="1" ht="55.5" customHeight="1">
      <c r="A83" s="176"/>
      <c r="B83" s="178"/>
      <c r="C83" s="164" t="s">
        <v>1019</v>
      </c>
      <c r="D83" s="158" t="s">
        <v>723</v>
      </c>
      <c r="E83" s="143" t="s">
        <v>1674</v>
      </c>
      <c r="F83" s="119" t="s">
        <v>289</v>
      </c>
      <c r="G83" s="119" t="s">
        <v>1659</v>
      </c>
      <c r="H83" s="205">
        <v>5496.5</v>
      </c>
      <c r="I83" s="205">
        <v>5490.1</v>
      </c>
      <c r="J83" s="205">
        <v>4434.3</v>
      </c>
      <c r="K83" s="205"/>
      <c r="L83" s="155" t="s">
        <v>797</v>
      </c>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row>
    <row r="84" spans="1:254" s="14" customFormat="1" ht="50.25" customHeight="1">
      <c r="A84" s="176"/>
      <c r="B84" s="178"/>
      <c r="C84" s="165"/>
      <c r="D84" s="159"/>
      <c r="E84" s="143" t="s">
        <v>1675</v>
      </c>
      <c r="F84" s="119" t="s">
        <v>289</v>
      </c>
      <c r="G84" s="119" t="s">
        <v>1591</v>
      </c>
      <c r="H84" s="206"/>
      <c r="I84" s="206"/>
      <c r="J84" s="206"/>
      <c r="K84" s="206"/>
      <c r="L84" s="25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row>
    <row r="85" spans="1:254" s="14" customFormat="1" ht="40.5" customHeight="1">
      <c r="A85" s="176"/>
      <c r="B85" s="178"/>
      <c r="C85" s="165"/>
      <c r="D85" s="159"/>
      <c r="E85" s="110" t="s">
        <v>1758</v>
      </c>
      <c r="F85" s="119" t="s">
        <v>289</v>
      </c>
      <c r="G85" s="47" t="s">
        <v>1676</v>
      </c>
      <c r="H85" s="206"/>
      <c r="I85" s="206"/>
      <c r="J85" s="206"/>
      <c r="K85" s="206"/>
      <c r="L85" s="25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row>
    <row r="86" spans="1:254" s="14" customFormat="1" ht="56.25" customHeight="1">
      <c r="A86" s="176"/>
      <c r="B86" s="178"/>
      <c r="C86" s="165"/>
      <c r="D86" s="159"/>
      <c r="E86" s="107" t="s">
        <v>1185</v>
      </c>
      <c r="F86" s="131" t="s">
        <v>289</v>
      </c>
      <c r="G86" s="139" t="s">
        <v>1015</v>
      </c>
      <c r="H86" s="206"/>
      <c r="I86" s="206"/>
      <c r="J86" s="206"/>
      <c r="K86" s="206"/>
      <c r="L86" s="25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row>
    <row r="87" spans="1:254" s="14" customFormat="1" ht="56.25" customHeight="1">
      <c r="A87" s="176"/>
      <c r="B87" s="178"/>
      <c r="C87" s="165"/>
      <c r="D87" s="159"/>
      <c r="E87" s="107" t="s">
        <v>719</v>
      </c>
      <c r="F87" s="119" t="s">
        <v>289</v>
      </c>
      <c r="G87" s="139" t="s">
        <v>1015</v>
      </c>
      <c r="H87" s="206"/>
      <c r="I87" s="206"/>
      <c r="J87" s="206"/>
      <c r="K87" s="206"/>
      <c r="L87" s="25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row>
    <row r="88" spans="1:254" s="14" customFormat="1" ht="49.5" customHeight="1">
      <c r="A88" s="176"/>
      <c r="B88" s="178"/>
      <c r="C88" s="187"/>
      <c r="D88" s="160"/>
      <c r="E88" s="129" t="s">
        <v>624</v>
      </c>
      <c r="F88" s="128" t="s">
        <v>289</v>
      </c>
      <c r="G88" s="128" t="s">
        <v>1045</v>
      </c>
      <c r="H88" s="207"/>
      <c r="I88" s="207"/>
      <c r="J88" s="207"/>
      <c r="K88" s="207"/>
      <c r="L88" s="156"/>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row>
    <row r="89" spans="1:254" s="14" customFormat="1" ht="48" customHeight="1">
      <c r="A89" s="176"/>
      <c r="B89" s="178"/>
      <c r="C89" s="164" t="s">
        <v>1484</v>
      </c>
      <c r="D89" s="158" t="s">
        <v>294</v>
      </c>
      <c r="E89" s="143" t="s">
        <v>1695</v>
      </c>
      <c r="F89" s="119" t="s">
        <v>289</v>
      </c>
      <c r="G89" s="119" t="s">
        <v>800</v>
      </c>
      <c r="H89" s="205">
        <v>8120.6</v>
      </c>
      <c r="I89" s="205">
        <v>8092.5</v>
      </c>
      <c r="J89" s="205">
        <v>11471.4</v>
      </c>
      <c r="K89" s="205">
        <v>11605.5</v>
      </c>
      <c r="L89" s="155" t="s">
        <v>801</v>
      </c>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row>
    <row r="90" spans="1:254" s="14" customFormat="1" ht="57.75" customHeight="1">
      <c r="A90" s="177"/>
      <c r="B90" s="174"/>
      <c r="C90" s="187"/>
      <c r="D90" s="160"/>
      <c r="E90" s="143" t="s">
        <v>1153</v>
      </c>
      <c r="F90" s="119" t="s">
        <v>289</v>
      </c>
      <c r="G90" s="119" t="s">
        <v>821</v>
      </c>
      <c r="H90" s="207"/>
      <c r="I90" s="207"/>
      <c r="J90" s="207"/>
      <c r="K90" s="207"/>
      <c r="L90" s="156"/>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row>
    <row r="91" spans="1:254" s="14" customFormat="1" ht="29.25" customHeight="1">
      <c r="A91" s="175" t="s">
        <v>437</v>
      </c>
      <c r="B91" s="173" t="s">
        <v>1203</v>
      </c>
      <c r="C91" s="164" t="s">
        <v>55</v>
      </c>
      <c r="D91" s="164" t="s">
        <v>1711</v>
      </c>
      <c r="E91" s="185" t="s">
        <v>736</v>
      </c>
      <c r="F91" s="209" t="s">
        <v>289</v>
      </c>
      <c r="G91" s="254" t="s">
        <v>590</v>
      </c>
      <c r="H91" s="149">
        <f>SUM(H100:H181)</f>
        <v>309266.5</v>
      </c>
      <c r="I91" s="149">
        <f>SUM(I100:I181)</f>
        <v>299155.10000000003</v>
      </c>
      <c r="J91" s="149">
        <f>SUM(J100:J184)</f>
        <v>329460</v>
      </c>
      <c r="K91" s="149">
        <f>SUM(K100:K184)</f>
        <v>350164.3</v>
      </c>
      <c r="L91" s="215"/>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row>
    <row r="92" spans="1:254" s="14" customFormat="1" ht="34.5" customHeight="1">
      <c r="A92" s="176"/>
      <c r="B92" s="178"/>
      <c r="C92" s="165"/>
      <c r="D92" s="165"/>
      <c r="E92" s="186"/>
      <c r="F92" s="210"/>
      <c r="G92" s="255"/>
      <c r="H92" s="150"/>
      <c r="I92" s="150"/>
      <c r="J92" s="150"/>
      <c r="K92" s="150"/>
      <c r="L92" s="246"/>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row>
    <row r="93" spans="1:254" s="16" customFormat="1" ht="56.25" customHeight="1">
      <c r="A93" s="176"/>
      <c r="B93" s="178"/>
      <c r="C93" s="165"/>
      <c r="D93" s="165"/>
      <c r="E93" s="143" t="s">
        <v>945</v>
      </c>
      <c r="F93" s="135" t="s">
        <v>1312</v>
      </c>
      <c r="G93" s="36" t="s">
        <v>1002</v>
      </c>
      <c r="H93" s="150"/>
      <c r="I93" s="150"/>
      <c r="J93" s="150"/>
      <c r="K93" s="150"/>
      <c r="L93" s="246"/>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row>
    <row r="94" spans="1:254" s="13" customFormat="1" ht="46.5" customHeight="1">
      <c r="A94" s="176"/>
      <c r="B94" s="178"/>
      <c r="C94" s="165"/>
      <c r="D94" s="165"/>
      <c r="E94" s="25" t="s">
        <v>946</v>
      </c>
      <c r="F94" s="135" t="s">
        <v>77</v>
      </c>
      <c r="G94" s="36" t="s">
        <v>741</v>
      </c>
      <c r="H94" s="150"/>
      <c r="I94" s="150"/>
      <c r="J94" s="150"/>
      <c r="K94" s="150"/>
      <c r="L94" s="246"/>
    </row>
    <row r="95" spans="1:254" s="14" customFormat="1" ht="44.25" customHeight="1">
      <c r="A95" s="176"/>
      <c r="B95" s="178"/>
      <c r="C95" s="165"/>
      <c r="D95" s="165"/>
      <c r="E95" s="143" t="s">
        <v>311</v>
      </c>
      <c r="F95" s="119" t="s">
        <v>289</v>
      </c>
      <c r="G95" s="119" t="s">
        <v>552</v>
      </c>
      <c r="H95" s="150"/>
      <c r="I95" s="150"/>
      <c r="J95" s="150"/>
      <c r="K95" s="150"/>
      <c r="L95" s="246"/>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row>
    <row r="96" spans="1:254" s="14" customFormat="1" ht="57" customHeight="1">
      <c r="A96" s="176"/>
      <c r="B96" s="178"/>
      <c r="C96" s="165"/>
      <c r="D96" s="165"/>
      <c r="E96" s="143" t="s">
        <v>60</v>
      </c>
      <c r="F96" s="119" t="s">
        <v>289</v>
      </c>
      <c r="G96" s="119" t="s">
        <v>554</v>
      </c>
      <c r="H96" s="150"/>
      <c r="I96" s="150"/>
      <c r="J96" s="150"/>
      <c r="K96" s="150"/>
      <c r="L96" s="246"/>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row>
    <row r="97" spans="1:254" s="14" customFormat="1" ht="57" customHeight="1">
      <c r="A97" s="176"/>
      <c r="B97" s="178"/>
      <c r="C97" s="165"/>
      <c r="D97" s="165"/>
      <c r="E97" s="143" t="s">
        <v>315</v>
      </c>
      <c r="F97" s="119" t="s">
        <v>289</v>
      </c>
      <c r="G97" s="119" t="s">
        <v>553</v>
      </c>
      <c r="H97" s="150"/>
      <c r="I97" s="150"/>
      <c r="J97" s="150"/>
      <c r="K97" s="150"/>
      <c r="L97" s="246"/>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row>
    <row r="98" spans="1:254" s="14" customFormat="1" ht="34.5" customHeight="1">
      <c r="A98" s="176"/>
      <c r="B98" s="178"/>
      <c r="C98" s="165"/>
      <c r="D98" s="165"/>
      <c r="E98" s="143" t="s">
        <v>1266</v>
      </c>
      <c r="F98" s="119" t="s">
        <v>1267</v>
      </c>
      <c r="G98" s="47" t="s">
        <v>581</v>
      </c>
      <c r="H98" s="157"/>
      <c r="I98" s="157"/>
      <c r="J98" s="157"/>
      <c r="K98" s="157"/>
      <c r="L98" s="216"/>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row>
    <row r="99" spans="1:254" s="14" customFormat="1" ht="23.25" customHeight="1">
      <c r="A99" s="176"/>
      <c r="B99" s="178"/>
      <c r="C99" s="187"/>
      <c r="D99" s="187"/>
      <c r="E99" s="143" t="s">
        <v>282</v>
      </c>
      <c r="F99" s="119"/>
      <c r="G99" s="119"/>
      <c r="H99" s="28"/>
      <c r="I99" s="28"/>
      <c r="J99" s="28"/>
      <c r="K99" s="28"/>
      <c r="L99" s="125"/>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row>
    <row r="100" spans="1:254" s="14" customFormat="1" ht="40.5" customHeight="1">
      <c r="A100" s="176"/>
      <c r="B100" s="178"/>
      <c r="C100" s="164" t="s">
        <v>84</v>
      </c>
      <c r="D100" s="158" t="s">
        <v>209</v>
      </c>
      <c r="E100" s="129" t="s">
        <v>124</v>
      </c>
      <c r="F100" s="128" t="s">
        <v>289</v>
      </c>
      <c r="G100" s="128" t="s">
        <v>555</v>
      </c>
      <c r="H100" s="149">
        <v>77273.600000000006</v>
      </c>
      <c r="I100" s="149">
        <v>76961.600000000006</v>
      </c>
      <c r="J100" s="149">
        <v>80289.8</v>
      </c>
      <c r="K100" s="149">
        <v>75999.100000000006</v>
      </c>
      <c r="L100" s="161" t="s">
        <v>1703</v>
      </c>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row>
    <row r="101" spans="1:254" s="14" customFormat="1" ht="42" customHeight="1">
      <c r="A101" s="176"/>
      <c r="B101" s="178"/>
      <c r="C101" s="165"/>
      <c r="D101" s="159"/>
      <c r="E101" s="129" t="s">
        <v>316</v>
      </c>
      <c r="F101" s="128" t="s">
        <v>289</v>
      </c>
      <c r="G101" s="128" t="s">
        <v>556</v>
      </c>
      <c r="H101" s="150"/>
      <c r="I101" s="150"/>
      <c r="J101" s="150"/>
      <c r="K101" s="150"/>
      <c r="L101" s="162"/>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row>
    <row r="102" spans="1:254" s="14" customFormat="1" ht="60.75" customHeight="1">
      <c r="A102" s="176"/>
      <c r="B102" s="178"/>
      <c r="C102" s="165"/>
      <c r="D102" s="159"/>
      <c r="E102" s="129" t="s">
        <v>650</v>
      </c>
      <c r="F102" s="128" t="s">
        <v>289</v>
      </c>
      <c r="G102" s="128" t="s">
        <v>648</v>
      </c>
      <c r="H102" s="150"/>
      <c r="I102" s="150"/>
      <c r="J102" s="150"/>
      <c r="K102" s="150"/>
      <c r="L102" s="162"/>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row>
    <row r="103" spans="1:254" s="14" customFormat="1" ht="47.25" customHeight="1">
      <c r="A103" s="176"/>
      <c r="B103" s="178"/>
      <c r="C103" s="165"/>
      <c r="D103" s="159"/>
      <c r="E103" s="129" t="s">
        <v>725</v>
      </c>
      <c r="F103" s="128" t="s">
        <v>289</v>
      </c>
      <c r="G103" s="128" t="s">
        <v>726</v>
      </c>
      <c r="H103" s="150"/>
      <c r="I103" s="150"/>
      <c r="J103" s="150"/>
      <c r="K103" s="150"/>
      <c r="L103" s="162"/>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row>
    <row r="104" spans="1:254" s="14" customFormat="1" ht="66.75" customHeight="1">
      <c r="A104" s="176"/>
      <c r="B104" s="178"/>
      <c r="C104" s="165"/>
      <c r="D104" s="159"/>
      <c r="E104" s="129" t="s">
        <v>727</v>
      </c>
      <c r="F104" s="128" t="s">
        <v>289</v>
      </c>
      <c r="G104" s="128" t="s">
        <v>718</v>
      </c>
      <c r="H104" s="150"/>
      <c r="I104" s="150"/>
      <c r="J104" s="150"/>
      <c r="K104" s="150"/>
      <c r="L104" s="162"/>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row>
    <row r="105" spans="1:254" s="14" customFormat="1" ht="42" customHeight="1">
      <c r="A105" s="176"/>
      <c r="B105" s="178"/>
      <c r="C105" s="165"/>
      <c r="D105" s="159"/>
      <c r="E105" s="129" t="s">
        <v>1734</v>
      </c>
      <c r="F105" s="128" t="s">
        <v>289</v>
      </c>
      <c r="G105" s="128" t="s">
        <v>1033</v>
      </c>
      <c r="H105" s="150"/>
      <c r="I105" s="150"/>
      <c r="J105" s="150"/>
      <c r="K105" s="150"/>
      <c r="L105" s="162"/>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row>
    <row r="106" spans="1:254" s="14" customFormat="1" ht="42" customHeight="1">
      <c r="A106" s="176"/>
      <c r="B106" s="178"/>
      <c r="C106" s="165"/>
      <c r="D106" s="159"/>
      <c r="E106" s="129" t="s">
        <v>1075</v>
      </c>
      <c r="F106" s="128" t="s">
        <v>289</v>
      </c>
      <c r="G106" s="128" t="s">
        <v>1041</v>
      </c>
      <c r="H106" s="157"/>
      <c r="I106" s="157"/>
      <c r="J106" s="157"/>
      <c r="K106" s="157"/>
      <c r="L106" s="16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row>
    <row r="107" spans="1:254" s="14" customFormat="1" ht="53.25" customHeight="1">
      <c r="A107" s="176"/>
      <c r="B107" s="178"/>
      <c r="C107" s="164" t="s">
        <v>85</v>
      </c>
      <c r="D107" s="158" t="s">
        <v>209</v>
      </c>
      <c r="E107" s="129" t="s">
        <v>728</v>
      </c>
      <c r="F107" s="128" t="s">
        <v>289</v>
      </c>
      <c r="G107" s="128" t="s">
        <v>580</v>
      </c>
      <c r="H107" s="149">
        <v>32325.3</v>
      </c>
      <c r="I107" s="149">
        <v>32325.3</v>
      </c>
      <c r="J107" s="149">
        <v>36344.300000000003</v>
      </c>
      <c r="K107" s="199">
        <v>24446.400000000001</v>
      </c>
      <c r="L107" s="219" t="s">
        <v>990</v>
      </c>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row>
    <row r="108" spans="1:254" s="14" customFormat="1" ht="76.5" customHeight="1">
      <c r="A108" s="176"/>
      <c r="B108" s="178"/>
      <c r="C108" s="165"/>
      <c r="D108" s="159"/>
      <c r="E108" s="129" t="s">
        <v>730</v>
      </c>
      <c r="F108" s="128" t="s">
        <v>289</v>
      </c>
      <c r="G108" s="139" t="s">
        <v>586</v>
      </c>
      <c r="H108" s="150"/>
      <c r="I108" s="150"/>
      <c r="J108" s="150"/>
      <c r="K108" s="199"/>
      <c r="L108" s="219"/>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row>
    <row r="109" spans="1:254" s="14" customFormat="1" ht="57" customHeight="1">
      <c r="A109" s="176"/>
      <c r="B109" s="178"/>
      <c r="C109" s="165"/>
      <c r="D109" s="159"/>
      <c r="E109" s="129" t="s">
        <v>1151</v>
      </c>
      <c r="F109" s="128" t="s">
        <v>289</v>
      </c>
      <c r="G109" s="139" t="s">
        <v>1152</v>
      </c>
      <c r="H109" s="150"/>
      <c r="I109" s="150"/>
      <c r="J109" s="150"/>
      <c r="K109" s="199"/>
      <c r="L109" s="219"/>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row>
    <row r="110" spans="1:254" s="14" customFormat="1" ht="40.5" customHeight="1">
      <c r="A110" s="176"/>
      <c r="B110" s="178"/>
      <c r="C110" s="165"/>
      <c r="D110" s="159"/>
      <c r="E110" s="182" t="s">
        <v>1315</v>
      </c>
      <c r="F110" s="151" t="s">
        <v>289</v>
      </c>
      <c r="G110" s="190" t="s">
        <v>1349</v>
      </c>
      <c r="H110" s="150"/>
      <c r="I110" s="150"/>
      <c r="J110" s="150"/>
      <c r="K110" s="199"/>
      <c r="L110" s="219"/>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row>
    <row r="111" spans="1:254" s="14" customFormat="1" ht="27" customHeight="1">
      <c r="A111" s="176"/>
      <c r="B111" s="178"/>
      <c r="C111" s="165"/>
      <c r="D111" s="159"/>
      <c r="E111" s="184"/>
      <c r="F111" s="152"/>
      <c r="G111" s="191"/>
      <c r="H111" s="150"/>
      <c r="I111" s="150"/>
      <c r="J111" s="150"/>
      <c r="K111" s="199"/>
      <c r="L111" s="219"/>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row>
    <row r="112" spans="1:254" s="14" customFormat="1" ht="51" customHeight="1">
      <c r="A112" s="176"/>
      <c r="B112" s="178"/>
      <c r="C112" s="165"/>
      <c r="D112" s="159"/>
      <c r="E112" s="129" t="s">
        <v>1346</v>
      </c>
      <c r="F112" s="128" t="s">
        <v>289</v>
      </c>
      <c r="G112" s="139" t="s">
        <v>1347</v>
      </c>
      <c r="H112" s="150"/>
      <c r="I112" s="150"/>
      <c r="J112" s="150"/>
      <c r="K112" s="199"/>
      <c r="L112" s="219"/>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row>
    <row r="113" spans="1:254" s="14" customFormat="1" ht="84.75" customHeight="1">
      <c r="A113" s="176"/>
      <c r="B113" s="178"/>
      <c r="C113" s="165"/>
      <c r="D113" s="159"/>
      <c r="E113" s="129" t="s">
        <v>1350</v>
      </c>
      <c r="F113" s="128" t="s">
        <v>289</v>
      </c>
      <c r="G113" s="108" t="s">
        <v>1351</v>
      </c>
      <c r="H113" s="150"/>
      <c r="I113" s="150"/>
      <c r="J113" s="150"/>
      <c r="K113" s="199"/>
      <c r="L113" s="219"/>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row>
    <row r="114" spans="1:254" s="14" customFormat="1" ht="94.5" customHeight="1">
      <c r="A114" s="176"/>
      <c r="B114" s="178"/>
      <c r="C114" s="165"/>
      <c r="D114" s="159"/>
      <c r="E114" s="129" t="s">
        <v>1380</v>
      </c>
      <c r="F114" s="128" t="s">
        <v>289</v>
      </c>
      <c r="G114" s="108" t="s">
        <v>1348</v>
      </c>
      <c r="H114" s="150"/>
      <c r="I114" s="150"/>
      <c r="J114" s="150"/>
      <c r="K114" s="199"/>
      <c r="L114" s="219"/>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row>
    <row r="115" spans="1:254" s="14" customFormat="1" ht="81" customHeight="1">
      <c r="A115" s="176"/>
      <c r="B115" s="178"/>
      <c r="C115" s="165"/>
      <c r="D115" s="159"/>
      <c r="E115" s="129" t="s">
        <v>1571</v>
      </c>
      <c r="F115" s="128" t="s">
        <v>289</v>
      </c>
      <c r="G115" s="108" t="s">
        <v>1570</v>
      </c>
      <c r="H115" s="150"/>
      <c r="I115" s="150"/>
      <c r="J115" s="150"/>
      <c r="K115" s="199"/>
      <c r="L115" s="219"/>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row>
    <row r="116" spans="1:254" s="14" customFormat="1" ht="81.75" customHeight="1">
      <c r="A116" s="176"/>
      <c r="B116" s="178"/>
      <c r="C116" s="165"/>
      <c r="D116" s="159"/>
      <c r="E116" s="129" t="s">
        <v>1569</v>
      </c>
      <c r="F116" s="128" t="s">
        <v>289</v>
      </c>
      <c r="G116" s="108" t="s">
        <v>1568</v>
      </c>
      <c r="H116" s="150"/>
      <c r="I116" s="150"/>
      <c r="J116" s="150"/>
      <c r="K116" s="199"/>
      <c r="L116" s="219"/>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row>
    <row r="117" spans="1:254" s="14" customFormat="1" ht="62.25" customHeight="1">
      <c r="A117" s="176"/>
      <c r="B117" s="178"/>
      <c r="C117" s="165"/>
      <c r="D117" s="159"/>
      <c r="E117" s="129" t="s">
        <v>729</v>
      </c>
      <c r="F117" s="128" t="s">
        <v>289</v>
      </c>
      <c r="G117" s="128" t="s">
        <v>658</v>
      </c>
      <c r="H117" s="150"/>
      <c r="I117" s="150"/>
      <c r="J117" s="150"/>
      <c r="K117" s="199"/>
      <c r="L117" s="219"/>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row>
    <row r="118" spans="1:254" s="14" customFormat="1" ht="60" customHeight="1">
      <c r="A118" s="176"/>
      <c r="B118" s="178"/>
      <c r="C118" s="165"/>
      <c r="D118" s="159"/>
      <c r="E118" s="129" t="s">
        <v>649</v>
      </c>
      <c r="F118" s="128" t="s">
        <v>289</v>
      </c>
      <c r="G118" s="128" t="s">
        <v>648</v>
      </c>
      <c r="H118" s="150"/>
      <c r="I118" s="150"/>
      <c r="J118" s="150"/>
      <c r="K118" s="199"/>
      <c r="L118" s="219"/>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row>
    <row r="119" spans="1:254" s="14" customFormat="1" ht="60" customHeight="1">
      <c r="A119" s="176"/>
      <c r="B119" s="178"/>
      <c r="C119" s="165"/>
      <c r="D119" s="159"/>
      <c r="E119" s="124" t="s">
        <v>1572</v>
      </c>
      <c r="F119" s="128" t="s">
        <v>289</v>
      </c>
      <c r="G119" s="131" t="s">
        <v>1573</v>
      </c>
      <c r="H119" s="157"/>
      <c r="I119" s="157"/>
      <c r="J119" s="157"/>
      <c r="K119" s="199"/>
      <c r="L119" s="219"/>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row>
    <row r="120" spans="1:254" s="14" customFormat="1" ht="87.75" customHeight="1">
      <c r="A120" s="176"/>
      <c r="B120" s="178"/>
      <c r="C120" s="165"/>
      <c r="D120" s="159"/>
      <c r="E120" s="25" t="s">
        <v>855</v>
      </c>
      <c r="F120" s="135" t="s">
        <v>289</v>
      </c>
      <c r="G120" s="128" t="s">
        <v>854</v>
      </c>
      <c r="H120" s="149">
        <f>13403.3+8024.8</f>
        <v>21428.1</v>
      </c>
      <c r="I120" s="149">
        <f>13052.4+8024.8</f>
        <v>21077.200000000001</v>
      </c>
      <c r="J120" s="149"/>
      <c r="K120" s="149">
        <v>300</v>
      </c>
      <c r="L120" s="161" t="s">
        <v>914</v>
      </c>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row>
    <row r="121" spans="1:254" s="14" customFormat="1" ht="57.75" customHeight="1">
      <c r="A121" s="176"/>
      <c r="B121" s="178"/>
      <c r="C121" s="165"/>
      <c r="D121" s="159"/>
      <c r="E121" s="143" t="s">
        <v>1696</v>
      </c>
      <c r="F121" s="119" t="s">
        <v>289</v>
      </c>
      <c r="G121" s="47" t="s">
        <v>575</v>
      </c>
      <c r="H121" s="150"/>
      <c r="I121" s="150"/>
      <c r="J121" s="150"/>
      <c r="K121" s="150"/>
      <c r="L121" s="162"/>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row>
    <row r="122" spans="1:254" s="14" customFormat="1" ht="47.25" customHeight="1">
      <c r="A122" s="176"/>
      <c r="B122" s="178"/>
      <c r="C122" s="165"/>
      <c r="D122" s="159"/>
      <c r="E122" s="143" t="s">
        <v>1735</v>
      </c>
      <c r="F122" s="119" t="s">
        <v>289</v>
      </c>
      <c r="G122" s="47" t="s">
        <v>1573</v>
      </c>
      <c r="H122" s="157"/>
      <c r="I122" s="157"/>
      <c r="J122" s="157"/>
      <c r="K122" s="157"/>
      <c r="L122" s="16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row>
    <row r="123" spans="1:254" s="14" customFormat="1" ht="41.25" customHeight="1">
      <c r="A123" s="176"/>
      <c r="B123" s="178"/>
      <c r="C123" s="165"/>
      <c r="D123" s="159"/>
      <c r="E123" s="129" t="s">
        <v>1095</v>
      </c>
      <c r="F123" s="128" t="s">
        <v>289</v>
      </c>
      <c r="G123" s="128" t="s">
        <v>1033</v>
      </c>
      <c r="H123" s="149"/>
      <c r="I123" s="149"/>
      <c r="J123" s="149">
        <v>30</v>
      </c>
      <c r="K123" s="149"/>
      <c r="L123" s="161" t="s">
        <v>1106</v>
      </c>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row>
    <row r="124" spans="1:254" s="14" customFormat="1" ht="39" customHeight="1">
      <c r="A124" s="176"/>
      <c r="B124" s="178"/>
      <c r="C124" s="165"/>
      <c r="D124" s="159"/>
      <c r="E124" s="129" t="s">
        <v>1040</v>
      </c>
      <c r="F124" s="128" t="s">
        <v>289</v>
      </c>
      <c r="G124" s="128" t="s">
        <v>1041</v>
      </c>
      <c r="H124" s="150"/>
      <c r="I124" s="150"/>
      <c r="J124" s="150"/>
      <c r="K124" s="150"/>
      <c r="L124" s="162"/>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row>
    <row r="125" spans="1:254" s="14" customFormat="1" ht="60.75" customHeight="1">
      <c r="A125" s="176"/>
      <c r="B125" s="178"/>
      <c r="C125" s="187"/>
      <c r="D125" s="160"/>
      <c r="E125" s="124" t="s">
        <v>1165</v>
      </c>
      <c r="F125" s="128" t="s">
        <v>289</v>
      </c>
      <c r="G125" s="131" t="s">
        <v>1166</v>
      </c>
      <c r="H125" s="157"/>
      <c r="I125" s="157"/>
      <c r="J125" s="157"/>
      <c r="K125" s="157"/>
      <c r="L125" s="16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row>
    <row r="126" spans="1:254" s="14" customFormat="1" ht="47.25" customHeight="1">
      <c r="A126" s="176"/>
      <c r="B126" s="178"/>
      <c r="C126" s="164" t="s">
        <v>86</v>
      </c>
      <c r="D126" s="158" t="s">
        <v>91</v>
      </c>
      <c r="E126" s="129" t="s">
        <v>114</v>
      </c>
      <c r="F126" s="128" t="s">
        <v>289</v>
      </c>
      <c r="G126" s="128" t="s">
        <v>557</v>
      </c>
      <c r="H126" s="199">
        <f>50133.1-H139</f>
        <v>50091.5</v>
      </c>
      <c r="I126" s="149">
        <f>49616.2-41.6</f>
        <v>49574.6</v>
      </c>
      <c r="J126" s="149">
        <v>48169.1</v>
      </c>
      <c r="K126" s="149">
        <v>42502.1</v>
      </c>
      <c r="L126" s="219" t="s">
        <v>1336</v>
      </c>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c r="IR126" s="13"/>
      <c r="IS126" s="13"/>
      <c r="IT126" s="13"/>
    </row>
    <row r="127" spans="1:254" s="14" customFormat="1" ht="56.25" customHeight="1">
      <c r="A127" s="176"/>
      <c r="B127" s="178"/>
      <c r="C127" s="165"/>
      <c r="D127" s="159"/>
      <c r="E127" s="129" t="s">
        <v>317</v>
      </c>
      <c r="F127" s="128" t="s">
        <v>289</v>
      </c>
      <c r="G127" s="128" t="s">
        <v>558</v>
      </c>
      <c r="H127" s="199"/>
      <c r="I127" s="150"/>
      <c r="J127" s="150"/>
      <c r="K127" s="150"/>
      <c r="L127" s="219"/>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c r="IR127" s="13"/>
      <c r="IS127" s="13"/>
      <c r="IT127" s="13"/>
    </row>
    <row r="128" spans="1:254" s="14" customFormat="1" ht="56.25" customHeight="1">
      <c r="A128" s="176"/>
      <c r="B128" s="178"/>
      <c r="C128" s="165"/>
      <c r="D128" s="159"/>
      <c r="E128" s="129" t="s">
        <v>732</v>
      </c>
      <c r="F128" s="128" t="s">
        <v>289</v>
      </c>
      <c r="G128" s="128" t="s">
        <v>731</v>
      </c>
      <c r="H128" s="199"/>
      <c r="I128" s="150"/>
      <c r="J128" s="150"/>
      <c r="K128" s="150"/>
      <c r="L128" s="219"/>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row>
    <row r="129" spans="1:254" s="14" customFormat="1" ht="61.5" customHeight="1">
      <c r="A129" s="176"/>
      <c r="B129" s="178"/>
      <c r="C129" s="165"/>
      <c r="D129" s="159"/>
      <c r="E129" s="129" t="s">
        <v>1757</v>
      </c>
      <c r="F129" s="128" t="s">
        <v>289</v>
      </c>
      <c r="G129" s="128" t="s">
        <v>651</v>
      </c>
      <c r="H129" s="199"/>
      <c r="I129" s="150"/>
      <c r="J129" s="150"/>
      <c r="K129" s="150"/>
      <c r="L129" s="219"/>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row>
    <row r="130" spans="1:254" s="14" customFormat="1" ht="60" customHeight="1">
      <c r="A130" s="176"/>
      <c r="B130" s="178"/>
      <c r="C130" s="165"/>
      <c r="D130" s="159"/>
      <c r="E130" s="129" t="s">
        <v>649</v>
      </c>
      <c r="F130" s="128" t="s">
        <v>289</v>
      </c>
      <c r="G130" s="128" t="s">
        <v>648</v>
      </c>
      <c r="H130" s="199"/>
      <c r="I130" s="150"/>
      <c r="J130" s="150"/>
      <c r="K130" s="150"/>
      <c r="L130" s="219"/>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row>
    <row r="131" spans="1:254" s="14" customFormat="1" ht="66.75" customHeight="1">
      <c r="A131" s="176"/>
      <c r="B131" s="178"/>
      <c r="C131" s="165"/>
      <c r="D131" s="159"/>
      <c r="E131" s="129" t="s">
        <v>1559</v>
      </c>
      <c r="F131" s="128" t="s">
        <v>289</v>
      </c>
      <c r="G131" s="128" t="s">
        <v>1454</v>
      </c>
      <c r="H131" s="199"/>
      <c r="I131" s="150"/>
      <c r="J131" s="150"/>
      <c r="K131" s="150"/>
      <c r="L131" s="219"/>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row>
    <row r="132" spans="1:254" s="14" customFormat="1" ht="99.75" customHeight="1">
      <c r="A132" s="176"/>
      <c r="B132" s="178"/>
      <c r="C132" s="165"/>
      <c r="D132" s="159"/>
      <c r="E132" s="129" t="s">
        <v>1561</v>
      </c>
      <c r="F132" s="128" t="s">
        <v>289</v>
      </c>
      <c r="G132" s="128" t="s">
        <v>1560</v>
      </c>
      <c r="H132" s="199"/>
      <c r="I132" s="150"/>
      <c r="J132" s="150"/>
      <c r="K132" s="150"/>
      <c r="L132" s="219"/>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row>
    <row r="133" spans="1:254" s="14" customFormat="1" ht="58.5" customHeight="1">
      <c r="A133" s="176"/>
      <c r="B133" s="178"/>
      <c r="C133" s="165"/>
      <c r="D133" s="159"/>
      <c r="E133" s="129" t="s">
        <v>1562</v>
      </c>
      <c r="F133" s="128" t="s">
        <v>289</v>
      </c>
      <c r="G133" s="128" t="s">
        <v>1560</v>
      </c>
      <c r="H133" s="199"/>
      <c r="I133" s="150"/>
      <c r="J133" s="150"/>
      <c r="K133" s="150"/>
      <c r="L133" s="219"/>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row>
    <row r="134" spans="1:254" s="14" customFormat="1" ht="66.75" customHeight="1">
      <c r="A134" s="176"/>
      <c r="B134" s="178"/>
      <c r="C134" s="165"/>
      <c r="D134" s="159"/>
      <c r="E134" s="129" t="s">
        <v>1563</v>
      </c>
      <c r="F134" s="128" t="s">
        <v>289</v>
      </c>
      <c r="G134" s="128" t="s">
        <v>1560</v>
      </c>
      <c r="H134" s="199"/>
      <c r="I134" s="150"/>
      <c r="J134" s="150"/>
      <c r="K134" s="150"/>
      <c r="L134" s="219"/>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row>
    <row r="135" spans="1:254" s="14" customFormat="1" ht="71.25" customHeight="1">
      <c r="A135" s="176"/>
      <c r="B135" s="178"/>
      <c r="C135" s="165"/>
      <c r="D135" s="159"/>
      <c r="E135" s="129" t="s">
        <v>1564</v>
      </c>
      <c r="F135" s="128" t="s">
        <v>289</v>
      </c>
      <c r="G135" s="128" t="s">
        <v>1560</v>
      </c>
      <c r="H135" s="199"/>
      <c r="I135" s="150"/>
      <c r="J135" s="150"/>
      <c r="K135" s="150"/>
      <c r="L135" s="219"/>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row>
    <row r="136" spans="1:254" s="14" customFormat="1" ht="67.5" customHeight="1">
      <c r="A136" s="176"/>
      <c r="B136" s="178"/>
      <c r="C136" s="165"/>
      <c r="D136" s="159"/>
      <c r="E136" s="129" t="s">
        <v>1565</v>
      </c>
      <c r="F136" s="128" t="s">
        <v>289</v>
      </c>
      <c r="G136" s="128" t="s">
        <v>1560</v>
      </c>
      <c r="H136" s="199"/>
      <c r="I136" s="150"/>
      <c r="J136" s="150"/>
      <c r="K136" s="150"/>
      <c r="L136" s="219"/>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row>
    <row r="137" spans="1:254" s="14" customFormat="1" ht="103.5" customHeight="1">
      <c r="A137" s="176"/>
      <c r="B137" s="178"/>
      <c r="C137" s="165"/>
      <c r="D137" s="159"/>
      <c r="E137" s="129" t="s">
        <v>1620</v>
      </c>
      <c r="F137" s="128" t="s">
        <v>289</v>
      </c>
      <c r="G137" s="128" t="s">
        <v>1560</v>
      </c>
      <c r="H137" s="199"/>
      <c r="I137" s="150"/>
      <c r="J137" s="150"/>
      <c r="K137" s="150"/>
      <c r="L137" s="219"/>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row>
    <row r="138" spans="1:254" s="14" customFormat="1" ht="55.5" customHeight="1">
      <c r="A138" s="176"/>
      <c r="B138" s="178"/>
      <c r="C138" s="165"/>
      <c r="D138" s="159"/>
      <c r="E138" s="129" t="s">
        <v>1566</v>
      </c>
      <c r="F138" s="128" t="s">
        <v>289</v>
      </c>
      <c r="G138" s="128" t="s">
        <v>1567</v>
      </c>
      <c r="H138" s="199"/>
      <c r="I138" s="150"/>
      <c r="J138" s="150"/>
      <c r="K138" s="150"/>
      <c r="L138" s="219"/>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row>
    <row r="139" spans="1:254" s="14" customFormat="1" ht="87" customHeight="1">
      <c r="A139" s="176"/>
      <c r="B139" s="178"/>
      <c r="C139" s="165"/>
      <c r="D139" s="159"/>
      <c r="E139" s="143" t="s">
        <v>721</v>
      </c>
      <c r="F139" s="39" t="s">
        <v>289</v>
      </c>
      <c r="G139" s="119" t="s">
        <v>787</v>
      </c>
      <c r="H139" s="149">
        <v>41.6</v>
      </c>
      <c r="I139" s="149">
        <v>41.6</v>
      </c>
      <c r="J139" s="149"/>
      <c r="K139" s="149"/>
      <c r="L139" s="161" t="s">
        <v>788</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row>
    <row r="140" spans="1:254" s="14" customFormat="1" ht="44.25" customHeight="1">
      <c r="A140" s="176"/>
      <c r="B140" s="178"/>
      <c r="C140" s="165"/>
      <c r="D140" s="159"/>
      <c r="E140" s="129" t="s">
        <v>835</v>
      </c>
      <c r="F140" s="135" t="s">
        <v>289</v>
      </c>
      <c r="G140" s="128" t="s">
        <v>1110</v>
      </c>
      <c r="H140" s="157"/>
      <c r="I140" s="157"/>
      <c r="J140" s="157"/>
      <c r="K140" s="157"/>
      <c r="L140" s="16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row>
    <row r="141" spans="1:254" s="14" customFormat="1" ht="43.5" customHeight="1">
      <c r="A141" s="176"/>
      <c r="B141" s="178"/>
      <c r="C141" s="165"/>
      <c r="D141" s="159"/>
      <c r="E141" s="129" t="s">
        <v>1096</v>
      </c>
      <c r="F141" s="128" t="s">
        <v>289</v>
      </c>
      <c r="G141" s="128" t="s">
        <v>1031</v>
      </c>
      <c r="H141" s="149"/>
      <c r="I141" s="149"/>
      <c r="J141" s="149">
        <v>858</v>
      </c>
      <c r="K141" s="149"/>
      <c r="L141" s="161" t="s">
        <v>1135</v>
      </c>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row>
    <row r="142" spans="1:254" s="14" customFormat="1" ht="45" customHeight="1">
      <c r="A142" s="176"/>
      <c r="B142" s="178"/>
      <c r="C142" s="165"/>
      <c r="D142" s="159"/>
      <c r="E142" s="129" t="s">
        <v>1077</v>
      </c>
      <c r="F142" s="128" t="s">
        <v>289</v>
      </c>
      <c r="G142" s="128" t="s">
        <v>1041</v>
      </c>
      <c r="H142" s="150"/>
      <c r="I142" s="150"/>
      <c r="J142" s="150"/>
      <c r="K142" s="150"/>
      <c r="L142" s="162"/>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row>
    <row r="143" spans="1:254" s="14" customFormat="1" ht="66.75" customHeight="1">
      <c r="A143" s="176"/>
      <c r="B143" s="178"/>
      <c r="C143" s="165"/>
      <c r="D143" s="159"/>
      <c r="E143" s="124" t="s">
        <v>1558</v>
      </c>
      <c r="F143" s="131" t="s">
        <v>289</v>
      </c>
      <c r="G143" s="131" t="s">
        <v>1560</v>
      </c>
      <c r="H143" s="150"/>
      <c r="I143" s="157"/>
      <c r="J143" s="150"/>
      <c r="K143" s="150"/>
      <c r="L143" s="162"/>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row>
    <row r="144" spans="1:254" s="14" customFormat="1" ht="66.75" customHeight="1">
      <c r="A144" s="176"/>
      <c r="B144" s="178"/>
      <c r="C144" s="208" t="s">
        <v>87</v>
      </c>
      <c r="D144" s="179" t="s">
        <v>260</v>
      </c>
      <c r="E144" s="143" t="s">
        <v>286</v>
      </c>
      <c r="F144" s="119" t="s">
        <v>289</v>
      </c>
      <c r="G144" s="119" t="s">
        <v>559</v>
      </c>
      <c r="H144" s="149">
        <v>43086</v>
      </c>
      <c r="I144" s="149">
        <v>43086</v>
      </c>
      <c r="J144" s="149">
        <v>34066.400000000001</v>
      </c>
      <c r="K144" s="199">
        <v>59730.5</v>
      </c>
      <c r="L144" s="219" t="s">
        <v>1530</v>
      </c>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row>
    <row r="145" spans="1:254" s="14" customFormat="1" ht="66.75" customHeight="1">
      <c r="A145" s="176"/>
      <c r="B145" s="178"/>
      <c r="C145" s="208"/>
      <c r="D145" s="179"/>
      <c r="E145" s="143" t="s">
        <v>1145</v>
      </c>
      <c r="F145" s="119" t="s">
        <v>289</v>
      </c>
      <c r="G145" s="119" t="s">
        <v>1660</v>
      </c>
      <c r="H145" s="150"/>
      <c r="I145" s="150"/>
      <c r="J145" s="150"/>
      <c r="K145" s="199"/>
      <c r="L145" s="219"/>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row>
    <row r="146" spans="1:254" s="14" customFormat="1" ht="72" customHeight="1">
      <c r="A146" s="176"/>
      <c r="B146" s="178"/>
      <c r="C146" s="208"/>
      <c r="D146" s="179"/>
      <c r="E146" s="143" t="s">
        <v>1759</v>
      </c>
      <c r="F146" s="119" t="s">
        <v>82</v>
      </c>
      <c r="G146" s="119" t="s">
        <v>1545</v>
      </c>
      <c r="H146" s="150"/>
      <c r="I146" s="150"/>
      <c r="J146" s="150"/>
      <c r="K146" s="199"/>
      <c r="L146" s="219"/>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row>
    <row r="147" spans="1:254" s="14" customFormat="1" ht="57" customHeight="1">
      <c r="A147" s="176"/>
      <c r="B147" s="178"/>
      <c r="C147" s="208"/>
      <c r="D147" s="179"/>
      <c r="E147" s="143" t="s">
        <v>318</v>
      </c>
      <c r="F147" s="119" t="s">
        <v>82</v>
      </c>
      <c r="G147" s="119" t="s">
        <v>560</v>
      </c>
      <c r="H147" s="150"/>
      <c r="I147" s="150"/>
      <c r="J147" s="150"/>
      <c r="K147" s="199"/>
      <c r="L147" s="219"/>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row>
    <row r="148" spans="1:254" s="14" customFormat="1" ht="66.75" customHeight="1">
      <c r="A148" s="176"/>
      <c r="B148" s="178"/>
      <c r="C148" s="208"/>
      <c r="D148" s="179"/>
      <c r="E148" s="143" t="s">
        <v>1533</v>
      </c>
      <c r="F148" s="119" t="s">
        <v>82</v>
      </c>
      <c r="G148" s="119" t="s">
        <v>1529</v>
      </c>
      <c r="H148" s="150"/>
      <c r="I148" s="150"/>
      <c r="J148" s="150"/>
      <c r="K148" s="199"/>
      <c r="L148" s="219"/>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row>
    <row r="149" spans="1:254" s="14" customFormat="1" ht="100.5" customHeight="1">
      <c r="A149" s="176"/>
      <c r="B149" s="178"/>
      <c r="C149" s="208"/>
      <c r="D149" s="179"/>
      <c r="E149" s="143" t="s">
        <v>1603</v>
      </c>
      <c r="F149" s="119" t="s">
        <v>82</v>
      </c>
      <c r="G149" s="119" t="s">
        <v>1604</v>
      </c>
      <c r="H149" s="150"/>
      <c r="I149" s="150"/>
      <c r="J149" s="150"/>
      <c r="K149" s="199"/>
      <c r="L149" s="219"/>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row>
    <row r="150" spans="1:254" s="15" customFormat="1" ht="99" customHeight="1">
      <c r="A150" s="176"/>
      <c r="B150" s="178"/>
      <c r="C150" s="208"/>
      <c r="D150" s="179"/>
      <c r="E150" s="124" t="s">
        <v>1602</v>
      </c>
      <c r="F150" s="119" t="s">
        <v>82</v>
      </c>
      <c r="G150" s="131" t="s">
        <v>1601</v>
      </c>
      <c r="H150" s="157"/>
      <c r="I150" s="157"/>
      <c r="J150" s="157"/>
      <c r="K150" s="199"/>
      <c r="L150" s="219"/>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row>
    <row r="151" spans="1:254" s="13" customFormat="1" ht="38.25" customHeight="1">
      <c r="A151" s="176"/>
      <c r="B151" s="178"/>
      <c r="C151" s="164" t="s">
        <v>88</v>
      </c>
      <c r="D151" s="158" t="s">
        <v>260</v>
      </c>
      <c r="E151" s="48" t="s">
        <v>927</v>
      </c>
      <c r="F151" s="49" t="s">
        <v>82</v>
      </c>
      <c r="G151" s="49" t="s">
        <v>1701</v>
      </c>
      <c r="H151" s="149">
        <f>1656.2+3739.2-1458.3</f>
        <v>3937.0999999999995</v>
      </c>
      <c r="I151" s="149">
        <f>198+3659.1</f>
        <v>3857.1</v>
      </c>
      <c r="J151" s="149">
        <v>115.7</v>
      </c>
      <c r="K151" s="149">
        <v>30.6</v>
      </c>
      <c r="L151" s="244" t="s">
        <v>1120</v>
      </c>
    </row>
    <row r="152" spans="1:254" s="13" customFormat="1" ht="66.75" customHeight="1">
      <c r="A152" s="176"/>
      <c r="B152" s="178"/>
      <c r="C152" s="165"/>
      <c r="D152" s="159"/>
      <c r="E152" s="48" t="s">
        <v>733</v>
      </c>
      <c r="F152" s="49" t="s">
        <v>82</v>
      </c>
      <c r="G152" s="49" t="s">
        <v>904</v>
      </c>
      <c r="H152" s="150"/>
      <c r="I152" s="150"/>
      <c r="J152" s="150"/>
      <c r="K152" s="150"/>
      <c r="L152" s="280"/>
    </row>
    <row r="153" spans="1:254" s="13" customFormat="1" ht="42" customHeight="1">
      <c r="A153" s="176"/>
      <c r="B153" s="178"/>
      <c r="C153" s="165"/>
      <c r="D153" s="159"/>
      <c r="E153" s="48" t="s">
        <v>783</v>
      </c>
      <c r="F153" s="49" t="s">
        <v>82</v>
      </c>
      <c r="G153" s="49" t="s">
        <v>837</v>
      </c>
      <c r="H153" s="150"/>
      <c r="I153" s="150"/>
      <c r="J153" s="150"/>
      <c r="K153" s="150"/>
      <c r="L153" s="280"/>
    </row>
    <row r="154" spans="1:254" s="13" customFormat="1" ht="57.75" customHeight="1">
      <c r="A154" s="176"/>
      <c r="B154" s="178"/>
      <c r="C154" s="165"/>
      <c r="D154" s="159"/>
      <c r="E154" s="48" t="s">
        <v>1148</v>
      </c>
      <c r="F154" s="49" t="s">
        <v>82</v>
      </c>
      <c r="G154" s="49" t="s">
        <v>588</v>
      </c>
      <c r="H154" s="150"/>
      <c r="I154" s="150"/>
      <c r="J154" s="150"/>
      <c r="K154" s="150"/>
      <c r="L154" s="280"/>
    </row>
    <row r="155" spans="1:254" s="13" customFormat="1" ht="60" customHeight="1">
      <c r="A155" s="176"/>
      <c r="B155" s="178"/>
      <c r="C155" s="165"/>
      <c r="D155" s="159"/>
      <c r="E155" s="48" t="s">
        <v>915</v>
      </c>
      <c r="F155" s="49" t="s">
        <v>82</v>
      </c>
      <c r="G155" s="49" t="s">
        <v>836</v>
      </c>
      <c r="H155" s="150"/>
      <c r="I155" s="150"/>
      <c r="J155" s="150"/>
      <c r="K155" s="150"/>
      <c r="L155" s="280"/>
    </row>
    <row r="156" spans="1:254" s="13" customFormat="1" ht="56.25" customHeight="1">
      <c r="A156" s="176"/>
      <c r="B156" s="178"/>
      <c r="C156" s="187"/>
      <c r="D156" s="160"/>
      <c r="E156" s="124" t="s">
        <v>1587</v>
      </c>
      <c r="F156" s="49" t="s">
        <v>82</v>
      </c>
      <c r="G156" s="131" t="s">
        <v>1573</v>
      </c>
      <c r="H156" s="157"/>
      <c r="I156" s="157"/>
      <c r="J156" s="157"/>
      <c r="K156" s="157"/>
      <c r="L156" s="245"/>
    </row>
    <row r="157" spans="1:254" s="17" customFormat="1" ht="49.5" customHeight="1">
      <c r="A157" s="176"/>
      <c r="B157" s="178"/>
      <c r="C157" s="208" t="s">
        <v>89</v>
      </c>
      <c r="D157" s="179" t="s">
        <v>261</v>
      </c>
      <c r="E157" s="53" t="s">
        <v>297</v>
      </c>
      <c r="F157" s="137" t="s">
        <v>289</v>
      </c>
      <c r="G157" s="54" t="s">
        <v>561</v>
      </c>
      <c r="H157" s="149">
        <v>7603.6</v>
      </c>
      <c r="I157" s="149">
        <v>7603.6</v>
      </c>
      <c r="J157" s="149">
        <v>7991.3</v>
      </c>
      <c r="K157" s="199">
        <v>10277.6</v>
      </c>
      <c r="L157" s="161" t="s">
        <v>1531</v>
      </c>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row>
    <row r="158" spans="1:254" s="14" customFormat="1" ht="57.75" customHeight="1">
      <c r="A158" s="176"/>
      <c r="B158" s="178"/>
      <c r="C158" s="208"/>
      <c r="D158" s="179"/>
      <c r="E158" s="53" t="s">
        <v>920</v>
      </c>
      <c r="F158" s="137" t="s">
        <v>289</v>
      </c>
      <c r="G158" s="54" t="s">
        <v>562</v>
      </c>
      <c r="H158" s="150"/>
      <c r="I158" s="150"/>
      <c r="J158" s="150"/>
      <c r="K158" s="199"/>
      <c r="L158" s="162"/>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row>
    <row r="159" spans="1:254" s="14" customFormat="1" ht="54" customHeight="1">
      <c r="A159" s="176"/>
      <c r="B159" s="178"/>
      <c r="C159" s="208"/>
      <c r="D159" s="179"/>
      <c r="E159" s="53" t="s">
        <v>1534</v>
      </c>
      <c r="F159" s="137" t="s">
        <v>289</v>
      </c>
      <c r="G159" s="54" t="s">
        <v>1535</v>
      </c>
      <c r="H159" s="150"/>
      <c r="I159" s="150"/>
      <c r="J159" s="150"/>
      <c r="K159" s="199"/>
      <c r="L159" s="162"/>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row>
    <row r="160" spans="1:254" s="14" customFormat="1" ht="56.25" customHeight="1">
      <c r="A160" s="176"/>
      <c r="B160" s="178"/>
      <c r="C160" s="208"/>
      <c r="D160" s="179"/>
      <c r="E160" s="53" t="s">
        <v>989</v>
      </c>
      <c r="F160" s="137" t="s">
        <v>289</v>
      </c>
      <c r="G160" s="54" t="s">
        <v>1526</v>
      </c>
      <c r="H160" s="150"/>
      <c r="I160" s="150"/>
      <c r="J160" s="150"/>
      <c r="K160" s="199"/>
      <c r="L160" s="162"/>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row>
    <row r="161" spans="1:254" s="14" customFormat="1" ht="75" customHeight="1">
      <c r="A161" s="176"/>
      <c r="B161" s="178"/>
      <c r="C161" s="208"/>
      <c r="D161" s="179"/>
      <c r="E161" s="143" t="s">
        <v>1759</v>
      </c>
      <c r="F161" s="119" t="s">
        <v>82</v>
      </c>
      <c r="G161" s="119" t="s">
        <v>1545</v>
      </c>
      <c r="H161" s="150"/>
      <c r="I161" s="150"/>
      <c r="J161" s="150"/>
      <c r="K161" s="199"/>
      <c r="L161" s="162"/>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row>
    <row r="162" spans="1:254" s="14" customFormat="1" ht="99" customHeight="1">
      <c r="A162" s="176"/>
      <c r="B162" s="178"/>
      <c r="C162" s="208"/>
      <c r="D162" s="179"/>
      <c r="E162" s="124" t="s">
        <v>1602</v>
      </c>
      <c r="F162" s="119" t="s">
        <v>82</v>
      </c>
      <c r="G162" s="131" t="s">
        <v>1601</v>
      </c>
      <c r="H162" s="150"/>
      <c r="I162" s="150"/>
      <c r="J162" s="150"/>
      <c r="K162" s="199"/>
      <c r="L162" s="162"/>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row>
    <row r="163" spans="1:254" s="14" customFormat="1" ht="54" customHeight="1">
      <c r="A163" s="176"/>
      <c r="B163" s="178"/>
      <c r="C163" s="208"/>
      <c r="D163" s="179"/>
      <c r="E163" s="124" t="s">
        <v>1490</v>
      </c>
      <c r="F163" s="137" t="s">
        <v>289</v>
      </c>
      <c r="G163" s="131" t="s">
        <v>1527</v>
      </c>
      <c r="H163" s="157"/>
      <c r="I163" s="157"/>
      <c r="J163" s="157"/>
      <c r="K163" s="199"/>
      <c r="L163" s="16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row>
    <row r="164" spans="1:254" s="14" customFormat="1" ht="66.75" customHeight="1">
      <c r="A164" s="176"/>
      <c r="B164" s="178"/>
      <c r="C164" s="208" t="s">
        <v>90</v>
      </c>
      <c r="D164" s="179" t="s">
        <v>263</v>
      </c>
      <c r="E164" s="52" t="s">
        <v>478</v>
      </c>
      <c r="F164" s="128" t="s">
        <v>82</v>
      </c>
      <c r="G164" s="128" t="s">
        <v>563</v>
      </c>
      <c r="H164" s="149">
        <v>3827.4</v>
      </c>
      <c r="I164" s="149">
        <v>3824.3</v>
      </c>
      <c r="J164" s="149">
        <v>3828.2</v>
      </c>
      <c r="K164" s="199">
        <v>4536.8</v>
      </c>
      <c r="L164" s="219" t="s">
        <v>1532</v>
      </c>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row>
    <row r="165" spans="1:254" s="14" customFormat="1" ht="69" customHeight="1">
      <c r="A165" s="176"/>
      <c r="B165" s="178"/>
      <c r="C165" s="208"/>
      <c r="D165" s="179"/>
      <c r="E165" s="143" t="s">
        <v>1759</v>
      </c>
      <c r="F165" s="119" t="s">
        <v>82</v>
      </c>
      <c r="G165" s="119" t="s">
        <v>1545</v>
      </c>
      <c r="H165" s="150"/>
      <c r="I165" s="150"/>
      <c r="J165" s="150"/>
      <c r="K165" s="199"/>
      <c r="L165" s="219"/>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row>
    <row r="166" spans="1:254" s="14" customFormat="1" ht="60" customHeight="1">
      <c r="A166" s="176"/>
      <c r="B166" s="178"/>
      <c r="C166" s="208"/>
      <c r="D166" s="179"/>
      <c r="E166" s="52" t="s">
        <v>1736</v>
      </c>
      <c r="F166" s="119" t="s">
        <v>82</v>
      </c>
      <c r="G166" s="119" t="s">
        <v>1573</v>
      </c>
      <c r="H166" s="150"/>
      <c r="I166" s="150"/>
      <c r="J166" s="150"/>
      <c r="K166" s="199"/>
      <c r="L166" s="219"/>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row>
    <row r="167" spans="1:254" s="14" customFormat="1" ht="104.25" customHeight="1">
      <c r="A167" s="176"/>
      <c r="B167" s="178"/>
      <c r="C167" s="208"/>
      <c r="D167" s="179"/>
      <c r="E167" s="124" t="s">
        <v>1602</v>
      </c>
      <c r="F167" s="119" t="s">
        <v>82</v>
      </c>
      <c r="G167" s="131" t="s">
        <v>1601</v>
      </c>
      <c r="H167" s="150"/>
      <c r="I167" s="150"/>
      <c r="J167" s="150"/>
      <c r="K167" s="199"/>
      <c r="L167" s="219"/>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row>
    <row r="168" spans="1:254" s="14" customFormat="1" ht="63.75" customHeight="1">
      <c r="A168" s="176"/>
      <c r="B168" s="178"/>
      <c r="C168" s="208"/>
      <c r="D168" s="179"/>
      <c r="E168" s="52" t="s">
        <v>1062</v>
      </c>
      <c r="F168" s="128" t="s">
        <v>82</v>
      </c>
      <c r="G168" s="128" t="s">
        <v>673</v>
      </c>
      <c r="H168" s="157"/>
      <c r="I168" s="157"/>
      <c r="J168" s="157"/>
      <c r="K168" s="199"/>
      <c r="L168" s="219"/>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row>
    <row r="169" spans="1:254" s="14" customFormat="1" ht="45" customHeight="1">
      <c r="A169" s="176"/>
      <c r="B169" s="178"/>
      <c r="C169" s="208" t="s">
        <v>530</v>
      </c>
      <c r="D169" s="179" t="s">
        <v>257</v>
      </c>
      <c r="E169" s="52" t="s">
        <v>485</v>
      </c>
      <c r="F169" s="128" t="s">
        <v>289</v>
      </c>
      <c r="G169" s="128" t="s">
        <v>564</v>
      </c>
      <c r="H169" s="149">
        <v>49955.6</v>
      </c>
      <c r="I169" s="149">
        <v>49278.1</v>
      </c>
      <c r="J169" s="149">
        <v>52075.7</v>
      </c>
      <c r="K169" s="199">
        <v>49153.2</v>
      </c>
      <c r="L169" s="219" t="s">
        <v>838</v>
      </c>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row>
    <row r="170" spans="1:254" s="14" customFormat="1" ht="52.5" customHeight="1">
      <c r="A170" s="176"/>
      <c r="B170" s="178"/>
      <c r="C170" s="208"/>
      <c r="D170" s="179"/>
      <c r="E170" s="52" t="s">
        <v>4</v>
      </c>
      <c r="F170" s="128" t="s">
        <v>289</v>
      </c>
      <c r="G170" s="128" t="s">
        <v>565</v>
      </c>
      <c r="H170" s="150"/>
      <c r="I170" s="150"/>
      <c r="J170" s="150"/>
      <c r="K170" s="199"/>
      <c r="L170" s="219"/>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row>
    <row r="171" spans="1:254" s="14" customFormat="1" ht="62.25" customHeight="1">
      <c r="A171" s="176"/>
      <c r="B171" s="178"/>
      <c r="C171" s="208"/>
      <c r="D171" s="179"/>
      <c r="E171" s="52" t="s">
        <v>5</v>
      </c>
      <c r="F171" s="128" t="s">
        <v>289</v>
      </c>
      <c r="G171" s="128" t="s">
        <v>566</v>
      </c>
      <c r="H171" s="150"/>
      <c r="I171" s="150"/>
      <c r="J171" s="150"/>
      <c r="K171" s="199"/>
      <c r="L171" s="219"/>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row>
    <row r="172" spans="1:254" s="14" customFormat="1" ht="74.25" customHeight="1">
      <c r="A172" s="176"/>
      <c r="B172" s="178"/>
      <c r="C172" s="208"/>
      <c r="D172" s="179"/>
      <c r="E172" s="52" t="s">
        <v>6</v>
      </c>
      <c r="F172" s="128" t="s">
        <v>289</v>
      </c>
      <c r="G172" s="128" t="s">
        <v>567</v>
      </c>
      <c r="H172" s="157"/>
      <c r="I172" s="157"/>
      <c r="J172" s="157"/>
      <c r="K172" s="199"/>
      <c r="L172" s="219"/>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row>
    <row r="173" spans="1:254" s="14" customFormat="1" ht="39" customHeight="1">
      <c r="A173" s="176"/>
      <c r="B173" s="178"/>
      <c r="C173" s="208" t="s">
        <v>3</v>
      </c>
      <c r="D173" s="179" t="s">
        <v>74</v>
      </c>
      <c r="E173" s="129" t="s">
        <v>612</v>
      </c>
      <c r="F173" s="128" t="s">
        <v>289</v>
      </c>
      <c r="G173" s="139" t="s">
        <v>568</v>
      </c>
      <c r="H173" s="149">
        <v>11956.8</v>
      </c>
      <c r="I173" s="149">
        <v>11525.7</v>
      </c>
      <c r="J173" s="149">
        <v>11627.9</v>
      </c>
      <c r="K173" s="199">
        <v>11337.1</v>
      </c>
      <c r="L173" s="219" t="s">
        <v>526</v>
      </c>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row>
    <row r="174" spans="1:254" s="14" customFormat="1" ht="39" customHeight="1">
      <c r="A174" s="176"/>
      <c r="B174" s="178"/>
      <c r="C174" s="208"/>
      <c r="D174" s="179"/>
      <c r="E174" s="129" t="s">
        <v>653</v>
      </c>
      <c r="F174" s="128" t="s">
        <v>289</v>
      </c>
      <c r="G174" s="139" t="s">
        <v>654</v>
      </c>
      <c r="H174" s="150"/>
      <c r="I174" s="150"/>
      <c r="J174" s="150"/>
      <c r="K174" s="199"/>
      <c r="L174" s="219"/>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row>
    <row r="175" spans="1:254" s="14" customFormat="1" ht="50.25" customHeight="1">
      <c r="A175" s="176"/>
      <c r="B175" s="178"/>
      <c r="C175" s="208"/>
      <c r="D175" s="179"/>
      <c r="E175" s="129" t="s">
        <v>734</v>
      </c>
      <c r="F175" s="128" t="s">
        <v>289</v>
      </c>
      <c r="G175" s="139" t="s">
        <v>735</v>
      </c>
      <c r="H175" s="150"/>
      <c r="I175" s="150"/>
      <c r="J175" s="150"/>
      <c r="K175" s="199"/>
      <c r="L175" s="219"/>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row>
    <row r="176" spans="1:254" s="14" customFormat="1" ht="56.25" customHeight="1">
      <c r="A176" s="176"/>
      <c r="B176" s="178"/>
      <c r="C176" s="208"/>
      <c r="D176" s="179"/>
      <c r="E176" s="129" t="s">
        <v>655</v>
      </c>
      <c r="F176" s="128" t="s">
        <v>82</v>
      </c>
      <c r="G176" s="139" t="s">
        <v>648</v>
      </c>
      <c r="H176" s="150"/>
      <c r="I176" s="150"/>
      <c r="J176" s="150"/>
      <c r="K176" s="199"/>
      <c r="L176" s="219"/>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row>
    <row r="177" spans="1:254" s="14" customFormat="1" ht="42.75" customHeight="1">
      <c r="A177" s="176"/>
      <c r="B177" s="178"/>
      <c r="C177" s="208"/>
      <c r="D177" s="179"/>
      <c r="E177" s="124" t="s">
        <v>1618</v>
      </c>
      <c r="F177" s="128" t="s">
        <v>82</v>
      </c>
      <c r="G177" s="131" t="s">
        <v>1619</v>
      </c>
      <c r="H177" s="157"/>
      <c r="I177" s="157"/>
      <c r="J177" s="157"/>
      <c r="K177" s="199"/>
      <c r="L177" s="219"/>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row>
    <row r="178" spans="1:254" s="14" customFormat="1" ht="43.5" customHeight="1">
      <c r="A178" s="176"/>
      <c r="B178" s="178"/>
      <c r="C178" s="164" t="s">
        <v>1328</v>
      </c>
      <c r="D178" s="158" t="s">
        <v>256</v>
      </c>
      <c r="E178" s="129" t="s">
        <v>722</v>
      </c>
      <c r="F178" s="128" t="s">
        <v>289</v>
      </c>
      <c r="G178" s="139" t="s">
        <v>644</v>
      </c>
      <c r="H178" s="205">
        <v>7739.9</v>
      </c>
      <c r="I178" s="205"/>
      <c r="J178" s="205">
        <v>53692.3</v>
      </c>
      <c r="K178" s="205">
        <v>59923.199999999997</v>
      </c>
      <c r="L178" s="161" t="s">
        <v>795</v>
      </c>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row>
    <row r="179" spans="1:254" s="14" customFormat="1" ht="42" customHeight="1">
      <c r="A179" s="176"/>
      <c r="B179" s="178"/>
      <c r="C179" s="165"/>
      <c r="D179" s="159"/>
      <c r="E179" s="129" t="s">
        <v>1697</v>
      </c>
      <c r="F179" s="128" t="s">
        <v>289</v>
      </c>
      <c r="G179" s="139" t="s">
        <v>575</v>
      </c>
      <c r="H179" s="206"/>
      <c r="I179" s="206"/>
      <c r="J179" s="206"/>
      <c r="K179" s="206"/>
      <c r="L179" s="162"/>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row>
    <row r="180" spans="1:254" s="14" customFormat="1" ht="42" customHeight="1">
      <c r="A180" s="176"/>
      <c r="B180" s="178"/>
      <c r="C180" s="165"/>
      <c r="D180" s="159"/>
      <c r="E180" s="129" t="s">
        <v>1760</v>
      </c>
      <c r="F180" s="128" t="s">
        <v>289</v>
      </c>
      <c r="G180" s="139" t="s">
        <v>1314</v>
      </c>
      <c r="H180" s="206"/>
      <c r="I180" s="206"/>
      <c r="J180" s="206"/>
      <c r="K180" s="206"/>
      <c r="L180" s="162"/>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row>
    <row r="181" spans="1:254" s="14" customFormat="1" ht="45" customHeight="1">
      <c r="A181" s="176"/>
      <c r="B181" s="178"/>
      <c r="C181" s="187"/>
      <c r="D181" s="160"/>
      <c r="E181" s="129" t="s">
        <v>1761</v>
      </c>
      <c r="F181" s="128" t="s">
        <v>289</v>
      </c>
      <c r="G181" s="139" t="s">
        <v>1573</v>
      </c>
      <c r="H181" s="207"/>
      <c r="I181" s="207"/>
      <c r="J181" s="207"/>
      <c r="K181" s="207"/>
      <c r="L181" s="16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row>
    <row r="182" spans="1:254" s="14" customFormat="1" ht="40.5" hidden="1" customHeight="1">
      <c r="A182" s="176"/>
      <c r="B182" s="178"/>
      <c r="C182" s="111" t="s">
        <v>1432</v>
      </c>
      <c r="D182" s="94" t="s">
        <v>209</v>
      </c>
      <c r="E182" s="129" t="s">
        <v>614</v>
      </c>
      <c r="F182" s="128" t="s">
        <v>82</v>
      </c>
      <c r="G182" s="139" t="s">
        <v>574</v>
      </c>
      <c r="H182" s="92"/>
      <c r="I182" s="92"/>
      <c r="J182" s="92"/>
      <c r="K182" s="92"/>
      <c r="L182" s="96" t="s">
        <v>1339</v>
      </c>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row>
    <row r="183" spans="1:254" s="14" customFormat="1" ht="40.5" customHeight="1">
      <c r="A183" s="176"/>
      <c r="B183" s="178"/>
      <c r="C183" s="164" t="s">
        <v>1432</v>
      </c>
      <c r="D183" s="158" t="s">
        <v>294</v>
      </c>
      <c r="E183" s="129" t="s">
        <v>1436</v>
      </c>
      <c r="F183" s="128" t="s">
        <v>82</v>
      </c>
      <c r="G183" s="139" t="s">
        <v>1433</v>
      </c>
      <c r="H183" s="149"/>
      <c r="I183" s="149"/>
      <c r="J183" s="149">
        <v>371.3</v>
      </c>
      <c r="K183" s="149">
        <v>11927.7</v>
      </c>
      <c r="L183" s="161" t="s">
        <v>1704</v>
      </c>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c r="IR183" s="13"/>
      <c r="IS183" s="13"/>
      <c r="IT183" s="13"/>
    </row>
    <row r="184" spans="1:254" s="14" customFormat="1" ht="40.5" customHeight="1">
      <c r="A184" s="176"/>
      <c r="B184" s="178"/>
      <c r="C184" s="165"/>
      <c r="D184" s="159"/>
      <c r="E184" s="129" t="s">
        <v>1434</v>
      </c>
      <c r="F184" s="128" t="s">
        <v>82</v>
      </c>
      <c r="G184" s="139" t="s">
        <v>1435</v>
      </c>
      <c r="H184" s="150"/>
      <c r="I184" s="150"/>
      <c r="J184" s="150"/>
      <c r="K184" s="150"/>
      <c r="L184" s="162"/>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c r="IK184" s="13"/>
      <c r="IL184" s="13"/>
      <c r="IM184" s="13"/>
      <c r="IN184" s="13"/>
      <c r="IO184" s="13"/>
      <c r="IP184" s="13"/>
      <c r="IQ184" s="13"/>
      <c r="IR184" s="13"/>
      <c r="IS184" s="13"/>
      <c r="IT184" s="13"/>
    </row>
    <row r="185" spans="1:254" s="122" customFormat="1" ht="43.5" customHeight="1">
      <c r="A185" s="176"/>
      <c r="B185" s="178"/>
      <c r="C185" s="165"/>
      <c r="D185" s="159"/>
      <c r="E185" s="143" t="s">
        <v>947</v>
      </c>
      <c r="F185" s="119" t="s">
        <v>37</v>
      </c>
      <c r="G185" s="119" t="s">
        <v>907</v>
      </c>
      <c r="H185" s="150"/>
      <c r="I185" s="150"/>
      <c r="J185" s="150"/>
      <c r="K185" s="150"/>
      <c r="L185" s="162"/>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row>
    <row r="186" spans="1:254" s="16" customFormat="1" ht="56.25" hidden="1" customHeight="1">
      <c r="A186" s="176"/>
      <c r="B186" s="178"/>
      <c r="C186" s="165"/>
      <c r="D186" s="159"/>
      <c r="E186" s="143" t="s">
        <v>948</v>
      </c>
      <c r="F186" s="119" t="s">
        <v>115</v>
      </c>
      <c r="G186" s="119" t="s">
        <v>907</v>
      </c>
      <c r="H186" s="150"/>
      <c r="I186" s="150"/>
      <c r="J186" s="150"/>
      <c r="K186" s="150"/>
      <c r="L186" s="162"/>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row>
    <row r="187" spans="1:254" s="14" customFormat="1" ht="46.5" customHeight="1">
      <c r="A187" s="176"/>
      <c r="B187" s="178"/>
      <c r="C187" s="165"/>
      <c r="D187" s="159"/>
      <c r="E187" s="143" t="s">
        <v>479</v>
      </c>
      <c r="F187" s="119" t="s">
        <v>289</v>
      </c>
      <c r="G187" s="119" t="s">
        <v>1004</v>
      </c>
      <c r="H187" s="150"/>
      <c r="I187" s="150"/>
      <c r="J187" s="150"/>
      <c r="K187" s="150"/>
      <c r="L187" s="162"/>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row>
    <row r="188" spans="1:254" s="14" customFormat="1" ht="66.75" customHeight="1">
      <c r="A188" s="176"/>
      <c r="B188" s="178"/>
      <c r="C188" s="165"/>
      <c r="D188" s="159"/>
      <c r="E188" s="143" t="s">
        <v>840</v>
      </c>
      <c r="F188" s="119" t="s">
        <v>289</v>
      </c>
      <c r="G188" s="47" t="s">
        <v>839</v>
      </c>
      <c r="H188" s="150"/>
      <c r="I188" s="150"/>
      <c r="J188" s="150"/>
      <c r="K188" s="150"/>
      <c r="L188" s="162"/>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row>
    <row r="189" spans="1:254" s="14" customFormat="1" ht="66.75" customHeight="1">
      <c r="A189" s="176"/>
      <c r="B189" s="178"/>
      <c r="C189" s="165"/>
      <c r="D189" s="159"/>
      <c r="E189" s="143" t="s">
        <v>8</v>
      </c>
      <c r="F189" s="119" t="s">
        <v>289</v>
      </c>
      <c r="G189" s="119" t="s">
        <v>569</v>
      </c>
      <c r="H189" s="150"/>
      <c r="I189" s="150"/>
      <c r="J189" s="150"/>
      <c r="K189" s="150"/>
      <c r="L189" s="162"/>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row>
    <row r="190" spans="1:254" s="14" customFormat="1" ht="48.75" customHeight="1">
      <c r="A190" s="176"/>
      <c r="B190" s="178"/>
      <c r="C190" s="165"/>
      <c r="D190" s="159"/>
      <c r="E190" s="143" t="s">
        <v>841</v>
      </c>
      <c r="F190" s="119" t="s">
        <v>289</v>
      </c>
      <c r="G190" s="119" t="s">
        <v>842</v>
      </c>
      <c r="H190" s="150"/>
      <c r="I190" s="150"/>
      <c r="J190" s="150"/>
      <c r="K190" s="150"/>
      <c r="L190" s="162"/>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row>
    <row r="191" spans="1:254" s="14" customFormat="1" ht="51" customHeight="1">
      <c r="A191" s="176"/>
      <c r="B191" s="178"/>
      <c r="C191" s="165"/>
      <c r="D191" s="159"/>
      <c r="E191" s="143" t="s">
        <v>942</v>
      </c>
      <c r="F191" s="119" t="s">
        <v>1030</v>
      </c>
      <c r="G191" s="119" t="s">
        <v>907</v>
      </c>
      <c r="H191" s="150"/>
      <c r="I191" s="150"/>
      <c r="J191" s="150"/>
      <c r="K191" s="150"/>
      <c r="L191" s="162"/>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row>
    <row r="192" spans="1:254" s="14" customFormat="1" ht="84.75" customHeight="1">
      <c r="A192" s="177"/>
      <c r="B192" s="174"/>
      <c r="C192" s="187"/>
      <c r="D192" s="160"/>
      <c r="E192" s="143" t="s">
        <v>1698</v>
      </c>
      <c r="F192" s="119" t="s">
        <v>82</v>
      </c>
      <c r="G192" s="119" t="s">
        <v>1545</v>
      </c>
      <c r="H192" s="157"/>
      <c r="I192" s="157"/>
      <c r="J192" s="157"/>
      <c r="K192" s="157"/>
      <c r="L192" s="16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row>
    <row r="193" spans="1:254" s="14" customFormat="1" ht="42.75" customHeight="1">
      <c r="A193" s="175" t="s">
        <v>438</v>
      </c>
      <c r="B193" s="173" t="s">
        <v>1204</v>
      </c>
      <c r="C193" s="164" t="s">
        <v>266</v>
      </c>
      <c r="D193" s="164" t="s">
        <v>538</v>
      </c>
      <c r="E193" s="143" t="s">
        <v>942</v>
      </c>
      <c r="F193" s="119" t="s">
        <v>1030</v>
      </c>
      <c r="G193" s="119" t="s">
        <v>905</v>
      </c>
      <c r="H193" s="149">
        <f t="shared" ref="H193:K193" si="0">SUM(H196:H217)</f>
        <v>50671.799999999996</v>
      </c>
      <c r="I193" s="149">
        <f t="shared" si="0"/>
        <v>48035.299999999996</v>
      </c>
      <c r="J193" s="149">
        <f t="shared" si="0"/>
        <v>51243.3</v>
      </c>
      <c r="K193" s="149">
        <f t="shared" si="0"/>
        <v>49054.8</v>
      </c>
      <c r="L193" s="161"/>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row>
    <row r="194" spans="1:254" s="14" customFormat="1" ht="37.5" customHeight="1">
      <c r="A194" s="176"/>
      <c r="B194" s="178"/>
      <c r="C194" s="165"/>
      <c r="D194" s="165"/>
      <c r="E194" s="129" t="s">
        <v>1546</v>
      </c>
      <c r="F194" s="128" t="s">
        <v>264</v>
      </c>
      <c r="G194" s="139" t="s">
        <v>1547</v>
      </c>
      <c r="H194" s="157"/>
      <c r="I194" s="157"/>
      <c r="J194" s="157"/>
      <c r="K194" s="157"/>
      <c r="L194" s="16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row>
    <row r="195" spans="1:254" s="14" customFormat="1" ht="21.75" customHeight="1">
      <c r="A195" s="176"/>
      <c r="B195" s="178"/>
      <c r="C195" s="187"/>
      <c r="D195" s="187"/>
      <c r="E195" s="143" t="s">
        <v>282</v>
      </c>
      <c r="F195" s="119"/>
      <c r="G195" s="119"/>
      <c r="H195" s="28"/>
      <c r="I195" s="28"/>
      <c r="J195" s="28"/>
      <c r="K195" s="28"/>
      <c r="L195" s="125"/>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row>
    <row r="196" spans="1:254" s="14" customFormat="1" ht="66.75" hidden="1" customHeight="1">
      <c r="A196" s="176"/>
      <c r="B196" s="178"/>
      <c r="C196" s="119" t="s">
        <v>116</v>
      </c>
      <c r="D196" s="103" t="s">
        <v>40</v>
      </c>
      <c r="E196" s="143" t="s">
        <v>479</v>
      </c>
      <c r="F196" s="119" t="s">
        <v>289</v>
      </c>
      <c r="G196" s="119" t="s">
        <v>279</v>
      </c>
      <c r="H196" s="116"/>
      <c r="I196" s="116"/>
      <c r="J196" s="116"/>
      <c r="K196" s="116"/>
      <c r="L196" s="125" t="s">
        <v>425</v>
      </c>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row>
    <row r="197" spans="1:254" s="14" customFormat="1" ht="42.75" customHeight="1">
      <c r="A197" s="176"/>
      <c r="B197" s="178"/>
      <c r="C197" s="164" t="s">
        <v>116</v>
      </c>
      <c r="D197" s="158" t="s">
        <v>426</v>
      </c>
      <c r="E197" s="129" t="s">
        <v>1326</v>
      </c>
      <c r="F197" s="128" t="s">
        <v>289</v>
      </c>
      <c r="G197" s="128" t="s">
        <v>843</v>
      </c>
      <c r="H197" s="149">
        <f>471</f>
        <v>471</v>
      </c>
      <c r="I197" s="149">
        <v>470.7</v>
      </c>
      <c r="J197" s="149">
        <v>1700.8</v>
      </c>
      <c r="K197" s="149">
        <v>378.5</v>
      </c>
      <c r="L197" s="161" t="s">
        <v>1337</v>
      </c>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row>
    <row r="198" spans="1:254" s="14" customFormat="1" ht="45" customHeight="1">
      <c r="A198" s="176"/>
      <c r="B198" s="178"/>
      <c r="C198" s="165"/>
      <c r="D198" s="159"/>
      <c r="E198" s="129" t="s">
        <v>1327</v>
      </c>
      <c r="F198" s="128" t="s">
        <v>289</v>
      </c>
      <c r="G198" s="128" t="s">
        <v>1325</v>
      </c>
      <c r="H198" s="150"/>
      <c r="I198" s="150"/>
      <c r="J198" s="150"/>
      <c r="K198" s="150"/>
      <c r="L198" s="162"/>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row>
    <row r="199" spans="1:254" s="14" customFormat="1" ht="66.75" customHeight="1">
      <c r="A199" s="176"/>
      <c r="B199" s="178"/>
      <c r="C199" s="165"/>
      <c r="D199" s="159"/>
      <c r="E199" s="129" t="s">
        <v>1100</v>
      </c>
      <c r="F199" s="128" t="s">
        <v>289</v>
      </c>
      <c r="G199" s="128" t="s">
        <v>666</v>
      </c>
      <c r="H199" s="150"/>
      <c r="I199" s="150"/>
      <c r="J199" s="150"/>
      <c r="K199" s="150"/>
      <c r="L199" s="162"/>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row>
    <row r="200" spans="1:254" s="14" customFormat="1" ht="39.75" customHeight="1">
      <c r="A200" s="176"/>
      <c r="B200" s="178"/>
      <c r="C200" s="165"/>
      <c r="D200" s="159"/>
      <c r="E200" s="129" t="s">
        <v>1096</v>
      </c>
      <c r="F200" s="128" t="s">
        <v>289</v>
      </c>
      <c r="G200" s="128" t="s">
        <v>1031</v>
      </c>
      <c r="H200" s="150"/>
      <c r="I200" s="150"/>
      <c r="J200" s="150"/>
      <c r="K200" s="150"/>
      <c r="L200" s="162"/>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row>
    <row r="201" spans="1:254" s="14" customFormat="1" ht="46.5" customHeight="1">
      <c r="A201" s="176"/>
      <c r="B201" s="178"/>
      <c r="C201" s="187"/>
      <c r="D201" s="160"/>
      <c r="E201" s="129" t="s">
        <v>1084</v>
      </c>
      <c r="F201" s="128" t="s">
        <v>289</v>
      </c>
      <c r="G201" s="128" t="s">
        <v>1041</v>
      </c>
      <c r="H201" s="157"/>
      <c r="I201" s="157"/>
      <c r="J201" s="157"/>
      <c r="K201" s="157"/>
      <c r="L201" s="16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row>
    <row r="202" spans="1:254" s="14" customFormat="1" ht="55.5" customHeight="1">
      <c r="A202" s="176"/>
      <c r="B202" s="178"/>
      <c r="C202" s="164" t="s">
        <v>117</v>
      </c>
      <c r="D202" s="158" t="s">
        <v>214</v>
      </c>
      <c r="E202" s="143" t="s">
        <v>1614</v>
      </c>
      <c r="F202" s="128" t="s">
        <v>289</v>
      </c>
      <c r="G202" s="30" t="s">
        <v>1615</v>
      </c>
      <c r="H202" s="149">
        <f>261.7+383.7+50</f>
        <v>695.4</v>
      </c>
      <c r="I202" s="149">
        <f>213.5+350.4+50</f>
        <v>613.9</v>
      </c>
      <c r="J202" s="149">
        <v>184.1</v>
      </c>
      <c r="K202" s="149">
        <v>172.3</v>
      </c>
      <c r="L202" s="161" t="s">
        <v>1415</v>
      </c>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row>
    <row r="203" spans="1:254" s="14" customFormat="1" ht="68.25" customHeight="1">
      <c r="A203" s="176"/>
      <c r="B203" s="178"/>
      <c r="C203" s="187"/>
      <c r="D203" s="160"/>
      <c r="E203" s="129" t="s">
        <v>610</v>
      </c>
      <c r="F203" s="128" t="s">
        <v>264</v>
      </c>
      <c r="G203" s="139" t="s">
        <v>646</v>
      </c>
      <c r="H203" s="157"/>
      <c r="I203" s="157"/>
      <c r="J203" s="157"/>
      <c r="K203" s="157"/>
      <c r="L203" s="16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row>
    <row r="204" spans="1:254" s="14" customFormat="1" ht="23.25" customHeight="1">
      <c r="A204" s="176"/>
      <c r="B204" s="178"/>
      <c r="C204" s="164" t="s">
        <v>118</v>
      </c>
      <c r="D204" s="158" t="s">
        <v>262</v>
      </c>
      <c r="E204" s="182" t="s">
        <v>119</v>
      </c>
      <c r="F204" s="235" t="s">
        <v>320</v>
      </c>
      <c r="G204" s="266" t="s">
        <v>571</v>
      </c>
      <c r="H204" s="149">
        <f>24944+23950.2</f>
        <v>48894.2</v>
      </c>
      <c r="I204" s="149">
        <f>23329.4+23278.8</f>
        <v>46608.2</v>
      </c>
      <c r="J204" s="149">
        <v>25944.5</v>
      </c>
      <c r="K204" s="149">
        <v>24203.5</v>
      </c>
      <c r="L204" s="161" t="s">
        <v>1107</v>
      </c>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row>
    <row r="205" spans="1:254" s="14" customFormat="1" ht="24.75" customHeight="1">
      <c r="A205" s="176"/>
      <c r="B205" s="178"/>
      <c r="C205" s="165"/>
      <c r="D205" s="159"/>
      <c r="E205" s="184"/>
      <c r="F205" s="235"/>
      <c r="G205" s="266"/>
      <c r="H205" s="150"/>
      <c r="I205" s="150"/>
      <c r="J205" s="150"/>
      <c r="K205" s="150"/>
      <c r="L205" s="162"/>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row>
    <row r="206" spans="1:254" s="14" customFormat="1" ht="66.75" customHeight="1">
      <c r="A206" s="176"/>
      <c r="B206" s="178"/>
      <c r="C206" s="165"/>
      <c r="D206" s="159"/>
      <c r="E206" s="129" t="s">
        <v>1101</v>
      </c>
      <c r="F206" s="128" t="s">
        <v>289</v>
      </c>
      <c r="G206" s="139" t="s">
        <v>666</v>
      </c>
      <c r="H206" s="150"/>
      <c r="I206" s="150"/>
      <c r="J206" s="150"/>
      <c r="K206" s="150"/>
      <c r="L206" s="162"/>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row>
    <row r="207" spans="1:254" s="14" customFormat="1" ht="56.25" customHeight="1">
      <c r="A207" s="176"/>
      <c r="B207" s="178"/>
      <c r="C207" s="165"/>
      <c r="D207" s="159"/>
      <c r="E207" s="129" t="s">
        <v>319</v>
      </c>
      <c r="F207" s="128" t="s">
        <v>289</v>
      </c>
      <c r="G207" s="139" t="s">
        <v>1548</v>
      </c>
      <c r="H207" s="150"/>
      <c r="I207" s="150"/>
      <c r="J207" s="150"/>
      <c r="K207" s="150"/>
      <c r="L207" s="162"/>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row>
    <row r="208" spans="1:254" s="14" customFormat="1" ht="56.25" customHeight="1">
      <c r="A208" s="176"/>
      <c r="B208" s="178"/>
      <c r="C208" s="165"/>
      <c r="D208" s="159"/>
      <c r="E208" s="129" t="s">
        <v>1550</v>
      </c>
      <c r="F208" s="128" t="s">
        <v>289</v>
      </c>
      <c r="G208" s="139" t="s">
        <v>1549</v>
      </c>
      <c r="H208" s="150"/>
      <c r="I208" s="150"/>
      <c r="J208" s="150"/>
      <c r="K208" s="150"/>
      <c r="L208" s="162"/>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c r="IK208" s="13"/>
      <c r="IL208" s="13"/>
      <c r="IM208" s="13"/>
      <c r="IN208" s="13"/>
      <c r="IO208" s="13"/>
      <c r="IP208" s="13"/>
      <c r="IQ208" s="13"/>
      <c r="IR208" s="13"/>
      <c r="IS208" s="13"/>
      <c r="IT208" s="13"/>
    </row>
    <row r="209" spans="1:254" s="14" customFormat="1" ht="56.25" customHeight="1">
      <c r="A209" s="176"/>
      <c r="B209" s="178"/>
      <c r="C209" s="165"/>
      <c r="D209" s="159"/>
      <c r="E209" s="129" t="s">
        <v>1594</v>
      </c>
      <c r="F209" s="128" t="s">
        <v>289</v>
      </c>
      <c r="G209" s="139" t="s">
        <v>1552</v>
      </c>
      <c r="H209" s="150"/>
      <c r="I209" s="150"/>
      <c r="J209" s="150"/>
      <c r="K209" s="150"/>
      <c r="L209" s="162"/>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c r="IK209" s="13"/>
      <c r="IL209" s="13"/>
      <c r="IM209" s="13"/>
      <c r="IN209" s="13"/>
      <c r="IO209" s="13"/>
      <c r="IP209" s="13"/>
      <c r="IQ209" s="13"/>
      <c r="IR209" s="13"/>
      <c r="IS209" s="13"/>
      <c r="IT209" s="13"/>
    </row>
    <row r="210" spans="1:254" s="14" customFormat="1" ht="62.25" customHeight="1">
      <c r="A210" s="176"/>
      <c r="B210" s="178"/>
      <c r="C210" s="165"/>
      <c r="D210" s="159"/>
      <c r="E210" s="129" t="s">
        <v>1762</v>
      </c>
      <c r="F210" s="128" t="s">
        <v>289</v>
      </c>
      <c r="G210" s="139" t="s">
        <v>1551</v>
      </c>
      <c r="H210" s="150"/>
      <c r="I210" s="150"/>
      <c r="J210" s="150"/>
      <c r="K210" s="150"/>
      <c r="L210" s="162"/>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c r="IH210" s="13"/>
      <c r="II210" s="13"/>
      <c r="IJ210" s="13"/>
      <c r="IK210" s="13"/>
      <c r="IL210" s="13"/>
      <c r="IM210" s="13"/>
      <c r="IN210" s="13"/>
      <c r="IO210" s="13"/>
      <c r="IP210" s="13"/>
      <c r="IQ210" s="13"/>
      <c r="IR210" s="13"/>
      <c r="IS210" s="13"/>
      <c r="IT210" s="13"/>
    </row>
    <row r="211" spans="1:254" s="14" customFormat="1" ht="48" customHeight="1">
      <c r="A211" s="176"/>
      <c r="B211" s="178"/>
      <c r="C211" s="165"/>
      <c r="D211" s="159"/>
      <c r="E211" s="129" t="s">
        <v>1699</v>
      </c>
      <c r="F211" s="128" t="s">
        <v>289</v>
      </c>
      <c r="G211" s="139" t="s">
        <v>1553</v>
      </c>
      <c r="H211" s="150"/>
      <c r="I211" s="150"/>
      <c r="J211" s="150"/>
      <c r="K211" s="150"/>
      <c r="L211" s="162"/>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row>
    <row r="212" spans="1:254" s="14" customFormat="1" ht="39.75" customHeight="1">
      <c r="A212" s="176"/>
      <c r="B212" s="178"/>
      <c r="C212" s="165"/>
      <c r="D212" s="159"/>
      <c r="E212" s="129" t="s">
        <v>1096</v>
      </c>
      <c r="F212" s="128" t="s">
        <v>289</v>
      </c>
      <c r="G212" s="128" t="s">
        <v>1031</v>
      </c>
      <c r="H212" s="150"/>
      <c r="I212" s="150"/>
      <c r="J212" s="150"/>
      <c r="K212" s="150"/>
      <c r="L212" s="162"/>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row>
    <row r="213" spans="1:254" s="14" customFormat="1" ht="39.75" customHeight="1">
      <c r="A213" s="176"/>
      <c r="B213" s="178"/>
      <c r="C213" s="187"/>
      <c r="D213" s="160"/>
      <c r="E213" s="129" t="s">
        <v>1076</v>
      </c>
      <c r="F213" s="128" t="s">
        <v>289</v>
      </c>
      <c r="G213" s="128" t="s">
        <v>1041</v>
      </c>
      <c r="H213" s="157"/>
      <c r="I213" s="157"/>
      <c r="J213" s="157"/>
      <c r="K213" s="157"/>
      <c r="L213" s="16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row>
    <row r="214" spans="1:254" s="14" customFormat="1" ht="61.5" customHeight="1">
      <c r="A214" s="176"/>
      <c r="B214" s="178"/>
      <c r="C214" s="164" t="s">
        <v>1032</v>
      </c>
      <c r="D214" s="270">
        <v>113</v>
      </c>
      <c r="E214" s="143" t="s">
        <v>615</v>
      </c>
      <c r="F214" s="119" t="s">
        <v>289</v>
      </c>
      <c r="G214" s="119" t="s">
        <v>648</v>
      </c>
      <c r="H214" s="149">
        <f>512.2+99</f>
        <v>611.20000000000005</v>
      </c>
      <c r="I214" s="149">
        <f>342.5</f>
        <v>342.5</v>
      </c>
      <c r="J214" s="149">
        <f>23237.1+176.8</f>
        <v>23413.899999999998</v>
      </c>
      <c r="K214" s="149">
        <f>20904.8+3225+170.7</f>
        <v>24300.5</v>
      </c>
      <c r="L214" s="182" t="s">
        <v>1354</v>
      </c>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row>
    <row r="215" spans="1:254" s="14" customFormat="1" ht="42.75" customHeight="1">
      <c r="A215" s="176"/>
      <c r="B215" s="178"/>
      <c r="C215" s="165"/>
      <c r="D215" s="271"/>
      <c r="E215" s="143" t="s">
        <v>852</v>
      </c>
      <c r="F215" s="119" t="s">
        <v>289</v>
      </c>
      <c r="G215" s="119" t="s">
        <v>851</v>
      </c>
      <c r="H215" s="150"/>
      <c r="I215" s="150"/>
      <c r="J215" s="150"/>
      <c r="K215" s="150"/>
      <c r="L215" s="18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row>
    <row r="216" spans="1:254" s="14" customFormat="1" ht="42.75" customHeight="1">
      <c r="A216" s="176"/>
      <c r="B216" s="178"/>
      <c r="C216" s="165"/>
      <c r="D216" s="271"/>
      <c r="E216" s="124" t="s">
        <v>1516</v>
      </c>
      <c r="F216" s="119" t="s">
        <v>289</v>
      </c>
      <c r="G216" s="119" t="s">
        <v>1495</v>
      </c>
      <c r="H216" s="150"/>
      <c r="I216" s="150"/>
      <c r="J216" s="150"/>
      <c r="K216" s="150"/>
      <c r="L216" s="18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row>
    <row r="217" spans="1:254" s="14" customFormat="1" ht="42.75" customHeight="1">
      <c r="A217" s="176"/>
      <c r="B217" s="178"/>
      <c r="C217" s="165"/>
      <c r="D217" s="271"/>
      <c r="E217" s="124" t="s">
        <v>1750</v>
      </c>
      <c r="F217" s="119" t="s">
        <v>289</v>
      </c>
      <c r="G217" s="119" t="s">
        <v>1751</v>
      </c>
      <c r="H217" s="150"/>
      <c r="I217" s="150"/>
      <c r="J217" s="150"/>
      <c r="K217" s="150"/>
      <c r="L217" s="18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row>
    <row r="218" spans="1:254" s="16" customFormat="1" ht="42.75" customHeight="1">
      <c r="A218" s="175" t="s">
        <v>439</v>
      </c>
      <c r="B218" s="173" t="s">
        <v>1205</v>
      </c>
      <c r="C218" s="208" t="s">
        <v>267</v>
      </c>
      <c r="D218" s="179" t="s">
        <v>536</v>
      </c>
      <c r="E218" s="143" t="s">
        <v>942</v>
      </c>
      <c r="F218" s="119" t="s">
        <v>301</v>
      </c>
      <c r="G218" s="119" t="s">
        <v>905</v>
      </c>
      <c r="H218" s="116">
        <f>SUM(H220:H237)</f>
        <v>33957.700000000004</v>
      </c>
      <c r="I218" s="116">
        <f t="shared" ref="I218:K218" si="1">SUM(I220:I237)</f>
        <v>33302.300000000003</v>
      </c>
      <c r="J218" s="116">
        <f t="shared" si="1"/>
        <v>35325.599999999999</v>
      </c>
      <c r="K218" s="116">
        <f t="shared" si="1"/>
        <v>35709.800000000003</v>
      </c>
      <c r="L218" s="125"/>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row>
    <row r="219" spans="1:254" s="14" customFormat="1" ht="26.25" customHeight="1">
      <c r="A219" s="176"/>
      <c r="B219" s="178"/>
      <c r="C219" s="208"/>
      <c r="D219" s="179"/>
      <c r="E219" s="143" t="s">
        <v>282</v>
      </c>
      <c r="F219" s="119"/>
      <c r="G219" s="119"/>
      <c r="H219" s="116"/>
      <c r="I219" s="116"/>
      <c r="J219" s="116"/>
      <c r="K219" s="116"/>
      <c r="L219" s="125"/>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row>
    <row r="220" spans="1:254" s="14" customFormat="1" ht="66.75" customHeight="1">
      <c r="A220" s="176"/>
      <c r="B220" s="178"/>
      <c r="C220" s="164" t="s">
        <v>75</v>
      </c>
      <c r="D220" s="158" t="s">
        <v>294</v>
      </c>
      <c r="E220" s="75" t="s">
        <v>736</v>
      </c>
      <c r="F220" s="135" t="s">
        <v>289</v>
      </c>
      <c r="G220" s="36" t="s">
        <v>590</v>
      </c>
      <c r="H220" s="149">
        <v>33949.300000000003</v>
      </c>
      <c r="I220" s="149">
        <v>33302.300000000003</v>
      </c>
      <c r="J220" s="149">
        <v>35325.599999999999</v>
      </c>
      <c r="K220" s="149">
        <v>35709.800000000003</v>
      </c>
      <c r="L220" s="161" t="s">
        <v>1121</v>
      </c>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row>
    <row r="221" spans="1:254" s="14" customFormat="1" ht="59.25" customHeight="1">
      <c r="A221" s="176"/>
      <c r="B221" s="178"/>
      <c r="C221" s="165"/>
      <c r="D221" s="159"/>
      <c r="E221" s="143" t="s">
        <v>945</v>
      </c>
      <c r="F221" s="135" t="s">
        <v>1312</v>
      </c>
      <c r="G221" s="36" t="s">
        <v>1002</v>
      </c>
      <c r="H221" s="150"/>
      <c r="I221" s="150"/>
      <c r="J221" s="150"/>
      <c r="K221" s="150"/>
      <c r="L221" s="162"/>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row>
    <row r="222" spans="1:254" s="14" customFormat="1" ht="46.5" customHeight="1">
      <c r="A222" s="176"/>
      <c r="B222" s="178"/>
      <c r="C222" s="165"/>
      <c r="D222" s="159"/>
      <c r="E222" s="143" t="s">
        <v>737</v>
      </c>
      <c r="F222" s="135" t="s">
        <v>77</v>
      </c>
      <c r="G222" s="36" t="s">
        <v>549</v>
      </c>
      <c r="H222" s="150"/>
      <c r="I222" s="150"/>
      <c r="J222" s="150"/>
      <c r="K222" s="150"/>
      <c r="L222" s="162"/>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row>
    <row r="223" spans="1:254" s="14" customFormat="1" ht="46.5" customHeight="1">
      <c r="A223" s="176"/>
      <c r="B223" s="178"/>
      <c r="C223" s="165"/>
      <c r="D223" s="159"/>
      <c r="E223" s="25" t="s">
        <v>946</v>
      </c>
      <c r="F223" s="135" t="s">
        <v>77</v>
      </c>
      <c r="G223" s="36" t="s">
        <v>741</v>
      </c>
      <c r="H223" s="150"/>
      <c r="I223" s="150"/>
      <c r="J223" s="150"/>
      <c r="K223" s="150"/>
      <c r="L223" s="162"/>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row>
    <row r="224" spans="1:254" s="14" customFormat="1" ht="42.75" customHeight="1">
      <c r="A224" s="176"/>
      <c r="B224" s="178"/>
      <c r="C224" s="165"/>
      <c r="D224" s="159"/>
      <c r="E224" s="25" t="s">
        <v>361</v>
      </c>
      <c r="F224" s="135" t="s">
        <v>77</v>
      </c>
      <c r="G224" s="36" t="s">
        <v>572</v>
      </c>
      <c r="H224" s="150"/>
      <c r="I224" s="150"/>
      <c r="J224" s="150"/>
      <c r="K224" s="150"/>
      <c r="L224" s="162"/>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row>
    <row r="225" spans="1:254" s="14" customFormat="1" ht="48.75" customHeight="1">
      <c r="A225" s="176"/>
      <c r="B225" s="178"/>
      <c r="C225" s="165"/>
      <c r="D225" s="159"/>
      <c r="E225" s="143" t="s">
        <v>513</v>
      </c>
      <c r="F225" s="135" t="s">
        <v>77</v>
      </c>
      <c r="G225" s="119" t="s">
        <v>546</v>
      </c>
      <c r="H225" s="150"/>
      <c r="I225" s="150"/>
      <c r="J225" s="150"/>
      <c r="K225" s="150"/>
      <c r="L225" s="162"/>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row>
    <row r="226" spans="1:254" s="14" customFormat="1" ht="48.75" customHeight="1">
      <c r="A226" s="176"/>
      <c r="B226" s="178"/>
      <c r="C226" s="165"/>
      <c r="D226" s="159"/>
      <c r="E226" s="25" t="s">
        <v>742</v>
      </c>
      <c r="F226" s="135" t="s">
        <v>77</v>
      </c>
      <c r="G226" s="36" t="s">
        <v>743</v>
      </c>
      <c r="H226" s="150"/>
      <c r="I226" s="150"/>
      <c r="J226" s="150"/>
      <c r="K226" s="150"/>
      <c r="L226" s="162"/>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row>
    <row r="227" spans="1:254" s="14" customFormat="1" ht="42.75" customHeight="1">
      <c r="A227" s="176"/>
      <c r="B227" s="178"/>
      <c r="C227" s="165"/>
      <c r="D227" s="159"/>
      <c r="E227" s="124" t="s">
        <v>744</v>
      </c>
      <c r="F227" s="135" t="s">
        <v>77</v>
      </c>
      <c r="G227" s="36" t="s">
        <v>745</v>
      </c>
      <c r="H227" s="150"/>
      <c r="I227" s="150"/>
      <c r="J227" s="150"/>
      <c r="K227" s="150"/>
      <c r="L227" s="162"/>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row>
    <row r="228" spans="1:254" s="14" customFormat="1" ht="45" customHeight="1">
      <c r="A228" s="176"/>
      <c r="B228" s="178"/>
      <c r="C228" s="165"/>
      <c r="D228" s="159"/>
      <c r="E228" s="124" t="s">
        <v>752</v>
      </c>
      <c r="F228" s="135" t="s">
        <v>77</v>
      </c>
      <c r="G228" s="36" t="s">
        <v>928</v>
      </c>
      <c r="H228" s="150"/>
      <c r="I228" s="150"/>
      <c r="J228" s="150"/>
      <c r="K228" s="150"/>
      <c r="L228" s="162"/>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row>
    <row r="229" spans="1:254" s="14" customFormat="1" ht="48.75" customHeight="1">
      <c r="A229" s="176"/>
      <c r="B229" s="178"/>
      <c r="C229" s="165"/>
      <c r="D229" s="159"/>
      <c r="E229" s="124" t="s">
        <v>929</v>
      </c>
      <c r="F229" s="135" t="s">
        <v>77</v>
      </c>
      <c r="G229" s="36" t="s">
        <v>930</v>
      </c>
      <c r="H229" s="150"/>
      <c r="I229" s="150"/>
      <c r="J229" s="150"/>
      <c r="K229" s="150"/>
      <c r="L229" s="162"/>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row>
    <row r="230" spans="1:254" s="14" customFormat="1" ht="43.5" customHeight="1">
      <c r="A230" s="176"/>
      <c r="B230" s="178"/>
      <c r="C230" s="165"/>
      <c r="D230" s="159"/>
      <c r="E230" s="124" t="s">
        <v>746</v>
      </c>
      <c r="F230" s="135" t="s">
        <v>77</v>
      </c>
      <c r="G230" s="36" t="s">
        <v>747</v>
      </c>
      <c r="H230" s="150"/>
      <c r="I230" s="150"/>
      <c r="J230" s="150"/>
      <c r="K230" s="150"/>
      <c r="L230" s="162"/>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row>
    <row r="231" spans="1:254" s="14" customFormat="1" ht="57" customHeight="1">
      <c r="A231" s="176"/>
      <c r="B231" s="178"/>
      <c r="C231" s="165"/>
      <c r="D231" s="159"/>
      <c r="E231" s="124" t="s">
        <v>748</v>
      </c>
      <c r="F231" s="135" t="s">
        <v>77</v>
      </c>
      <c r="G231" s="36" t="s">
        <v>749</v>
      </c>
      <c r="H231" s="150"/>
      <c r="I231" s="150"/>
      <c r="J231" s="150"/>
      <c r="K231" s="150"/>
      <c r="L231" s="162"/>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row>
    <row r="232" spans="1:254" s="14" customFormat="1" ht="56.25" customHeight="1">
      <c r="A232" s="176"/>
      <c r="B232" s="178"/>
      <c r="C232" s="165"/>
      <c r="D232" s="159"/>
      <c r="E232" s="25" t="s">
        <v>1083</v>
      </c>
      <c r="F232" s="135" t="s">
        <v>77</v>
      </c>
      <c r="G232" s="36" t="s">
        <v>590</v>
      </c>
      <c r="H232" s="150"/>
      <c r="I232" s="150"/>
      <c r="J232" s="150"/>
      <c r="K232" s="150"/>
      <c r="L232" s="162"/>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c r="IK232" s="13"/>
      <c r="IL232" s="13"/>
      <c r="IM232" s="13"/>
      <c r="IN232" s="13"/>
      <c r="IO232" s="13"/>
      <c r="IP232" s="13"/>
      <c r="IQ232" s="13"/>
      <c r="IR232" s="13"/>
      <c r="IS232" s="13"/>
      <c r="IT232" s="13"/>
    </row>
    <row r="233" spans="1:254" s="14" customFormat="1" ht="66.75" customHeight="1">
      <c r="A233" s="176"/>
      <c r="B233" s="178"/>
      <c r="C233" s="165"/>
      <c r="D233" s="159"/>
      <c r="E233" s="25" t="s">
        <v>750</v>
      </c>
      <c r="F233" s="135" t="s">
        <v>77</v>
      </c>
      <c r="G233" s="36" t="s">
        <v>751</v>
      </c>
      <c r="H233" s="150"/>
      <c r="I233" s="150"/>
      <c r="J233" s="150"/>
      <c r="K233" s="150"/>
      <c r="L233" s="162"/>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row>
    <row r="234" spans="1:254" s="14" customFormat="1" ht="31.5" customHeight="1">
      <c r="A234" s="176"/>
      <c r="B234" s="178"/>
      <c r="C234" s="164" t="s">
        <v>76</v>
      </c>
      <c r="D234" s="158" t="s">
        <v>257</v>
      </c>
      <c r="E234" s="234" t="s">
        <v>771</v>
      </c>
      <c r="F234" s="243" t="s">
        <v>289</v>
      </c>
      <c r="G234" s="266" t="s">
        <v>575</v>
      </c>
      <c r="H234" s="205">
        <v>8.4</v>
      </c>
      <c r="I234" s="180"/>
      <c r="J234" s="180"/>
      <c r="K234" s="205"/>
      <c r="L234" s="161" t="s">
        <v>1389</v>
      </c>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row>
    <row r="235" spans="1:254" s="14" customFormat="1" ht="13.5" customHeight="1">
      <c r="A235" s="176"/>
      <c r="B235" s="178"/>
      <c r="C235" s="165"/>
      <c r="D235" s="159"/>
      <c r="E235" s="234"/>
      <c r="F235" s="243"/>
      <c r="G235" s="266"/>
      <c r="H235" s="206"/>
      <c r="I235" s="181"/>
      <c r="J235" s="181"/>
      <c r="K235" s="206"/>
      <c r="L235" s="162"/>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row>
    <row r="236" spans="1:254" s="14" customFormat="1" ht="52.5" customHeight="1">
      <c r="A236" s="176"/>
      <c r="B236" s="178"/>
      <c r="C236" s="165"/>
      <c r="D236" s="159"/>
      <c r="E236" s="182" t="s">
        <v>774</v>
      </c>
      <c r="F236" s="209" t="s">
        <v>289</v>
      </c>
      <c r="G236" s="190" t="s">
        <v>757</v>
      </c>
      <c r="H236" s="206"/>
      <c r="I236" s="181"/>
      <c r="J236" s="181"/>
      <c r="K236" s="206"/>
      <c r="L236" s="162"/>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row>
    <row r="237" spans="1:254" s="14" customFormat="1" ht="0.75" customHeight="1">
      <c r="A237" s="177"/>
      <c r="B237" s="174"/>
      <c r="C237" s="187"/>
      <c r="D237" s="160"/>
      <c r="E237" s="184"/>
      <c r="F237" s="210"/>
      <c r="G237" s="191"/>
      <c r="H237" s="207"/>
      <c r="I237" s="223"/>
      <c r="J237" s="223"/>
      <c r="K237" s="207"/>
      <c r="L237" s="16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row>
    <row r="238" spans="1:254" s="14" customFormat="1" ht="66.75" hidden="1" customHeight="1">
      <c r="A238" s="99" t="s">
        <v>439</v>
      </c>
      <c r="B238" s="140" t="s">
        <v>269</v>
      </c>
      <c r="C238" s="119" t="s">
        <v>268</v>
      </c>
      <c r="D238" s="119"/>
      <c r="E238" s="143" t="s">
        <v>942</v>
      </c>
      <c r="F238" s="119" t="s">
        <v>58</v>
      </c>
      <c r="G238" s="119" t="s">
        <v>905</v>
      </c>
      <c r="H238" s="126"/>
      <c r="I238" s="126"/>
      <c r="J238" s="126"/>
      <c r="K238" s="126"/>
      <c r="L238" s="125"/>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row>
    <row r="239" spans="1:254" s="14" customFormat="1" ht="48.75" customHeight="1">
      <c r="A239" s="175" t="s">
        <v>781</v>
      </c>
      <c r="B239" s="173" t="s">
        <v>51</v>
      </c>
      <c r="C239" s="208" t="s">
        <v>270</v>
      </c>
      <c r="D239" s="208" t="s">
        <v>1712</v>
      </c>
      <c r="E239" s="143" t="s">
        <v>949</v>
      </c>
      <c r="F239" s="119" t="s">
        <v>12</v>
      </c>
      <c r="G239" s="119" t="s">
        <v>11</v>
      </c>
      <c r="H239" s="199">
        <f>H242+H246+H248+H252+H256+H258+H260+H264+H275+H279</f>
        <v>62835.799999999996</v>
      </c>
      <c r="I239" s="199">
        <f>I242+I246+I248+I252+I256+I258+I260+I264+I275+I279</f>
        <v>50337.9</v>
      </c>
      <c r="J239" s="199">
        <f>J242+J246+J248+J252+J256+J258+J260+J264+J275+J279</f>
        <v>78698.299999999988</v>
      </c>
      <c r="K239" s="199">
        <f>K242+K246+K248+K252+K256+K258+K260+K264+K275+K279+K282</f>
        <v>146026.40000000002</v>
      </c>
      <c r="L239" s="219"/>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row>
    <row r="240" spans="1:254" s="14" customFormat="1" ht="56.25" customHeight="1">
      <c r="A240" s="176"/>
      <c r="B240" s="178"/>
      <c r="C240" s="208"/>
      <c r="D240" s="208"/>
      <c r="E240" s="143" t="s">
        <v>9</v>
      </c>
      <c r="F240" s="119" t="s">
        <v>10</v>
      </c>
      <c r="G240" s="119" t="s">
        <v>573</v>
      </c>
      <c r="H240" s="199"/>
      <c r="I240" s="199"/>
      <c r="J240" s="199"/>
      <c r="K240" s="199"/>
      <c r="L240" s="219"/>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row>
    <row r="241" spans="1:254" s="14" customFormat="1" ht="22.5" customHeight="1">
      <c r="A241" s="176"/>
      <c r="B241" s="178"/>
      <c r="C241" s="208"/>
      <c r="D241" s="208"/>
      <c r="E241" s="143" t="s">
        <v>282</v>
      </c>
      <c r="F241" s="119"/>
      <c r="G241" s="119"/>
      <c r="H241" s="65"/>
      <c r="I241" s="65"/>
      <c r="J241" s="65"/>
      <c r="K241" s="65"/>
      <c r="L241" s="125"/>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row>
    <row r="242" spans="1:254" s="14" customFormat="1" ht="42.75" customHeight="1">
      <c r="A242" s="176"/>
      <c r="B242" s="178"/>
      <c r="C242" s="164" t="s">
        <v>1340</v>
      </c>
      <c r="D242" s="158" t="s">
        <v>209</v>
      </c>
      <c r="E242" s="143" t="s">
        <v>1517</v>
      </c>
      <c r="F242" s="119" t="s">
        <v>289</v>
      </c>
      <c r="G242" s="119" t="s">
        <v>1495</v>
      </c>
      <c r="H242" s="149">
        <v>492.7</v>
      </c>
      <c r="I242" s="149">
        <f>340.1</f>
        <v>340.1</v>
      </c>
      <c r="J242" s="149">
        <v>667.7</v>
      </c>
      <c r="K242" s="149">
        <v>392.7</v>
      </c>
      <c r="L242" s="161" t="s">
        <v>1063</v>
      </c>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c r="IP242" s="13"/>
      <c r="IQ242" s="13"/>
      <c r="IR242" s="13"/>
      <c r="IS242" s="13"/>
      <c r="IT242" s="13"/>
    </row>
    <row r="243" spans="1:254" s="14" customFormat="1" ht="45.75" customHeight="1">
      <c r="A243" s="176"/>
      <c r="B243" s="178"/>
      <c r="C243" s="165"/>
      <c r="D243" s="159"/>
      <c r="E243" s="143" t="s">
        <v>1066</v>
      </c>
      <c r="F243" s="119" t="s">
        <v>289</v>
      </c>
      <c r="G243" s="119" t="s">
        <v>851</v>
      </c>
      <c r="H243" s="150"/>
      <c r="I243" s="150"/>
      <c r="J243" s="150"/>
      <c r="K243" s="150"/>
      <c r="L243" s="162"/>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row>
    <row r="244" spans="1:254" s="14" customFormat="1" ht="45.75" customHeight="1">
      <c r="A244" s="176"/>
      <c r="B244" s="178"/>
      <c r="C244" s="165"/>
      <c r="D244" s="159"/>
      <c r="E244" s="143" t="s">
        <v>1755</v>
      </c>
      <c r="F244" s="119" t="s">
        <v>289</v>
      </c>
      <c r="G244" s="119" t="s">
        <v>1751</v>
      </c>
      <c r="H244" s="150"/>
      <c r="I244" s="150"/>
      <c r="J244" s="150"/>
      <c r="K244" s="150"/>
      <c r="L244" s="162"/>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c r="IK244" s="13"/>
      <c r="IL244" s="13"/>
      <c r="IM244" s="13"/>
      <c r="IN244" s="13"/>
      <c r="IO244" s="13"/>
      <c r="IP244" s="13"/>
      <c r="IQ244" s="13"/>
      <c r="IR244" s="13"/>
      <c r="IS244" s="13"/>
      <c r="IT244" s="13"/>
    </row>
    <row r="245" spans="1:254" s="14" customFormat="1" ht="72" customHeight="1">
      <c r="A245" s="176"/>
      <c r="B245" s="178"/>
      <c r="C245" s="187"/>
      <c r="D245" s="160"/>
      <c r="E245" s="143" t="s">
        <v>1652</v>
      </c>
      <c r="F245" s="119" t="s">
        <v>289</v>
      </c>
      <c r="G245" s="119" t="s">
        <v>1492</v>
      </c>
      <c r="H245" s="157"/>
      <c r="I245" s="157"/>
      <c r="J245" s="157"/>
      <c r="K245" s="157"/>
      <c r="L245" s="16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row>
    <row r="246" spans="1:254" s="14" customFormat="1" ht="52.5" customHeight="1">
      <c r="A246" s="176"/>
      <c r="B246" s="178"/>
      <c r="C246" s="164" t="s">
        <v>215</v>
      </c>
      <c r="D246" s="158" t="s">
        <v>209</v>
      </c>
      <c r="E246" s="143" t="s">
        <v>937</v>
      </c>
      <c r="F246" s="119" t="s">
        <v>289</v>
      </c>
      <c r="G246" s="119" t="s">
        <v>573</v>
      </c>
      <c r="H246" s="149">
        <v>500</v>
      </c>
      <c r="I246" s="149">
        <v>451.8</v>
      </c>
      <c r="J246" s="149"/>
      <c r="K246" s="149"/>
      <c r="L246" s="161" t="s">
        <v>777</v>
      </c>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row>
    <row r="247" spans="1:254" s="14" customFormat="1" ht="66.75" customHeight="1">
      <c r="A247" s="176"/>
      <c r="B247" s="178"/>
      <c r="C247" s="187"/>
      <c r="D247" s="160"/>
      <c r="E247" s="143" t="s">
        <v>615</v>
      </c>
      <c r="F247" s="119" t="s">
        <v>289</v>
      </c>
      <c r="G247" s="119" t="s">
        <v>648</v>
      </c>
      <c r="H247" s="157"/>
      <c r="I247" s="157"/>
      <c r="J247" s="157"/>
      <c r="K247" s="157"/>
      <c r="L247" s="16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c r="IP247" s="13"/>
      <c r="IQ247" s="13"/>
      <c r="IR247" s="13"/>
      <c r="IS247" s="13"/>
      <c r="IT247" s="13"/>
    </row>
    <row r="248" spans="1:254" s="14" customFormat="1" ht="42" customHeight="1">
      <c r="A248" s="176"/>
      <c r="B248" s="178"/>
      <c r="C248" s="164" t="s">
        <v>216</v>
      </c>
      <c r="D248" s="158" t="s">
        <v>209</v>
      </c>
      <c r="E248" s="143" t="s">
        <v>56</v>
      </c>
      <c r="F248" s="119" t="s">
        <v>289</v>
      </c>
      <c r="G248" s="119" t="s">
        <v>576</v>
      </c>
      <c r="H248" s="149">
        <f>7512.5+100.2+54+689.6+50</f>
        <v>8406.2999999999993</v>
      </c>
      <c r="I248" s="149">
        <f>74.5+46.8+564.7+50+7268.5</f>
        <v>8004.5</v>
      </c>
      <c r="J248" s="149">
        <f>7084.6+50</f>
        <v>7134.6</v>
      </c>
      <c r="K248" s="149">
        <f>6904+50</f>
        <v>6954</v>
      </c>
      <c r="L248" s="161" t="s">
        <v>1355</v>
      </c>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row>
    <row r="249" spans="1:254" s="14" customFormat="1" ht="51.75" customHeight="1">
      <c r="A249" s="176"/>
      <c r="B249" s="178"/>
      <c r="C249" s="165"/>
      <c r="D249" s="159"/>
      <c r="E249" s="143" t="s">
        <v>1067</v>
      </c>
      <c r="F249" s="119" t="s">
        <v>289</v>
      </c>
      <c r="G249" s="119" t="s">
        <v>851</v>
      </c>
      <c r="H249" s="150"/>
      <c r="I249" s="150"/>
      <c r="J249" s="150"/>
      <c r="K249" s="150"/>
      <c r="L249" s="162"/>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c r="IP249" s="13"/>
      <c r="IQ249" s="13"/>
      <c r="IR249" s="13"/>
      <c r="IS249" s="13"/>
      <c r="IT249" s="13"/>
    </row>
    <row r="250" spans="1:254" s="14" customFormat="1" ht="51.75" customHeight="1">
      <c r="A250" s="176"/>
      <c r="B250" s="178"/>
      <c r="C250" s="165"/>
      <c r="D250" s="159"/>
      <c r="E250" s="143" t="s">
        <v>1518</v>
      </c>
      <c r="F250" s="119" t="s">
        <v>289</v>
      </c>
      <c r="G250" s="119" t="s">
        <v>1495</v>
      </c>
      <c r="H250" s="150"/>
      <c r="I250" s="150"/>
      <c r="J250" s="150"/>
      <c r="K250" s="150"/>
      <c r="L250" s="162"/>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c r="IH250" s="13"/>
      <c r="II250" s="13"/>
      <c r="IJ250" s="13"/>
      <c r="IK250" s="13"/>
      <c r="IL250" s="13"/>
      <c r="IM250" s="13"/>
      <c r="IN250" s="13"/>
      <c r="IO250" s="13"/>
      <c r="IP250" s="13"/>
      <c r="IQ250" s="13"/>
      <c r="IR250" s="13"/>
      <c r="IS250" s="13"/>
      <c r="IT250" s="13"/>
    </row>
    <row r="251" spans="1:254" s="14" customFormat="1" ht="51.75" customHeight="1">
      <c r="A251" s="176"/>
      <c r="B251" s="178"/>
      <c r="C251" s="165"/>
      <c r="D251" s="159"/>
      <c r="E251" s="143" t="s">
        <v>1752</v>
      </c>
      <c r="F251" s="119" t="s">
        <v>289</v>
      </c>
      <c r="G251" s="119" t="s">
        <v>1751</v>
      </c>
      <c r="H251" s="150"/>
      <c r="I251" s="157"/>
      <c r="J251" s="150"/>
      <c r="K251" s="150"/>
      <c r="L251" s="162"/>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c r="IH251" s="13"/>
      <c r="II251" s="13"/>
      <c r="IJ251" s="13"/>
      <c r="IK251" s="13"/>
      <c r="IL251" s="13"/>
      <c r="IM251" s="13"/>
      <c r="IN251" s="13"/>
      <c r="IO251" s="13"/>
      <c r="IP251" s="13"/>
      <c r="IQ251" s="13"/>
      <c r="IR251" s="13"/>
      <c r="IS251" s="13"/>
      <c r="IT251" s="13"/>
    </row>
    <row r="252" spans="1:254" s="14" customFormat="1" ht="66.75" customHeight="1">
      <c r="A252" s="176"/>
      <c r="B252" s="178"/>
      <c r="C252" s="208" t="s">
        <v>217</v>
      </c>
      <c r="D252" s="179" t="s">
        <v>209</v>
      </c>
      <c r="E252" s="143" t="s">
        <v>57</v>
      </c>
      <c r="F252" s="119" t="s">
        <v>289</v>
      </c>
      <c r="G252" s="119" t="s">
        <v>577</v>
      </c>
      <c r="H252" s="149">
        <f>3006.4+70</f>
        <v>3076.4</v>
      </c>
      <c r="I252" s="149">
        <f>2938.3+70</f>
        <v>3008.3</v>
      </c>
      <c r="J252" s="149">
        <v>2967</v>
      </c>
      <c r="K252" s="199">
        <v>2459.5</v>
      </c>
      <c r="L252" s="219" t="s">
        <v>1536</v>
      </c>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c r="IP252" s="13"/>
      <c r="IQ252" s="13"/>
      <c r="IR252" s="13"/>
      <c r="IS252" s="13"/>
      <c r="IT252" s="13"/>
    </row>
    <row r="253" spans="1:254" s="14" customFormat="1" ht="51.75" customHeight="1">
      <c r="A253" s="176"/>
      <c r="B253" s="178"/>
      <c r="C253" s="208"/>
      <c r="D253" s="179"/>
      <c r="E253" s="143" t="s">
        <v>1700</v>
      </c>
      <c r="F253" s="119" t="s">
        <v>289</v>
      </c>
      <c r="G253" s="119" t="s">
        <v>1150</v>
      </c>
      <c r="H253" s="150"/>
      <c r="I253" s="150"/>
      <c r="J253" s="150"/>
      <c r="K253" s="199"/>
      <c r="L253" s="219"/>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3"/>
      <c r="IK253" s="13"/>
      <c r="IL253" s="13"/>
      <c r="IM253" s="13"/>
      <c r="IN253" s="13"/>
      <c r="IO253" s="13"/>
      <c r="IP253" s="13"/>
      <c r="IQ253" s="13"/>
      <c r="IR253" s="13"/>
      <c r="IS253" s="13"/>
      <c r="IT253" s="13"/>
    </row>
    <row r="254" spans="1:254" s="14" customFormat="1" ht="86.25" customHeight="1">
      <c r="A254" s="176"/>
      <c r="B254" s="178"/>
      <c r="C254" s="208"/>
      <c r="D254" s="179"/>
      <c r="E254" s="143" t="s">
        <v>916</v>
      </c>
      <c r="F254" s="119" t="s">
        <v>289</v>
      </c>
      <c r="G254" s="119" t="s">
        <v>853</v>
      </c>
      <c r="H254" s="150"/>
      <c r="I254" s="150"/>
      <c r="J254" s="150"/>
      <c r="K254" s="199"/>
      <c r="L254" s="219"/>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3"/>
      <c r="IL254" s="13"/>
      <c r="IM254" s="13"/>
      <c r="IN254" s="13"/>
      <c r="IO254" s="13"/>
      <c r="IP254" s="13"/>
      <c r="IQ254" s="13"/>
      <c r="IR254" s="13"/>
      <c r="IS254" s="13"/>
      <c r="IT254" s="13"/>
    </row>
    <row r="255" spans="1:254" s="14" customFormat="1" ht="60" customHeight="1">
      <c r="A255" s="176"/>
      <c r="B255" s="178"/>
      <c r="C255" s="262"/>
      <c r="D255" s="262"/>
      <c r="E255" s="143" t="s">
        <v>615</v>
      </c>
      <c r="F255" s="119" t="s">
        <v>289</v>
      </c>
      <c r="G255" s="119" t="s">
        <v>648</v>
      </c>
      <c r="H255" s="157"/>
      <c r="I255" s="157"/>
      <c r="J255" s="157"/>
      <c r="K255" s="200"/>
      <c r="L255" s="278"/>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c r="IH255" s="13"/>
      <c r="II255" s="13"/>
      <c r="IJ255" s="13"/>
      <c r="IK255" s="13"/>
      <c r="IL255" s="13"/>
      <c r="IM255" s="13"/>
      <c r="IN255" s="13"/>
      <c r="IO255" s="13"/>
      <c r="IP255" s="13"/>
      <c r="IQ255" s="13"/>
      <c r="IR255" s="13"/>
      <c r="IS255" s="13"/>
      <c r="IT255" s="13"/>
    </row>
    <row r="256" spans="1:254" s="14" customFormat="1" ht="59.25" customHeight="1">
      <c r="A256" s="176"/>
      <c r="B256" s="178"/>
      <c r="C256" s="165" t="s">
        <v>1381</v>
      </c>
      <c r="D256" s="159" t="s">
        <v>209</v>
      </c>
      <c r="E256" s="143" t="s">
        <v>1149</v>
      </c>
      <c r="F256" s="119" t="s">
        <v>289</v>
      </c>
      <c r="G256" s="119" t="s">
        <v>896</v>
      </c>
      <c r="H256" s="150">
        <v>230</v>
      </c>
      <c r="I256" s="149">
        <f>133.1</f>
        <v>133.1</v>
      </c>
      <c r="J256" s="150">
        <v>300</v>
      </c>
      <c r="K256" s="150">
        <v>150</v>
      </c>
      <c r="L256" s="162" t="s">
        <v>848</v>
      </c>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c r="IK256" s="13"/>
      <c r="IL256" s="13"/>
      <c r="IM256" s="13"/>
      <c r="IN256" s="13"/>
      <c r="IO256" s="13"/>
      <c r="IP256" s="13"/>
      <c r="IQ256" s="13"/>
      <c r="IR256" s="13"/>
      <c r="IS256" s="13"/>
      <c r="IT256" s="13"/>
    </row>
    <row r="257" spans="1:254" s="14" customFormat="1" ht="57" customHeight="1">
      <c r="A257" s="176"/>
      <c r="B257" s="178"/>
      <c r="C257" s="187"/>
      <c r="D257" s="160"/>
      <c r="E257" s="143" t="s">
        <v>615</v>
      </c>
      <c r="F257" s="119" t="s">
        <v>289</v>
      </c>
      <c r="G257" s="119" t="s">
        <v>648</v>
      </c>
      <c r="H257" s="157"/>
      <c r="I257" s="157"/>
      <c r="J257" s="157"/>
      <c r="K257" s="157"/>
      <c r="L257" s="16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row>
    <row r="258" spans="1:254" s="14" customFormat="1" ht="48" customHeight="1">
      <c r="A258" s="176"/>
      <c r="B258" s="178"/>
      <c r="C258" s="164" t="s">
        <v>218</v>
      </c>
      <c r="D258" s="158" t="s">
        <v>209</v>
      </c>
      <c r="E258" s="143" t="s">
        <v>63</v>
      </c>
      <c r="F258" s="119" t="s">
        <v>1598</v>
      </c>
      <c r="G258" s="119" t="s">
        <v>547</v>
      </c>
      <c r="H258" s="205">
        <f>50+300</f>
        <v>350</v>
      </c>
      <c r="I258" s="205">
        <f>17.1+29.4</f>
        <v>46.5</v>
      </c>
      <c r="J258" s="205">
        <f>50+91.9+300</f>
        <v>441.9</v>
      </c>
      <c r="K258" s="205">
        <f>50+100</f>
        <v>150</v>
      </c>
      <c r="L258" s="161" t="s">
        <v>847</v>
      </c>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c r="HY258" s="13"/>
      <c r="HZ258" s="13"/>
      <c r="IA258" s="13"/>
      <c r="IB258" s="13"/>
      <c r="IC258" s="13"/>
      <c r="ID258" s="13"/>
      <c r="IE258" s="13"/>
      <c r="IF258" s="13"/>
      <c r="IG258" s="13"/>
      <c r="IH258" s="13"/>
      <c r="II258" s="13"/>
      <c r="IJ258" s="13"/>
      <c r="IK258" s="13"/>
      <c r="IL258" s="13"/>
      <c r="IM258" s="13"/>
      <c r="IN258" s="13"/>
      <c r="IO258" s="13"/>
      <c r="IP258" s="13"/>
      <c r="IQ258" s="13"/>
      <c r="IR258" s="13"/>
      <c r="IS258" s="13"/>
      <c r="IT258" s="13"/>
    </row>
    <row r="259" spans="1:254" s="14" customFormat="1" ht="66.75" customHeight="1">
      <c r="A259" s="176"/>
      <c r="B259" s="178"/>
      <c r="C259" s="165"/>
      <c r="D259" s="159"/>
      <c r="E259" s="129" t="s">
        <v>292</v>
      </c>
      <c r="F259" s="135" t="s">
        <v>289</v>
      </c>
      <c r="G259" s="36" t="s">
        <v>578</v>
      </c>
      <c r="H259" s="206"/>
      <c r="I259" s="206"/>
      <c r="J259" s="206"/>
      <c r="K259" s="206"/>
      <c r="L259" s="162"/>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c r="IA259" s="13"/>
      <c r="IB259" s="13"/>
      <c r="IC259" s="13"/>
      <c r="ID259" s="13"/>
      <c r="IE259" s="13"/>
      <c r="IF259" s="13"/>
      <c r="IG259" s="13"/>
      <c r="IH259" s="13"/>
      <c r="II259" s="13"/>
      <c r="IJ259" s="13"/>
      <c r="IK259" s="13"/>
      <c r="IL259" s="13"/>
      <c r="IM259" s="13"/>
      <c r="IN259" s="13"/>
      <c r="IO259" s="13"/>
      <c r="IP259" s="13"/>
      <c r="IQ259" s="13"/>
      <c r="IR259" s="13"/>
      <c r="IS259" s="13"/>
      <c r="IT259" s="13"/>
    </row>
    <row r="260" spans="1:254" s="14" customFormat="1" ht="63" customHeight="1">
      <c r="A260" s="176"/>
      <c r="B260" s="178"/>
      <c r="C260" s="164" t="s">
        <v>68</v>
      </c>
      <c r="D260" s="158" t="s">
        <v>209</v>
      </c>
      <c r="E260" s="143" t="s">
        <v>615</v>
      </c>
      <c r="F260" s="119" t="s">
        <v>289</v>
      </c>
      <c r="G260" s="119" t="s">
        <v>648</v>
      </c>
      <c r="H260" s="149">
        <v>20</v>
      </c>
      <c r="I260" s="149">
        <v>14.2</v>
      </c>
      <c r="J260" s="149">
        <v>19.7</v>
      </c>
      <c r="K260" s="149">
        <v>19.5</v>
      </c>
      <c r="L260" s="161" t="s">
        <v>938</v>
      </c>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c r="HY260" s="13"/>
      <c r="HZ260" s="13"/>
      <c r="IA260" s="13"/>
      <c r="IB260" s="13"/>
      <c r="IC260" s="13"/>
      <c r="ID260" s="13"/>
      <c r="IE260" s="13"/>
      <c r="IF260" s="13"/>
      <c r="IG260" s="13"/>
      <c r="IH260" s="13"/>
      <c r="II260" s="13"/>
      <c r="IJ260" s="13"/>
      <c r="IK260" s="13"/>
      <c r="IL260" s="13"/>
      <c r="IM260" s="13"/>
      <c r="IN260" s="13"/>
      <c r="IO260" s="13"/>
      <c r="IP260" s="13"/>
      <c r="IQ260" s="13"/>
      <c r="IR260" s="13"/>
      <c r="IS260" s="13"/>
      <c r="IT260" s="13"/>
    </row>
    <row r="261" spans="1:254" s="14" customFormat="1" ht="40.5" customHeight="1">
      <c r="A261" s="176"/>
      <c r="B261" s="178"/>
      <c r="C261" s="165"/>
      <c r="D261" s="159"/>
      <c r="E261" s="143" t="s">
        <v>1494</v>
      </c>
      <c r="F261" s="119" t="s">
        <v>289</v>
      </c>
      <c r="G261" s="119" t="s">
        <v>851</v>
      </c>
      <c r="H261" s="150"/>
      <c r="I261" s="150"/>
      <c r="J261" s="150"/>
      <c r="K261" s="150"/>
      <c r="L261" s="162"/>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c r="HU261" s="13"/>
      <c r="HV261" s="13"/>
      <c r="HW261" s="13"/>
      <c r="HX261" s="13"/>
      <c r="HY261" s="13"/>
      <c r="HZ261" s="13"/>
      <c r="IA261" s="13"/>
      <c r="IB261" s="13"/>
      <c r="IC261" s="13"/>
      <c r="ID261" s="13"/>
      <c r="IE261" s="13"/>
      <c r="IF261" s="13"/>
      <c r="IG261" s="13"/>
      <c r="IH261" s="13"/>
      <c r="II261" s="13"/>
      <c r="IJ261" s="13"/>
      <c r="IK261" s="13"/>
      <c r="IL261" s="13"/>
      <c r="IM261" s="13"/>
      <c r="IN261" s="13"/>
      <c r="IO261" s="13"/>
      <c r="IP261" s="13"/>
      <c r="IQ261" s="13"/>
      <c r="IR261" s="13"/>
      <c r="IS261" s="13"/>
      <c r="IT261" s="13"/>
    </row>
    <row r="262" spans="1:254" s="14" customFormat="1" ht="40.5" customHeight="1">
      <c r="A262" s="176"/>
      <c r="B262" s="178"/>
      <c r="C262" s="165"/>
      <c r="D262" s="159"/>
      <c r="E262" s="143" t="s">
        <v>1493</v>
      </c>
      <c r="F262" s="119" t="s">
        <v>289</v>
      </c>
      <c r="G262" s="119" t="s">
        <v>1495</v>
      </c>
      <c r="H262" s="150"/>
      <c r="I262" s="150"/>
      <c r="J262" s="150"/>
      <c r="K262" s="150"/>
      <c r="L262" s="162"/>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c r="HU262" s="13"/>
      <c r="HV262" s="13"/>
      <c r="HW262" s="13"/>
      <c r="HX262" s="13"/>
      <c r="HY262" s="13"/>
      <c r="HZ262" s="13"/>
      <c r="IA262" s="13"/>
      <c r="IB262" s="13"/>
      <c r="IC262" s="13"/>
      <c r="ID262" s="13"/>
      <c r="IE262" s="13"/>
      <c r="IF262" s="13"/>
      <c r="IG262" s="13"/>
      <c r="IH262" s="13"/>
      <c r="II262" s="13"/>
      <c r="IJ262" s="13"/>
      <c r="IK262" s="13"/>
      <c r="IL262" s="13"/>
      <c r="IM262" s="13"/>
      <c r="IN262" s="13"/>
      <c r="IO262" s="13"/>
      <c r="IP262" s="13"/>
      <c r="IQ262" s="13"/>
      <c r="IR262" s="13"/>
      <c r="IS262" s="13"/>
      <c r="IT262" s="13"/>
    </row>
    <row r="263" spans="1:254" s="14" customFormat="1" ht="40.5" customHeight="1">
      <c r="A263" s="176"/>
      <c r="B263" s="178"/>
      <c r="C263" s="187"/>
      <c r="D263" s="160"/>
      <c r="E263" s="143" t="s">
        <v>1753</v>
      </c>
      <c r="F263" s="119" t="s">
        <v>289</v>
      </c>
      <c r="G263" s="119" t="s">
        <v>1754</v>
      </c>
      <c r="H263" s="157"/>
      <c r="I263" s="157"/>
      <c r="J263" s="157"/>
      <c r="K263" s="157"/>
      <c r="L263" s="16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c r="HU263" s="13"/>
      <c r="HV263" s="13"/>
      <c r="HW263" s="13"/>
      <c r="HX263" s="13"/>
      <c r="HY263" s="13"/>
      <c r="HZ263" s="13"/>
      <c r="IA263" s="13"/>
      <c r="IB263" s="13"/>
      <c r="IC263" s="13"/>
      <c r="ID263" s="13"/>
      <c r="IE263" s="13"/>
      <c r="IF263" s="13"/>
      <c r="IG263" s="13"/>
      <c r="IH263" s="13"/>
      <c r="II263" s="13"/>
      <c r="IJ263" s="13"/>
      <c r="IK263" s="13"/>
      <c r="IL263" s="13"/>
      <c r="IM263" s="13"/>
      <c r="IN263" s="13"/>
      <c r="IO263" s="13"/>
      <c r="IP263" s="13"/>
      <c r="IQ263" s="13"/>
      <c r="IR263" s="13"/>
      <c r="IS263" s="13"/>
      <c r="IT263" s="13"/>
    </row>
    <row r="264" spans="1:254" s="14" customFormat="1" ht="40.5" customHeight="1">
      <c r="A264" s="176"/>
      <c r="B264" s="178"/>
      <c r="C264" s="164" t="s">
        <v>69</v>
      </c>
      <c r="D264" s="158" t="s">
        <v>208</v>
      </c>
      <c r="E264" s="129" t="s">
        <v>1005</v>
      </c>
      <c r="F264" s="135" t="s">
        <v>289</v>
      </c>
      <c r="G264" s="128" t="s">
        <v>579</v>
      </c>
      <c r="H264" s="205">
        <v>46394.2</v>
      </c>
      <c r="I264" s="205">
        <v>35215.599999999999</v>
      </c>
      <c r="J264" s="205">
        <f>176.8+66108.2</f>
        <v>66285</v>
      </c>
      <c r="K264" s="205">
        <v>130500</v>
      </c>
      <c r="L264" s="161" t="s">
        <v>1390</v>
      </c>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c r="HU264" s="13"/>
      <c r="HV264" s="13"/>
      <c r="HW264" s="13"/>
      <c r="HX264" s="13"/>
      <c r="HY264" s="13"/>
      <c r="HZ264" s="13"/>
      <c r="IA264" s="13"/>
      <c r="IB264" s="13"/>
      <c r="IC264" s="13"/>
      <c r="ID264" s="13"/>
      <c r="IE264" s="13"/>
      <c r="IF264" s="13"/>
      <c r="IG264" s="13"/>
      <c r="IH264" s="13"/>
      <c r="II264" s="13"/>
      <c r="IJ264" s="13"/>
      <c r="IK264" s="13"/>
      <c r="IL264" s="13"/>
      <c r="IM264" s="13"/>
      <c r="IN264" s="13"/>
      <c r="IO264" s="13"/>
      <c r="IP264" s="13"/>
      <c r="IQ264" s="13"/>
      <c r="IR264" s="13"/>
      <c r="IS264" s="13"/>
      <c r="IT264" s="13"/>
    </row>
    <row r="265" spans="1:254" s="14" customFormat="1" ht="40.5" customHeight="1">
      <c r="A265" s="176"/>
      <c r="B265" s="178"/>
      <c r="C265" s="165"/>
      <c r="D265" s="159"/>
      <c r="E265" s="129" t="s">
        <v>629</v>
      </c>
      <c r="F265" s="135" t="s">
        <v>289</v>
      </c>
      <c r="G265" s="139" t="s">
        <v>849</v>
      </c>
      <c r="H265" s="206"/>
      <c r="I265" s="206"/>
      <c r="J265" s="206"/>
      <c r="K265" s="206"/>
      <c r="L265" s="162"/>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c r="IE265" s="13"/>
      <c r="IF265" s="13"/>
      <c r="IG265" s="13"/>
      <c r="IH265" s="13"/>
      <c r="II265" s="13"/>
      <c r="IJ265" s="13"/>
      <c r="IK265" s="13"/>
      <c r="IL265" s="13"/>
      <c r="IM265" s="13"/>
      <c r="IN265" s="13"/>
      <c r="IO265" s="13"/>
      <c r="IP265" s="13"/>
      <c r="IQ265" s="13"/>
      <c r="IR265" s="13"/>
      <c r="IS265" s="13"/>
      <c r="IT265" s="13"/>
    </row>
    <row r="266" spans="1:254" s="14" customFormat="1" ht="40.5" customHeight="1">
      <c r="A266" s="176"/>
      <c r="B266" s="178"/>
      <c r="C266" s="165"/>
      <c r="D266" s="159"/>
      <c r="E266" s="129" t="s">
        <v>630</v>
      </c>
      <c r="F266" s="135" t="s">
        <v>289</v>
      </c>
      <c r="G266" s="139" t="s">
        <v>1437</v>
      </c>
      <c r="H266" s="206"/>
      <c r="I266" s="206"/>
      <c r="J266" s="206"/>
      <c r="K266" s="206"/>
      <c r="L266" s="162"/>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c r="HY266" s="13"/>
      <c r="HZ266" s="13"/>
      <c r="IA266" s="13"/>
      <c r="IB266" s="13"/>
      <c r="IC266" s="13"/>
      <c r="ID266" s="13"/>
      <c r="IE266" s="13"/>
      <c r="IF266" s="13"/>
      <c r="IG266" s="13"/>
      <c r="IH266" s="13"/>
      <c r="II266" s="13"/>
      <c r="IJ266" s="13"/>
      <c r="IK266" s="13"/>
      <c r="IL266" s="13"/>
      <c r="IM266" s="13"/>
      <c r="IN266" s="13"/>
      <c r="IO266" s="13"/>
      <c r="IP266" s="13"/>
      <c r="IQ266" s="13"/>
      <c r="IR266" s="13"/>
      <c r="IS266" s="13"/>
      <c r="IT266" s="13"/>
    </row>
    <row r="267" spans="1:254" s="14" customFormat="1" ht="53.25" customHeight="1">
      <c r="A267" s="176"/>
      <c r="B267" s="178"/>
      <c r="C267" s="165"/>
      <c r="D267" s="159"/>
      <c r="E267" s="129" t="s">
        <v>631</v>
      </c>
      <c r="F267" s="135" t="s">
        <v>289</v>
      </c>
      <c r="G267" s="139" t="s">
        <v>632</v>
      </c>
      <c r="H267" s="206"/>
      <c r="I267" s="206"/>
      <c r="J267" s="206"/>
      <c r="K267" s="206"/>
      <c r="L267" s="162"/>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c r="IE267" s="13"/>
      <c r="IF267" s="13"/>
      <c r="IG267" s="13"/>
      <c r="IH267" s="13"/>
      <c r="II267" s="13"/>
      <c r="IJ267" s="13"/>
      <c r="IK267" s="13"/>
      <c r="IL267" s="13"/>
      <c r="IM267" s="13"/>
      <c r="IN267" s="13"/>
      <c r="IO267" s="13"/>
      <c r="IP267" s="13"/>
      <c r="IQ267" s="13"/>
      <c r="IR267" s="13"/>
      <c r="IS267" s="13"/>
      <c r="IT267" s="13"/>
    </row>
    <row r="268" spans="1:254" s="14" customFormat="1" ht="53.25" customHeight="1">
      <c r="A268" s="176"/>
      <c r="B268" s="178"/>
      <c r="C268" s="165"/>
      <c r="D268" s="159"/>
      <c r="E268" s="129" t="s">
        <v>1055</v>
      </c>
      <c r="F268" s="135" t="s">
        <v>289</v>
      </c>
      <c r="G268" s="139" t="s">
        <v>850</v>
      </c>
      <c r="H268" s="206"/>
      <c r="I268" s="206"/>
      <c r="J268" s="206"/>
      <c r="K268" s="206"/>
      <c r="L268" s="162"/>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c r="HY268" s="13"/>
      <c r="HZ268" s="13"/>
      <c r="IA268" s="13"/>
      <c r="IB268" s="13"/>
      <c r="IC268" s="13"/>
      <c r="ID268" s="13"/>
      <c r="IE268" s="13"/>
      <c r="IF268" s="13"/>
      <c r="IG268" s="13"/>
      <c r="IH268" s="13"/>
      <c r="II268" s="13"/>
      <c r="IJ268" s="13"/>
      <c r="IK268" s="13"/>
      <c r="IL268" s="13"/>
      <c r="IM268" s="13"/>
      <c r="IN268" s="13"/>
      <c r="IO268" s="13"/>
      <c r="IP268" s="13"/>
      <c r="IQ268" s="13"/>
      <c r="IR268" s="13"/>
      <c r="IS268" s="13"/>
      <c r="IT268" s="13"/>
    </row>
    <row r="269" spans="1:254" s="14" customFormat="1" ht="53.25" customHeight="1">
      <c r="A269" s="176"/>
      <c r="B269" s="178"/>
      <c r="C269" s="165"/>
      <c r="D269" s="159"/>
      <c r="E269" s="129" t="s">
        <v>1057</v>
      </c>
      <c r="F269" s="135" t="s">
        <v>289</v>
      </c>
      <c r="G269" s="139" t="s">
        <v>1056</v>
      </c>
      <c r="H269" s="206"/>
      <c r="I269" s="206"/>
      <c r="J269" s="206"/>
      <c r="K269" s="206"/>
      <c r="L269" s="162"/>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c r="HY269" s="13"/>
      <c r="HZ269" s="13"/>
      <c r="IA269" s="13"/>
      <c r="IB269" s="13"/>
      <c r="IC269" s="13"/>
      <c r="ID269" s="13"/>
      <c r="IE269" s="13"/>
      <c r="IF269" s="13"/>
      <c r="IG269" s="13"/>
      <c r="IH269" s="13"/>
      <c r="II269" s="13"/>
      <c r="IJ269" s="13"/>
      <c r="IK269" s="13"/>
      <c r="IL269" s="13"/>
      <c r="IM269" s="13"/>
      <c r="IN269" s="13"/>
      <c r="IO269" s="13"/>
      <c r="IP269" s="13"/>
      <c r="IQ269" s="13"/>
      <c r="IR269" s="13"/>
      <c r="IS269" s="13"/>
      <c r="IT269" s="13"/>
    </row>
    <row r="270" spans="1:254" s="14" customFormat="1" ht="43.5" customHeight="1">
      <c r="A270" s="176"/>
      <c r="B270" s="178"/>
      <c r="C270" s="165"/>
      <c r="D270" s="159"/>
      <c r="E270" s="129" t="s">
        <v>1058</v>
      </c>
      <c r="F270" s="135" t="s">
        <v>289</v>
      </c>
      <c r="G270" s="139" t="s">
        <v>1438</v>
      </c>
      <c r="H270" s="206"/>
      <c r="I270" s="206"/>
      <c r="J270" s="206"/>
      <c r="K270" s="206"/>
      <c r="L270" s="162"/>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c r="HU270" s="13"/>
      <c r="HV270" s="13"/>
      <c r="HW270" s="13"/>
      <c r="HX270" s="13"/>
      <c r="HY270" s="13"/>
      <c r="HZ270" s="13"/>
      <c r="IA270" s="13"/>
      <c r="IB270" s="13"/>
      <c r="IC270" s="13"/>
      <c r="ID270" s="13"/>
      <c r="IE270" s="13"/>
      <c r="IF270" s="13"/>
      <c r="IG270" s="13"/>
      <c r="IH270" s="13"/>
      <c r="II270" s="13"/>
      <c r="IJ270" s="13"/>
      <c r="IK270" s="13"/>
      <c r="IL270" s="13"/>
      <c r="IM270" s="13"/>
      <c r="IN270" s="13"/>
      <c r="IO270" s="13"/>
      <c r="IP270" s="13"/>
      <c r="IQ270" s="13"/>
      <c r="IR270" s="13"/>
      <c r="IS270" s="13"/>
      <c r="IT270" s="13"/>
    </row>
    <row r="271" spans="1:254" s="14" customFormat="1" ht="53.25" customHeight="1">
      <c r="A271" s="176"/>
      <c r="B271" s="178"/>
      <c r="C271" s="165"/>
      <c r="D271" s="159"/>
      <c r="E271" s="124" t="s">
        <v>1376</v>
      </c>
      <c r="F271" s="135" t="s">
        <v>289</v>
      </c>
      <c r="G271" s="33" t="s">
        <v>1377</v>
      </c>
      <c r="H271" s="206"/>
      <c r="I271" s="206"/>
      <c r="J271" s="206"/>
      <c r="K271" s="206"/>
      <c r="L271" s="162"/>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c r="HU271" s="13"/>
      <c r="HV271" s="13"/>
      <c r="HW271" s="13"/>
      <c r="HX271" s="13"/>
      <c r="HY271" s="13"/>
      <c r="HZ271" s="13"/>
      <c r="IA271" s="13"/>
      <c r="IB271" s="13"/>
      <c r="IC271" s="13"/>
      <c r="ID271" s="13"/>
      <c r="IE271" s="13"/>
      <c r="IF271" s="13"/>
      <c r="IG271" s="13"/>
      <c r="IH271" s="13"/>
      <c r="II271" s="13"/>
      <c r="IJ271" s="13"/>
      <c r="IK271" s="13"/>
      <c r="IL271" s="13"/>
      <c r="IM271" s="13"/>
      <c r="IN271" s="13"/>
      <c r="IO271" s="13"/>
      <c r="IP271" s="13"/>
      <c r="IQ271" s="13"/>
      <c r="IR271" s="13"/>
      <c r="IS271" s="13"/>
      <c r="IT271" s="13"/>
    </row>
    <row r="272" spans="1:254" s="14" customFormat="1" ht="53.25" customHeight="1">
      <c r="A272" s="176"/>
      <c r="B272" s="178"/>
      <c r="C272" s="165"/>
      <c r="D272" s="159"/>
      <c r="E272" s="143" t="s">
        <v>1439</v>
      </c>
      <c r="F272" s="119" t="s">
        <v>289</v>
      </c>
      <c r="G272" s="119" t="s">
        <v>1440</v>
      </c>
      <c r="H272" s="206"/>
      <c r="I272" s="206"/>
      <c r="J272" s="206"/>
      <c r="K272" s="206"/>
      <c r="L272" s="162"/>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c r="HU272" s="13"/>
      <c r="HV272" s="13"/>
      <c r="HW272" s="13"/>
      <c r="HX272" s="13"/>
      <c r="HY272" s="13"/>
      <c r="HZ272" s="13"/>
      <c r="IA272" s="13"/>
      <c r="IB272" s="13"/>
      <c r="IC272" s="13"/>
      <c r="ID272" s="13"/>
      <c r="IE272" s="13"/>
      <c r="IF272" s="13"/>
      <c r="IG272" s="13"/>
      <c r="IH272" s="13"/>
      <c r="II272" s="13"/>
      <c r="IJ272" s="13"/>
      <c r="IK272" s="13"/>
      <c r="IL272" s="13"/>
      <c r="IM272" s="13"/>
      <c r="IN272" s="13"/>
      <c r="IO272" s="13"/>
      <c r="IP272" s="13"/>
      <c r="IQ272" s="13"/>
      <c r="IR272" s="13"/>
      <c r="IS272" s="13"/>
      <c r="IT272" s="13"/>
    </row>
    <row r="273" spans="1:254" s="14" customFormat="1" ht="53.25" customHeight="1">
      <c r="A273" s="176"/>
      <c r="B273" s="178"/>
      <c r="C273" s="165"/>
      <c r="D273" s="159"/>
      <c r="E273" s="143" t="s">
        <v>1441</v>
      </c>
      <c r="F273" s="119" t="s">
        <v>289</v>
      </c>
      <c r="G273" s="119" t="s">
        <v>1440</v>
      </c>
      <c r="H273" s="206"/>
      <c r="I273" s="206"/>
      <c r="J273" s="206"/>
      <c r="K273" s="206"/>
      <c r="L273" s="162"/>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c r="HY273" s="13"/>
      <c r="HZ273" s="13"/>
      <c r="IA273" s="13"/>
      <c r="IB273" s="13"/>
      <c r="IC273" s="13"/>
      <c r="ID273" s="13"/>
      <c r="IE273" s="13"/>
      <c r="IF273" s="13"/>
      <c r="IG273" s="13"/>
      <c r="IH273" s="13"/>
      <c r="II273" s="13"/>
      <c r="IJ273" s="13"/>
      <c r="IK273" s="13"/>
      <c r="IL273" s="13"/>
      <c r="IM273" s="13"/>
      <c r="IN273" s="13"/>
      <c r="IO273" s="13"/>
      <c r="IP273" s="13"/>
      <c r="IQ273" s="13"/>
      <c r="IR273" s="13"/>
      <c r="IS273" s="13"/>
      <c r="IT273" s="13"/>
    </row>
    <row r="274" spans="1:254" s="14" customFormat="1" ht="36" customHeight="1">
      <c r="A274" s="176"/>
      <c r="B274" s="178"/>
      <c r="C274" s="187"/>
      <c r="D274" s="160"/>
      <c r="E274" s="143" t="s">
        <v>1499</v>
      </c>
      <c r="F274" s="119" t="s">
        <v>289</v>
      </c>
      <c r="G274" s="119" t="s">
        <v>1500</v>
      </c>
      <c r="H274" s="207"/>
      <c r="I274" s="207"/>
      <c r="J274" s="207"/>
      <c r="K274" s="207"/>
      <c r="L274" s="16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c r="HY274" s="13"/>
      <c r="HZ274" s="13"/>
      <c r="IA274" s="13"/>
      <c r="IB274" s="13"/>
      <c r="IC274" s="13"/>
      <c r="ID274" s="13"/>
      <c r="IE274" s="13"/>
      <c r="IF274" s="13"/>
      <c r="IG274" s="13"/>
      <c r="IH274" s="13"/>
      <c r="II274" s="13"/>
      <c r="IJ274" s="13"/>
      <c r="IK274" s="13"/>
      <c r="IL274" s="13"/>
      <c r="IM274" s="13"/>
      <c r="IN274" s="13"/>
      <c r="IO274" s="13"/>
      <c r="IP274" s="13"/>
      <c r="IQ274" s="13"/>
      <c r="IR274" s="13"/>
      <c r="IS274" s="13"/>
      <c r="IT274" s="13"/>
    </row>
    <row r="275" spans="1:254" s="18" customFormat="1" ht="72.75" customHeight="1">
      <c r="A275" s="176"/>
      <c r="B275" s="178"/>
      <c r="C275" s="164" t="s">
        <v>70</v>
      </c>
      <c r="D275" s="158" t="s">
        <v>1357</v>
      </c>
      <c r="E275" s="143" t="s">
        <v>1652</v>
      </c>
      <c r="F275" s="97" t="s">
        <v>289</v>
      </c>
      <c r="G275" s="97" t="s">
        <v>1492</v>
      </c>
      <c r="H275" s="149">
        <f>222.6+475.9+2667.2</f>
        <v>3365.7</v>
      </c>
      <c r="I275" s="149">
        <f>222.6+475.8+2424.9</f>
        <v>3123.3</v>
      </c>
      <c r="J275" s="149">
        <v>881.7</v>
      </c>
      <c r="K275" s="149"/>
      <c r="L275" s="161" t="s">
        <v>1356</v>
      </c>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c r="IH275" s="13"/>
      <c r="II275" s="13"/>
      <c r="IJ275" s="13"/>
      <c r="IK275" s="13"/>
      <c r="IL275" s="13"/>
      <c r="IM275" s="13"/>
      <c r="IN275" s="13"/>
      <c r="IO275" s="13"/>
      <c r="IP275" s="13"/>
      <c r="IQ275" s="13"/>
      <c r="IR275" s="13"/>
      <c r="IS275" s="13"/>
      <c r="IT275" s="13"/>
    </row>
    <row r="276" spans="1:254" s="13" customFormat="1" ht="60" customHeight="1">
      <c r="A276" s="176"/>
      <c r="B276" s="178"/>
      <c r="C276" s="165"/>
      <c r="D276" s="159"/>
      <c r="E276" s="143" t="s">
        <v>1651</v>
      </c>
      <c r="F276" s="119" t="s">
        <v>289</v>
      </c>
      <c r="G276" s="119" t="s">
        <v>1314</v>
      </c>
      <c r="H276" s="150"/>
      <c r="I276" s="150"/>
      <c r="J276" s="150"/>
      <c r="K276" s="150"/>
      <c r="L276" s="162"/>
    </row>
    <row r="277" spans="1:254" s="13" customFormat="1" ht="55.5" customHeight="1">
      <c r="A277" s="176"/>
      <c r="B277" s="178"/>
      <c r="C277" s="165"/>
      <c r="D277" s="159"/>
      <c r="E277" s="143" t="s">
        <v>1696</v>
      </c>
      <c r="F277" s="119" t="s">
        <v>289</v>
      </c>
      <c r="G277" s="47" t="s">
        <v>575</v>
      </c>
      <c r="H277" s="150"/>
      <c r="I277" s="150"/>
      <c r="J277" s="150"/>
      <c r="K277" s="150"/>
      <c r="L277" s="162"/>
    </row>
    <row r="278" spans="1:254" s="13" customFormat="1" ht="41.25" customHeight="1">
      <c r="A278" s="176"/>
      <c r="B278" s="178"/>
      <c r="C278" s="187"/>
      <c r="D278" s="160"/>
      <c r="E278" s="25" t="s">
        <v>1666</v>
      </c>
      <c r="F278" s="119" t="s">
        <v>289</v>
      </c>
      <c r="G278" s="119" t="s">
        <v>1644</v>
      </c>
      <c r="H278" s="157"/>
      <c r="I278" s="157"/>
      <c r="J278" s="157"/>
      <c r="K278" s="157"/>
      <c r="L278" s="163"/>
    </row>
    <row r="279" spans="1:254" s="13" customFormat="1" ht="55.5" customHeight="1">
      <c r="A279" s="176"/>
      <c r="B279" s="178"/>
      <c r="C279" s="256" t="s">
        <v>71</v>
      </c>
      <c r="D279" s="270">
        <v>113</v>
      </c>
      <c r="E279" s="143" t="s">
        <v>1167</v>
      </c>
      <c r="F279" s="119" t="s">
        <v>289</v>
      </c>
      <c r="G279" s="119" t="s">
        <v>1168</v>
      </c>
      <c r="H279" s="149">
        <v>0.5</v>
      </c>
      <c r="I279" s="149">
        <v>0.5</v>
      </c>
      <c r="J279" s="149">
        <v>0.7</v>
      </c>
      <c r="K279" s="149">
        <v>0.7</v>
      </c>
      <c r="L279" s="182" t="s">
        <v>1362</v>
      </c>
    </row>
    <row r="280" spans="1:254" s="13" customFormat="1" ht="45.75" customHeight="1">
      <c r="A280" s="176"/>
      <c r="B280" s="178"/>
      <c r="C280" s="257"/>
      <c r="D280" s="271"/>
      <c r="E280" s="143" t="s">
        <v>1361</v>
      </c>
      <c r="F280" s="119" t="s">
        <v>289</v>
      </c>
      <c r="G280" s="119" t="s">
        <v>1314</v>
      </c>
      <c r="H280" s="150"/>
      <c r="I280" s="150"/>
      <c r="J280" s="150"/>
      <c r="K280" s="150"/>
      <c r="L280" s="183"/>
    </row>
    <row r="281" spans="1:254" s="13" customFormat="1" ht="36.75" customHeight="1">
      <c r="A281" s="176"/>
      <c r="B281" s="178"/>
      <c r="C281" s="258"/>
      <c r="D281" s="279"/>
      <c r="E281" s="129" t="s">
        <v>1761</v>
      </c>
      <c r="F281" s="128" t="s">
        <v>289</v>
      </c>
      <c r="G281" s="139" t="s">
        <v>1573</v>
      </c>
      <c r="H281" s="157"/>
      <c r="I281" s="157"/>
      <c r="J281" s="157"/>
      <c r="K281" s="157"/>
      <c r="L281" s="184"/>
    </row>
    <row r="282" spans="1:254" s="13" customFormat="1" ht="58.5" customHeight="1">
      <c r="A282" s="176"/>
      <c r="B282" s="178"/>
      <c r="C282" s="136" t="s">
        <v>1442</v>
      </c>
      <c r="D282" s="141">
        <v>410</v>
      </c>
      <c r="E282" s="143" t="s">
        <v>615</v>
      </c>
      <c r="F282" s="119" t="s">
        <v>289</v>
      </c>
      <c r="G282" s="119" t="s">
        <v>648</v>
      </c>
      <c r="H282" s="116"/>
      <c r="I282" s="116"/>
      <c r="J282" s="116"/>
      <c r="K282" s="92">
        <v>5400</v>
      </c>
      <c r="L282" s="107" t="s">
        <v>1443</v>
      </c>
    </row>
    <row r="283" spans="1:254" s="16" customFormat="1" ht="45.75" customHeight="1">
      <c r="A283" s="299" t="s">
        <v>440</v>
      </c>
      <c r="B283" s="173" t="s">
        <v>765</v>
      </c>
      <c r="C283" s="164" t="s">
        <v>271</v>
      </c>
      <c r="D283" s="158" t="s">
        <v>1501</v>
      </c>
      <c r="E283" s="143" t="s">
        <v>950</v>
      </c>
      <c r="F283" s="119" t="s">
        <v>310</v>
      </c>
      <c r="G283" s="119" t="s">
        <v>905</v>
      </c>
      <c r="H283" s="91">
        <f>H286+H290</f>
        <v>995</v>
      </c>
      <c r="I283" s="91">
        <f>I286+I290</f>
        <v>995</v>
      </c>
      <c r="J283" s="91">
        <f>J286+J287</f>
        <v>268059.3</v>
      </c>
      <c r="K283" s="91">
        <f>K286+K287</f>
        <v>34801.199999999997</v>
      </c>
      <c r="L283" s="125"/>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c r="HU283" s="13"/>
      <c r="HV283" s="13"/>
      <c r="HW283" s="13"/>
      <c r="HX283" s="13"/>
      <c r="HY283" s="13"/>
      <c r="HZ283" s="13"/>
      <c r="IA283" s="13"/>
      <c r="IB283" s="13"/>
      <c r="IC283" s="13"/>
      <c r="ID283" s="13"/>
      <c r="IE283" s="13"/>
      <c r="IF283" s="13"/>
      <c r="IG283" s="13"/>
      <c r="IH283" s="13"/>
      <c r="II283" s="13"/>
      <c r="IJ283" s="13"/>
      <c r="IK283" s="13"/>
      <c r="IL283" s="13"/>
      <c r="IM283" s="13"/>
      <c r="IN283" s="13"/>
      <c r="IO283" s="13"/>
      <c r="IP283" s="13"/>
      <c r="IQ283" s="13"/>
      <c r="IR283" s="13"/>
      <c r="IS283" s="13"/>
      <c r="IT283" s="13"/>
    </row>
    <row r="284" spans="1:254" s="14" customFormat="1" ht="35.25" customHeight="1">
      <c r="A284" s="299"/>
      <c r="B284" s="178"/>
      <c r="C284" s="187"/>
      <c r="D284" s="160"/>
      <c r="E284" s="129" t="s">
        <v>282</v>
      </c>
      <c r="F284" s="128"/>
      <c r="G284" s="32"/>
      <c r="H284" s="116"/>
      <c r="I284" s="116"/>
      <c r="J284" s="116"/>
      <c r="K284" s="116"/>
      <c r="L284" s="125"/>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c r="HY284" s="13"/>
      <c r="HZ284" s="13"/>
      <c r="IA284" s="13"/>
      <c r="IB284" s="13"/>
      <c r="IC284" s="13"/>
      <c r="ID284" s="13"/>
      <c r="IE284" s="13"/>
      <c r="IF284" s="13"/>
      <c r="IG284" s="13"/>
      <c r="IH284" s="13"/>
      <c r="II284" s="13"/>
      <c r="IJ284" s="13"/>
      <c r="IK284" s="13"/>
      <c r="IL284" s="13"/>
      <c r="IM284" s="13"/>
      <c r="IN284" s="13"/>
      <c r="IO284" s="13"/>
      <c r="IP284" s="13"/>
      <c r="IQ284" s="13"/>
      <c r="IR284" s="13"/>
      <c r="IS284" s="13"/>
      <c r="IT284" s="13"/>
    </row>
    <row r="285" spans="1:254" s="14" customFormat="1" ht="74.25" customHeight="1">
      <c r="A285" s="299"/>
      <c r="B285" s="178"/>
      <c r="C285" s="164" t="s">
        <v>1496</v>
      </c>
      <c r="D285" s="158" t="s">
        <v>91</v>
      </c>
      <c r="E285" s="129" t="s">
        <v>1513</v>
      </c>
      <c r="F285" s="128" t="s">
        <v>289</v>
      </c>
      <c r="G285" s="32" t="s">
        <v>648</v>
      </c>
      <c r="H285" s="92"/>
      <c r="I285" s="92"/>
      <c r="J285" s="92"/>
      <c r="K285" s="116"/>
      <c r="L285" s="125"/>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c r="HU285" s="13"/>
      <c r="HV285" s="13"/>
      <c r="HW285" s="13"/>
      <c r="HX285" s="13"/>
      <c r="HY285" s="13"/>
      <c r="HZ285" s="13"/>
      <c r="IA285" s="13"/>
      <c r="IB285" s="13"/>
      <c r="IC285" s="13"/>
      <c r="ID285" s="13"/>
      <c r="IE285" s="13"/>
      <c r="IF285" s="13"/>
      <c r="IG285" s="13"/>
      <c r="IH285" s="13"/>
      <c r="II285" s="13"/>
      <c r="IJ285" s="13"/>
      <c r="IK285" s="13"/>
      <c r="IL285" s="13"/>
      <c r="IM285" s="13"/>
      <c r="IN285" s="13"/>
      <c r="IO285" s="13"/>
      <c r="IP285" s="13"/>
      <c r="IQ285" s="13"/>
      <c r="IR285" s="13"/>
      <c r="IS285" s="13"/>
      <c r="IT285" s="13"/>
    </row>
    <row r="286" spans="1:254" s="14" customFormat="1" ht="56.25" customHeight="1">
      <c r="A286" s="299"/>
      <c r="B286" s="178"/>
      <c r="C286" s="187"/>
      <c r="D286" s="160"/>
      <c r="E286" s="143" t="s">
        <v>1696</v>
      </c>
      <c r="F286" s="119" t="s">
        <v>289</v>
      </c>
      <c r="G286" s="47" t="s">
        <v>575</v>
      </c>
      <c r="H286" s="92">
        <v>995</v>
      </c>
      <c r="I286" s="92">
        <v>995</v>
      </c>
      <c r="J286" s="92"/>
      <c r="K286" s="116"/>
      <c r="L286" s="125" t="s">
        <v>1358</v>
      </c>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c r="HU286" s="13"/>
      <c r="HV286" s="13"/>
      <c r="HW286" s="13"/>
      <c r="HX286" s="13"/>
      <c r="HY286" s="13"/>
      <c r="HZ286" s="13"/>
      <c r="IA286" s="13"/>
      <c r="IB286" s="13"/>
      <c r="IC286" s="13"/>
      <c r="ID286" s="13"/>
      <c r="IE286" s="13"/>
      <c r="IF286" s="13"/>
      <c r="IG286" s="13"/>
      <c r="IH286" s="13"/>
      <c r="II286" s="13"/>
      <c r="IJ286" s="13"/>
      <c r="IK286" s="13"/>
      <c r="IL286" s="13"/>
      <c r="IM286" s="13"/>
      <c r="IN286" s="13"/>
      <c r="IO286" s="13"/>
      <c r="IP286" s="13"/>
      <c r="IQ286" s="13"/>
      <c r="IR286" s="13"/>
      <c r="IS286" s="13"/>
      <c r="IT286" s="13"/>
    </row>
    <row r="287" spans="1:254" s="14" customFormat="1" ht="51.75" customHeight="1">
      <c r="A287" s="299"/>
      <c r="B287" s="178"/>
      <c r="C287" s="164" t="s">
        <v>1497</v>
      </c>
      <c r="D287" s="158" t="s">
        <v>1713</v>
      </c>
      <c r="E287" s="143" t="s">
        <v>1651</v>
      </c>
      <c r="F287" s="119" t="s">
        <v>289</v>
      </c>
      <c r="G287" s="119" t="s">
        <v>1314</v>
      </c>
      <c r="H287" s="149"/>
      <c r="I287" s="149"/>
      <c r="J287" s="149">
        <f>4267.7+263791.6</f>
        <v>268059.3</v>
      </c>
      <c r="K287" s="149">
        <f>17400.6+17400.6</f>
        <v>34801.199999999997</v>
      </c>
      <c r="L287" s="161" t="s">
        <v>1498</v>
      </c>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c r="HU287" s="13"/>
      <c r="HV287" s="13"/>
      <c r="HW287" s="13"/>
      <c r="HX287" s="13"/>
      <c r="HY287" s="13"/>
      <c r="HZ287" s="13"/>
      <c r="IA287" s="13"/>
      <c r="IB287" s="13"/>
      <c r="IC287" s="13"/>
      <c r="ID287" s="13"/>
      <c r="IE287" s="13"/>
      <c r="IF287" s="13"/>
      <c r="IG287" s="13"/>
      <c r="IH287" s="13"/>
      <c r="II287" s="13"/>
      <c r="IJ287" s="13"/>
      <c r="IK287" s="13"/>
      <c r="IL287" s="13"/>
      <c r="IM287" s="13"/>
      <c r="IN287" s="13"/>
      <c r="IO287" s="13"/>
      <c r="IP287" s="13"/>
      <c r="IQ287" s="13"/>
      <c r="IR287" s="13"/>
      <c r="IS287" s="13"/>
      <c r="IT287" s="13"/>
    </row>
    <row r="288" spans="1:254" s="14" customFormat="1" ht="42.75" customHeight="1">
      <c r="A288" s="299"/>
      <c r="B288" s="178"/>
      <c r="C288" s="165"/>
      <c r="D288" s="159"/>
      <c r="E288" s="143" t="s">
        <v>1735</v>
      </c>
      <c r="F288" s="119" t="s">
        <v>289</v>
      </c>
      <c r="G288" s="47" t="s">
        <v>1573</v>
      </c>
      <c r="H288" s="150"/>
      <c r="I288" s="150"/>
      <c r="J288" s="150"/>
      <c r="K288" s="150"/>
      <c r="L288" s="162"/>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row>
    <row r="289" spans="1:254" s="14" customFormat="1" ht="66.75" customHeight="1">
      <c r="A289" s="299"/>
      <c r="B289" s="178"/>
      <c r="C289" s="165"/>
      <c r="D289" s="159"/>
      <c r="E289" s="143" t="s">
        <v>1745</v>
      </c>
      <c r="F289" s="119" t="s">
        <v>289</v>
      </c>
      <c r="G289" s="47" t="s">
        <v>1746</v>
      </c>
      <c r="H289" s="150"/>
      <c r="I289" s="150"/>
      <c r="J289" s="150"/>
      <c r="K289" s="150"/>
      <c r="L289" s="162"/>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row>
    <row r="290" spans="1:254" s="14" customFormat="1" ht="71.25" customHeight="1">
      <c r="A290" s="299"/>
      <c r="B290" s="174"/>
      <c r="C290" s="187"/>
      <c r="D290" s="160"/>
      <c r="E290" s="129" t="s">
        <v>1513</v>
      </c>
      <c r="F290" s="128" t="s">
        <v>289</v>
      </c>
      <c r="G290" s="32" t="s">
        <v>648</v>
      </c>
      <c r="H290" s="157"/>
      <c r="I290" s="157"/>
      <c r="J290" s="157"/>
      <c r="K290" s="157"/>
      <c r="L290" s="16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row>
    <row r="291" spans="1:254" s="14" customFormat="1" ht="44.25" customHeight="1">
      <c r="A291" s="192" t="s">
        <v>441</v>
      </c>
      <c r="B291" s="194" t="s">
        <v>766</v>
      </c>
      <c r="C291" s="261" t="s">
        <v>272</v>
      </c>
      <c r="D291" s="208" t="s">
        <v>856</v>
      </c>
      <c r="E291" s="143" t="s">
        <v>951</v>
      </c>
      <c r="F291" s="119" t="s">
        <v>313</v>
      </c>
      <c r="G291" s="119" t="s">
        <v>905</v>
      </c>
      <c r="H291" s="199">
        <f t="shared" ref="H291" si="2">SUM(H294:H318)</f>
        <v>674442</v>
      </c>
      <c r="I291" s="199">
        <f t="shared" ref="I291:K291" si="3">SUM(I294:I318)</f>
        <v>659611.9</v>
      </c>
      <c r="J291" s="199">
        <f t="shared" si="3"/>
        <v>807567.1</v>
      </c>
      <c r="K291" s="199">
        <f t="shared" si="3"/>
        <v>764390.70000000007</v>
      </c>
      <c r="L291" s="219"/>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row>
    <row r="292" spans="1:254" s="14" customFormat="1" ht="52.5" customHeight="1">
      <c r="A292" s="193"/>
      <c r="B292" s="195"/>
      <c r="C292" s="261"/>
      <c r="D292" s="208"/>
      <c r="E292" s="143" t="s">
        <v>952</v>
      </c>
      <c r="F292" s="119" t="s">
        <v>314</v>
      </c>
      <c r="G292" s="47" t="s">
        <v>659</v>
      </c>
      <c r="H292" s="199"/>
      <c r="I292" s="199"/>
      <c r="J292" s="199"/>
      <c r="K292" s="199"/>
      <c r="L292" s="219"/>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c r="HY292" s="13"/>
      <c r="HZ292" s="13"/>
      <c r="IA292" s="13"/>
      <c r="IB292" s="13"/>
      <c r="IC292" s="13"/>
      <c r="ID292" s="13"/>
      <c r="IE292" s="13"/>
      <c r="IF292" s="13"/>
      <c r="IG292" s="13"/>
      <c r="IH292" s="13"/>
      <c r="II292" s="13"/>
      <c r="IJ292" s="13"/>
      <c r="IK292" s="13"/>
      <c r="IL292" s="13"/>
      <c r="IM292" s="13"/>
      <c r="IN292" s="13"/>
      <c r="IO292" s="13"/>
      <c r="IP292" s="13"/>
      <c r="IQ292" s="13"/>
      <c r="IR292" s="13"/>
      <c r="IS292" s="13"/>
      <c r="IT292" s="13"/>
    </row>
    <row r="293" spans="1:254" s="14" customFormat="1" ht="25.5" customHeight="1">
      <c r="A293" s="193"/>
      <c r="B293" s="195"/>
      <c r="C293" s="261"/>
      <c r="D293" s="208"/>
      <c r="E293" s="143" t="s">
        <v>282</v>
      </c>
      <c r="F293" s="119"/>
      <c r="G293" s="119"/>
      <c r="H293" s="116"/>
      <c r="I293" s="116"/>
      <c r="J293" s="116"/>
      <c r="K293" s="116"/>
      <c r="L293" s="125"/>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c r="HY293" s="13"/>
      <c r="HZ293" s="13"/>
      <c r="IA293" s="13"/>
      <c r="IB293" s="13"/>
      <c r="IC293" s="13"/>
      <c r="ID293" s="13"/>
      <c r="IE293" s="13"/>
      <c r="IF293" s="13"/>
      <c r="IG293" s="13"/>
      <c r="IH293" s="13"/>
      <c r="II293" s="13"/>
      <c r="IJ293" s="13"/>
      <c r="IK293" s="13"/>
      <c r="IL293" s="13"/>
      <c r="IM293" s="13"/>
      <c r="IN293" s="13"/>
      <c r="IO293" s="13"/>
      <c r="IP293" s="13"/>
      <c r="IQ293" s="13"/>
      <c r="IR293" s="13"/>
      <c r="IS293" s="13"/>
      <c r="IT293" s="13"/>
    </row>
    <row r="294" spans="1:254" s="14" customFormat="1" ht="56.25" customHeight="1">
      <c r="A294" s="193"/>
      <c r="B294" s="195"/>
      <c r="C294" s="256" t="s">
        <v>227</v>
      </c>
      <c r="D294" s="270" t="s">
        <v>1047</v>
      </c>
      <c r="E294" s="25" t="s">
        <v>863</v>
      </c>
      <c r="F294" s="135" t="s">
        <v>82</v>
      </c>
      <c r="G294" s="128" t="s">
        <v>1085</v>
      </c>
      <c r="H294" s="149">
        <f>619279+55133-45809.1-4600-15804.3</f>
        <v>608198.6</v>
      </c>
      <c r="I294" s="149">
        <f>53546.5-45809-4600+606037.4-15804.3</f>
        <v>593370.6</v>
      </c>
      <c r="J294" s="149">
        <f>614745.5+400+896+100+168226.1</f>
        <v>784367.6</v>
      </c>
      <c r="K294" s="149">
        <f>472869.2+896+268260.1</f>
        <v>742025.3</v>
      </c>
      <c r="L294" s="161" t="s">
        <v>1708</v>
      </c>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c r="HY294" s="13"/>
      <c r="HZ294" s="13"/>
      <c r="IA294" s="13"/>
      <c r="IB294" s="13"/>
      <c r="IC294" s="13"/>
      <c r="ID294" s="13"/>
      <c r="IE294" s="13"/>
      <c r="IF294" s="13"/>
      <c r="IG294" s="13"/>
      <c r="IH294" s="13"/>
      <c r="II294" s="13"/>
      <c r="IJ294" s="13"/>
      <c r="IK294" s="13"/>
      <c r="IL294" s="13"/>
      <c r="IM294" s="13"/>
      <c r="IN294" s="13"/>
      <c r="IO294" s="13"/>
      <c r="IP294" s="13"/>
      <c r="IQ294" s="13"/>
      <c r="IR294" s="13"/>
      <c r="IS294" s="13"/>
      <c r="IT294" s="13"/>
    </row>
    <row r="295" spans="1:254" s="14" customFormat="1" ht="38.25" customHeight="1">
      <c r="A295" s="193"/>
      <c r="B295" s="195"/>
      <c r="C295" s="257"/>
      <c r="D295" s="271"/>
      <c r="E295" s="129" t="s">
        <v>923</v>
      </c>
      <c r="F295" s="135" t="s">
        <v>1313</v>
      </c>
      <c r="G295" s="128" t="s">
        <v>582</v>
      </c>
      <c r="H295" s="150"/>
      <c r="I295" s="150"/>
      <c r="J295" s="150"/>
      <c r="K295" s="150"/>
      <c r="L295" s="289"/>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c r="HU295" s="13"/>
      <c r="HV295" s="13"/>
      <c r="HW295" s="13"/>
      <c r="HX295" s="13"/>
      <c r="HY295" s="13"/>
      <c r="HZ295" s="13"/>
      <c r="IA295" s="13"/>
      <c r="IB295" s="13"/>
      <c r="IC295" s="13"/>
      <c r="ID295" s="13"/>
      <c r="IE295" s="13"/>
      <c r="IF295" s="13"/>
      <c r="IG295" s="13"/>
      <c r="IH295" s="13"/>
      <c r="II295" s="13"/>
      <c r="IJ295" s="13"/>
      <c r="IK295" s="13"/>
      <c r="IL295" s="13"/>
      <c r="IM295" s="13"/>
      <c r="IN295" s="13"/>
      <c r="IO295" s="13"/>
      <c r="IP295" s="13"/>
      <c r="IQ295" s="13"/>
      <c r="IR295" s="13"/>
      <c r="IS295" s="13"/>
      <c r="IT295" s="13"/>
    </row>
    <row r="296" spans="1:254" s="14" customFormat="1" ht="38.25" customHeight="1">
      <c r="A296" s="193"/>
      <c r="B296" s="195"/>
      <c r="C296" s="257"/>
      <c r="D296" s="271"/>
      <c r="E296" s="129" t="s">
        <v>924</v>
      </c>
      <c r="F296" s="128" t="s">
        <v>289</v>
      </c>
      <c r="G296" s="128" t="s">
        <v>575</v>
      </c>
      <c r="H296" s="150"/>
      <c r="I296" s="150"/>
      <c r="J296" s="150"/>
      <c r="K296" s="150"/>
      <c r="L296" s="289"/>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c r="HU296" s="13"/>
      <c r="HV296" s="13"/>
      <c r="HW296" s="13"/>
      <c r="HX296" s="13"/>
      <c r="HY296" s="13"/>
      <c r="HZ296" s="13"/>
      <c r="IA296" s="13"/>
      <c r="IB296" s="13"/>
      <c r="IC296" s="13"/>
      <c r="ID296" s="13"/>
      <c r="IE296" s="13"/>
      <c r="IF296" s="13"/>
      <c r="IG296" s="13"/>
      <c r="IH296" s="13"/>
      <c r="II296" s="13"/>
      <c r="IJ296" s="13"/>
      <c r="IK296" s="13"/>
      <c r="IL296" s="13"/>
      <c r="IM296" s="13"/>
      <c r="IN296" s="13"/>
      <c r="IO296" s="13"/>
      <c r="IP296" s="13"/>
      <c r="IQ296" s="13"/>
      <c r="IR296" s="13"/>
      <c r="IS296" s="13"/>
      <c r="IT296" s="13"/>
    </row>
    <row r="297" spans="1:254" s="14" customFormat="1" ht="60" customHeight="1">
      <c r="A297" s="193"/>
      <c r="B297" s="195"/>
      <c r="C297" s="257"/>
      <c r="D297" s="271"/>
      <c r="E297" s="143" t="s">
        <v>1696</v>
      </c>
      <c r="F297" s="119" t="s">
        <v>289</v>
      </c>
      <c r="G297" s="47" t="s">
        <v>575</v>
      </c>
      <c r="H297" s="150"/>
      <c r="I297" s="150"/>
      <c r="J297" s="150"/>
      <c r="K297" s="150"/>
      <c r="L297" s="289"/>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c r="HU297" s="13"/>
      <c r="HV297" s="13"/>
      <c r="HW297" s="13"/>
      <c r="HX297" s="13"/>
      <c r="HY297" s="13"/>
      <c r="HZ297" s="13"/>
      <c r="IA297" s="13"/>
      <c r="IB297" s="13"/>
      <c r="IC297" s="13"/>
      <c r="ID297" s="13"/>
      <c r="IE297" s="13"/>
      <c r="IF297" s="13"/>
      <c r="IG297" s="13"/>
      <c r="IH297" s="13"/>
      <c r="II297" s="13"/>
      <c r="IJ297" s="13"/>
      <c r="IK297" s="13"/>
      <c r="IL297" s="13"/>
      <c r="IM297" s="13"/>
      <c r="IN297" s="13"/>
      <c r="IO297" s="13"/>
      <c r="IP297" s="13"/>
      <c r="IQ297" s="13"/>
      <c r="IR297" s="13"/>
      <c r="IS297" s="13"/>
      <c r="IT297" s="13"/>
    </row>
    <row r="298" spans="1:254" s="14" customFormat="1" ht="60.75" customHeight="1">
      <c r="A298" s="193"/>
      <c r="B298" s="195"/>
      <c r="C298" s="257"/>
      <c r="D298" s="271"/>
      <c r="E298" s="143" t="s">
        <v>1651</v>
      </c>
      <c r="F298" s="119" t="s">
        <v>289</v>
      </c>
      <c r="G298" s="119" t="s">
        <v>1314</v>
      </c>
      <c r="H298" s="150"/>
      <c r="I298" s="150"/>
      <c r="J298" s="150"/>
      <c r="K298" s="150"/>
      <c r="L298" s="289"/>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c r="HU298" s="13"/>
      <c r="HV298" s="13"/>
      <c r="HW298" s="13"/>
      <c r="HX298" s="13"/>
      <c r="HY298" s="13"/>
      <c r="HZ298" s="13"/>
      <c r="IA298" s="13"/>
      <c r="IB298" s="13"/>
      <c r="IC298" s="13"/>
      <c r="ID298" s="13"/>
      <c r="IE298" s="13"/>
      <c r="IF298" s="13"/>
      <c r="IG298" s="13"/>
      <c r="IH298" s="13"/>
      <c r="II298" s="13"/>
      <c r="IJ298" s="13"/>
      <c r="IK298" s="13"/>
      <c r="IL298" s="13"/>
      <c r="IM298" s="13"/>
      <c r="IN298" s="13"/>
      <c r="IO298" s="13"/>
      <c r="IP298" s="13"/>
      <c r="IQ298" s="13"/>
      <c r="IR298" s="13"/>
      <c r="IS298" s="13"/>
      <c r="IT298" s="13"/>
    </row>
    <row r="299" spans="1:254" s="14" customFormat="1" ht="48.75" customHeight="1">
      <c r="A299" s="193"/>
      <c r="B299" s="195"/>
      <c r="C299" s="257"/>
      <c r="D299" s="271"/>
      <c r="E299" s="143" t="s">
        <v>1735</v>
      </c>
      <c r="F299" s="119" t="s">
        <v>289</v>
      </c>
      <c r="G299" s="47" t="s">
        <v>1573</v>
      </c>
      <c r="H299" s="150"/>
      <c r="I299" s="150"/>
      <c r="J299" s="150"/>
      <c r="K299" s="150"/>
      <c r="L299" s="289"/>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c r="HU299" s="13"/>
      <c r="HV299" s="13"/>
      <c r="HW299" s="13"/>
      <c r="HX299" s="13"/>
      <c r="HY299" s="13"/>
      <c r="HZ299" s="13"/>
      <c r="IA299" s="13"/>
      <c r="IB299" s="13"/>
      <c r="IC299" s="13"/>
      <c r="ID299" s="13"/>
      <c r="IE299" s="13"/>
      <c r="IF299" s="13"/>
      <c r="IG299" s="13"/>
      <c r="IH299" s="13"/>
      <c r="II299" s="13"/>
      <c r="IJ299" s="13"/>
      <c r="IK299" s="13"/>
      <c r="IL299" s="13"/>
      <c r="IM299" s="13"/>
      <c r="IN299" s="13"/>
      <c r="IO299" s="13"/>
      <c r="IP299" s="13"/>
      <c r="IQ299" s="13"/>
      <c r="IR299" s="13"/>
      <c r="IS299" s="13"/>
      <c r="IT299" s="13"/>
    </row>
    <row r="300" spans="1:254" s="14" customFormat="1" ht="79.5" customHeight="1">
      <c r="A300" s="193"/>
      <c r="B300" s="195"/>
      <c r="C300" s="257"/>
      <c r="D300" s="271"/>
      <c r="E300" s="129" t="s">
        <v>1512</v>
      </c>
      <c r="F300" s="128" t="s">
        <v>289</v>
      </c>
      <c r="G300" s="32" t="s">
        <v>648</v>
      </c>
      <c r="H300" s="150"/>
      <c r="I300" s="150"/>
      <c r="J300" s="150"/>
      <c r="K300" s="150"/>
      <c r="L300" s="289"/>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c r="HU300" s="13"/>
      <c r="HV300" s="13"/>
      <c r="HW300" s="13"/>
      <c r="HX300" s="13"/>
      <c r="HY300" s="13"/>
      <c r="HZ300" s="13"/>
      <c r="IA300" s="13"/>
      <c r="IB300" s="13"/>
      <c r="IC300" s="13"/>
      <c r="ID300" s="13"/>
      <c r="IE300" s="13"/>
      <c r="IF300" s="13"/>
      <c r="IG300" s="13"/>
      <c r="IH300" s="13"/>
      <c r="II300" s="13"/>
      <c r="IJ300" s="13"/>
      <c r="IK300" s="13"/>
      <c r="IL300" s="13"/>
      <c r="IM300" s="13"/>
      <c r="IN300" s="13"/>
      <c r="IO300" s="13"/>
      <c r="IP300" s="13"/>
      <c r="IQ300" s="13"/>
      <c r="IR300" s="13"/>
      <c r="IS300" s="13"/>
      <c r="IT300" s="13"/>
    </row>
    <row r="301" spans="1:254" s="14" customFormat="1" ht="60.75" customHeight="1">
      <c r="A301" s="193"/>
      <c r="B301" s="195"/>
      <c r="C301" s="257"/>
      <c r="D301" s="271"/>
      <c r="E301" s="129" t="s">
        <v>866</v>
      </c>
      <c r="F301" s="128" t="s">
        <v>289</v>
      </c>
      <c r="G301" s="32" t="s">
        <v>867</v>
      </c>
      <c r="H301" s="150"/>
      <c r="I301" s="150"/>
      <c r="J301" s="150"/>
      <c r="K301" s="150"/>
      <c r="L301" s="289"/>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c r="HU301" s="13"/>
      <c r="HV301" s="13"/>
      <c r="HW301" s="13"/>
      <c r="HX301" s="13"/>
      <c r="HY301" s="13"/>
      <c r="HZ301" s="13"/>
      <c r="IA301" s="13"/>
      <c r="IB301" s="13"/>
      <c r="IC301" s="13"/>
      <c r="ID301" s="13"/>
      <c r="IE301" s="13"/>
      <c r="IF301" s="13"/>
      <c r="IG301" s="13"/>
      <c r="IH301" s="13"/>
      <c r="II301" s="13"/>
      <c r="IJ301" s="13"/>
      <c r="IK301" s="13"/>
      <c r="IL301" s="13"/>
      <c r="IM301" s="13"/>
      <c r="IN301" s="13"/>
      <c r="IO301" s="13"/>
      <c r="IP301" s="13"/>
      <c r="IQ301" s="13"/>
      <c r="IR301" s="13"/>
      <c r="IS301" s="13"/>
      <c r="IT301" s="13"/>
    </row>
    <row r="302" spans="1:254" s="14" customFormat="1" ht="57.75" customHeight="1">
      <c r="A302" s="193"/>
      <c r="B302" s="195"/>
      <c r="C302" s="257"/>
      <c r="D302" s="271"/>
      <c r="E302" s="129" t="s">
        <v>1043</v>
      </c>
      <c r="F302" s="128" t="s">
        <v>289</v>
      </c>
      <c r="G302" s="128" t="s">
        <v>1044</v>
      </c>
      <c r="H302" s="150"/>
      <c r="I302" s="150"/>
      <c r="J302" s="150"/>
      <c r="K302" s="150"/>
      <c r="L302" s="289"/>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c r="HU302" s="13"/>
      <c r="HV302" s="13"/>
      <c r="HW302" s="13"/>
      <c r="HX302" s="13"/>
      <c r="HY302" s="13"/>
      <c r="HZ302" s="13"/>
      <c r="IA302" s="13"/>
      <c r="IB302" s="13"/>
      <c r="IC302" s="13"/>
      <c r="ID302" s="13"/>
      <c r="IE302" s="13"/>
      <c r="IF302" s="13"/>
      <c r="IG302" s="13"/>
      <c r="IH302" s="13"/>
      <c r="II302" s="13"/>
      <c r="IJ302" s="13"/>
      <c r="IK302" s="13"/>
      <c r="IL302" s="13"/>
      <c r="IM302" s="13"/>
      <c r="IN302" s="13"/>
      <c r="IO302" s="13"/>
      <c r="IP302" s="13"/>
      <c r="IQ302" s="13"/>
      <c r="IR302" s="13"/>
      <c r="IS302" s="13"/>
      <c r="IT302" s="13"/>
    </row>
    <row r="303" spans="1:254" s="14" customFormat="1" ht="45" customHeight="1">
      <c r="A303" s="193"/>
      <c r="B303" s="195"/>
      <c r="C303" s="257"/>
      <c r="D303" s="271"/>
      <c r="E303" s="129" t="s">
        <v>624</v>
      </c>
      <c r="F303" s="128" t="s">
        <v>289</v>
      </c>
      <c r="G303" s="128" t="s">
        <v>1045</v>
      </c>
      <c r="H303" s="150"/>
      <c r="I303" s="150"/>
      <c r="J303" s="150"/>
      <c r="K303" s="150"/>
      <c r="L303" s="289"/>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c r="HU303" s="13"/>
      <c r="HV303" s="13"/>
      <c r="HW303" s="13"/>
      <c r="HX303" s="13"/>
      <c r="HY303" s="13"/>
      <c r="HZ303" s="13"/>
      <c r="IA303" s="13"/>
      <c r="IB303" s="13"/>
      <c r="IC303" s="13"/>
      <c r="ID303" s="13"/>
      <c r="IE303" s="13"/>
      <c r="IF303" s="13"/>
      <c r="IG303" s="13"/>
      <c r="IH303" s="13"/>
      <c r="II303" s="13"/>
      <c r="IJ303" s="13"/>
      <c r="IK303" s="13"/>
      <c r="IL303" s="13"/>
      <c r="IM303" s="13"/>
      <c r="IN303" s="13"/>
      <c r="IO303" s="13"/>
      <c r="IP303" s="13"/>
      <c r="IQ303" s="13"/>
      <c r="IR303" s="13"/>
      <c r="IS303" s="13"/>
      <c r="IT303" s="13"/>
    </row>
    <row r="304" spans="1:254" s="14" customFormat="1" ht="45" customHeight="1">
      <c r="A304" s="193"/>
      <c r="B304" s="195"/>
      <c r="C304" s="257"/>
      <c r="D304" s="271"/>
      <c r="E304" s="129" t="s">
        <v>1680</v>
      </c>
      <c r="F304" s="128" t="s">
        <v>289</v>
      </c>
      <c r="G304" s="128" t="s">
        <v>1045</v>
      </c>
      <c r="H304" s="150"/>
      <c r="I304" s="150"/>
      <c r="J304" s="150"/>
      <c r="K304" s="150"/>
      <c r="L304" s="289"/>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c r="HU304" s="13"/>
      <c r="HV304" s="13"/>
      <c r="HW304" s="13"/>
      <c r="HX304" s="13"/>
      <c r="HY304" s="13"/>
      <c r="HZ304" s="13"/>
      <c r="IA304" s="13"/>
      <c r="IB304" s="13"/>
      <c r="IC304" s="13"/>
      <c r="ID304" s="13"/>
      <c r="IE304" s="13"/>
      <c r="IF304" s="13"/>
      <c r="IG304" s="13"/>
      <c r="IH304" s="13"/>
      <c r="II304" s="13"/>
      <c r="IJ304" s="13"/>
      <c r="IK304" s="13"/>
      <c r="IL304" s="13"/>
      <c r="IM304" s="13"/>
      <c r="IN304" s="13"/>
      <c r="IO304" s="13"/>
      <c r="IP304" s="13"/>
      <c r="IQ304" s="13"/>
      <c r="IR304" s="13"/>
      <c r="IS304" s="13"/>
      <c r="IT304" s="13"/>
    </row>
    <row r="305" spans="1:254" s="14" customFormat="1" ht="58.5" customHeight="1">
      <c r="A305" s="193"/>
      <c r="B305" s="195"/>
      <c r="C305" s="257"/>
      <c r="D305" s="271"/>
      <c r="E305" s="129" t="s">
        <v>1046</v>
      </c>
      <c r="F305" s="128" t="s">
        <v>289</v>
      </c>
      <c r="G305" s="128" t="s">
        <v>714</v>
      </c>
      <c r="H305" s="150"/>
      <c r="I305" s="150"/>
      <c r="J305" s="150"/>
      <c r="K305" s="150"/>
      <c r="L305" s="289"/>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c r="HU305" s="13"/>
      <c r="HV305" s="13"/>
      <c r="HW305" s="13"/>
      <c r="HX305" s="13"/>
      <c r="HY305" s="13"/>
      <c r="HZ305" s="13"/>
      <c r="IA305" s="13"/>
      <c r="IB305" s="13"/>
      <c r="IC305" s="13"/>
      <c r="ID305" s="13"/>
      <c r="IE305" s="13"/>
      <c r="IF305" s="13"/>
      <c r="IG305" s="13"/>
      <c r="IH305" s="13"/>
      <c r="II305" s="13"/>
      <c r="IJ305" s="13"/>
      <c r="IK305" s="13"/>
      <c r="IL305" s="13"/>
      <c r="IM305" s="13"/>
      <c r="IN305" s="13"/>
      <c r="IO305" s="13"/>
      <c r="IP305" s="13"/>
      <c r="IQ305" s="13"/>
      <c r="IR305" s="13"/>
      <c r="IS305" s="13"/>
      <c r="IT305" s="13"/>
    </row>
    <row r="306" spans="1:254" s="14" customFormat="1" ht="42.75" customHeight="1">
      <c r="A306" s="193"/>
      <c r="B306" s="195"/>
      <c r="C306" s="257"/>
      <c r="D306" s="271"/>
      <c r="E306" s="25" t="s">
        <v>1275</v>
      </c>
      <c r="F306" s="128" t="s">
        <v>289</v>
      </c>
      <c r="G306" s="128" t="s">
        <v>1276</v>
      </c>
      <c r="H306" s="150"/>
      <c r="I306" s="150"/>
      <c r="J306" s="150"/>
      <c r="K306" s="150"/>
      <c r="L306" s="289"/>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c r="HU306" s="13"/>
      <c r="HV306" s="13"/>
      <c r="HW306" s="13"/>
      <c r="HX306" s="13"/>
      <c r="HY306" s="13"/>
      <c r="HZ306" s="13"/>
      <c r="IA306" s="13"/>
      <c r="IB306" s="13"/>
      <c r="IC306" s="13"/>
      <c r="ID306" s="13"/>
      <c r="IE306" s="13"/>
      <c r="IF306" s="13"/>
      <c r="IG306" s="13"/>
      <c r="IH306" s="13"/>
      <c r="II306" s="13"/>
      <c r="IJ306" s="13"/>
      <c r="IK306" s="13"/>
      <c r="IL306" s="13"/>
      <c r="IM306" s="13"/>
      <c r="IN306" s="13"/>
      <c r="IO306" s="13"/>
      <c r="IP306" s="13"/>
      <c r="IQ306" s="13"/>
      <c r="IR306" s="13"/>
      <c r="IS306" s="13"/>
      <c r="IT306" s="13"/>
    </row>
    <row r="307" spans="1:254" s="14" customFormat="1" ht="42.75" customHeight="1">
      <c r="A307" s="193"/>
      <c r="B307" s="195"/>
      <c r="C307" s="257"/>
      <c r="D307" s="271"/>
      <c r="E307" s="129" t="s">
        <v>1096</v>
      </c>
      <c r="F307" s="128" t="s">
        <v>289</v>
      </c>
      <c r="G307" s="128" t="s">
        <v>1031</v>
      </c>
      <c r="H307" s="150"/>
      <c r="I307" s="150"/>
      <c r="J307" s="150"/>
      <c r="K307" s="150"/>
      <c r="L307" s="289"/>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c r="HU307" s="13"/>
      <c r="HV307" s="13"/>
      <c r="HW307" s="13"/>
      <c r="HX307" s="13"/>
      <c r="HY307" s="13"/>
      <c r="HZ307" s="13"/>
      <c r="IA307" s="13"/>
      <c r="IB307" s="13"/>
      <c r="IC307" s="13"/>
      <c r="ID307" s="13"/>
      <c r="IE307" s="13"/>
      <c r="IF307" s="13"/>
      <c r="IG307" s="13"/>
      <c r="IH307" s="13"/>
      <c r="II307" s="13"/>
      <c r="IJ307" s="13"/>
      <c r="IK307" s="13"/>
      <c r="IL307" s="13"/>
      <c r="IM307" s="13"/>
      <c r="IN307" s="13"/>
      <c r="IO307" s="13"/>
      <c r="IP307" s="13"/>
      <c r="IQ307" s="13"/>
      <c r="IR307" s="13"/>
      <c r="IS307" s="13"/>
      <c r="IT307" s="13"/>
    </row>
    <row r="308" spans="1:254" s="14" customFormat="1" ht="42.75" customHeight="1">
      <c r="A308" s="193"/>
      <c r="B308" s="195"/>
      <c r="C308" s="257"/>
      <c r="D308" s="271"/>
      <c r="E308" s="129" t="s">
        <v>1087</v>
      </c>
      <c r="F308" s="128" t="s">
        <v>289</v>
      </c>
      <c r="G308" s="128" t="s">
        <v>1041</v>
      </c>
      <c r="H308" s="150"/>
      <c r="I308" s="150"/>
      <c r="J308" s="150"/>
      <c r="K308" s="150"/>
      <c r="L308" s="289"/>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c r="HY308" s="13"/>
      <c r="HZ308" s="13"/>
      <c r="IA308" s="13"/>
      <c r="IB308" s="13"/>
      <c r="IC308" s="13"/>
      <c r="ID308" s="13"/>
      <c r="IE308" s="13"/>
      <c r="IF308" s="13"/>
      <c r="IG308" s="13"/>
      <c r="IH308" s="13"/>
      <c r="II308" s="13"/>
      <c r="IJ308" s="13"/>
      <c r="IK308" s="13"/>
      <c r="IL308" s="13"/>
      <c r="IM308" s="13"/>
      <c r="IN308" s="13"/>
      <c r="IO308" s="13"/>
      <c r="IP308" s="13"/>
      <c r="IQ308" s="13"/>
      <c r="IR308" s="13"/>
      <c r="IS308" s="13"/>
      <c r="IT308" s="13"/>
    </row>
    <row r="309" spans="1:254" s="14" customFormat="1" ht="42.75" customHeight="1">
      <c r="A309" s="193"/>
      <c r="B309" s="195"/>
      <c r="C309" s="257"/>
      <c r="D309" s="271"/>
      <c r="E309" s="124" t="s">
        <v>1664</v>
      </c>
      <c r="F309" s="128" t="s">
        <v>289</v>
      </c>
      <c r="G309" s="131" t="s">
        <v>1641</v>
      </c>
      <c r="H309" s="150"/>
      <c r="I309" s="150"/>
      <c r="J309" s="150"/>
      <c r="K309" s="150"/>
      <c r="L309" s="289"/>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c r="HU309" s="13"/>
      <c r="HV309" s="13"/>
      <c r="HW309" s="13"/>
      <c r="HX309" s="13"/>
      <c r="HY309" s="13"/>
      <c r="HZ309" s="13"/>
      <c r="IA309" s="13"/>
      <c r="IB309" s="13"/>
      <c r="IC309" s="13"/>
      <c r="ID309" s="13"/>
      <c r="IE309" s="13"/>
      <c r="IF309" s="13"/>
      <c r="IG309" s="13"/>
      <c r="IH309" s="13"/>
      <c r="II309" s="13"/>
      <c r="IJ309" s="13"/>
      <c r="IK309" s="13"/>
      <c r="IL309" s="13"/>
      <c r="IM309" s="13"/>
      <c r="IN309" s="13"/>
      <c r="IO309" s="13"/>
      <c r="IP309" s="13"/>
      <c r="IQ309" s="13"/>
      <c r="IR309" s="13"/>
      <c r="IS309" s="13"/>
      <c r="IT309" s="13"/>
    </row>
    <row r="310" spans="1:254" s="14" customFormat="1" ht="36.75" customHeight="1">
      <c r="A310" s="193"/>
      <c r="B310" s="195"/>
      <c r="C310" s="258"/>
      <c r="D310" s="279"/>
      <c r="E310" s="14" t="s">
        <v>1662</v>
      </c>
      <c r="F310" s="128" t="s">
        <v>289</v>
      </c>
      <c r="G310" s="131" t="s">
        <v>1628</v>
      </c>
      <c r="H310" s="157"/>
      <c r="I310" s="157"/>
      <c r="J310" s="157"/>
      <c r="K310" s="157"/>
      <c r="L310" s="290"/>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c r="HU310" s="13"/>
      <c r="HV310" s="13"/>
      <c r="HW310" s="13"/>
      <c r="HX310" s="13"/>
      <c r="HY310" s="13"/>
      <c r="HZ310" s="13"/>
      <c r="IA310" s="13"/>
      <c r="IB310" s="13"/>
      <c r="IC310" s="13"/>
      <c r="ID310" s="13"/>
      <c r="IE310" s="13"/>
      <c r="IF310" s="13"/>
      <c r="IG310" s="13"/>
      <c r="IH310" s="13"/>
      <c r="II310" s="13"/>
      <c r="IJ310" s="13"/>
      <c r="IK310" s="13"/>
      <c r="IL310" s="13"/>
      <c r="IM310" s="13"/>
      <c r="IN310" s="13"/>
      <c r="IO310" s="13"/>
      <c r="IP310" s="13"/>
      <c r="IQ310" s="13"/>
      <c r="IR310" s="13"/>
      <c r="IS310" s="13"/>
      <c r="IT310" s="13"/>
    </row>
    <row r="311" spans="1:254" s="14" customFormat="1" ht="59.25" customHeight="1">
      <c r="A311" s="193"/>
      <c r="B311" s="195"/>
      <c r="C311" s="256" t="s">
        <v>228</v>
      </c>
      <c r="D311" s="158" t="s">
        <v>74</v>
      </c>
      <c r="E311" s="129" t="s">
        <v>613</v>
      </c>
      <c r="F311" s="128" t="s">
        <v>289</v>
      </c>
      <c r="G311" s="32" t="s">
        <v>648</v>
      </c>
      <c r="H311" s="202">
        <v>4600</v>
      </c>
      <c r="I311" s="202">
        <v>4600</v>
      </c>
      <c r="J311" s="202">
        <v>4870.2</v>
      </c>
      <c r="K311" s="202">
        <v>4600</v>
      </c>
      <c r="L311" s="161" t="s">
        <v>921</v>
      </c>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c r="HU311" s="13"/>
      <c r="HV311" s="13"/>
      <c r="HW311" s="13"/>
      <c r="HX311" s="13"/>
      <c r="HY311" s="13"/>
      <c r="HZ311" s="13"/>
      <c r="IA311" s="13"/>
      <c r="IB311" s="13"/>
      <c r="IC311" s="13"/>
      <c r="ID311" s="13"/>
      <c r="IE311" s="13"/>
      <c r="IF311" s="13"/>
      <c r="IG311" s="13"/>
      <c r="IH311" s="13"/>
      <c r="II311" s="13"/>
      <c r="IJ311" s="13"/>
      <c r="IK311" s="13"/>
      <c r="IL311" s="13"/>
      <c r="IM311" s="13"/>
      <c r="IN311" s="13"/>
      <c r="IO311" s="13"/>
      <c r="IP311" s="13"/>
      <c r="IQ311" s="13"/>
      <c r="IR311" s="13"/>
      <c r="IS311" s="13"/>
      <c r="IT311" s="13"/>
    </row>
    <row r="312" spans="1:254" s="14" customFormat="1" ht="48.75" customHeight="1">
      <c r="A312" s="193"/>
      <c r="B312" s="195"/>
      <c r="C312" s="257"/>
      <c r="D312" s="159"/>
      <c r="E312" s="129" t="s">
        <v>653</v>
      </c>
      <c r="F312" s="128" t="s">
        <v>289</v>
      </c>
      <c r="G312" s="32" t="s">
        <v>654</v>
      </c>
      <c r="H312" s="203"/>
      <c r="I312" s="203"/>
      <c r="J312" s="203"/>
      <c r="K312" s="203"/>
      <c r="L312" s="162"/>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c r="IK312" s="13"/>
      <c r="IL312" s="13"/>
      <c r="IM312" s="13"/>
      <c r="IN312" s="13"/>
      <c r="IO312" s="13"/>
      <c r="IP312" s="13"/>
      <c r="IQ312" s="13"/>
      <c r="IR312" s="13"/>
      <c r="IS312" s="13"/>
      <c r="IT312" s="13"/>
    </row>
    <row r="313" spans="1:254" s="14" customFormat="1" ht="36" customHeight="1">
      <c r="A313" s="193"/>
      <c r="B313" s="195"/>
      <c r="C313" s="258"/>
      <c r="D313" s="160"/>
      <c r="E313" s="124" t="s">
        <v>1630</v>
      </c>
      <c r="F313" s="128" t="s">
        <v>289</v>
      </c>
      <c r="G313" s="131" t="s">
        <v>1631</v>
      </c>
      <c r="H313" s="204"/>
      <c r="I313" s="204"/>
      <c r="J313" s="204"/>
      <c r="K313" s="204"/>
      <c r="L313" s="16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c r="HU313" s="13"/>
      <c r="HV313" s="13"/>
      <c r="HW313" s="13"/>
      <c r="HX313" s="13"/>
      <c r="HY313" s="13"/>
      <c r="HZ313" s="13"/>
      <c r="IA313" s="13"/>
      <c r="IB313" s="13"/>
      <c r="IC313" s="13"/>
      <c r="ID313" s="13"/>
      <c r="IE313" s="13"/>
      <c r="IF313" s="13"/>
      <c r="IG313" s="13"/>
      <c r="IH313" s="13"/>
      <c r="II313" s="13"/>
      <c r="IJ313" s="13"/>
      <c r="IK313" s="13"/>
      <c r="IL313" s="13"/>
      <c r="IM313" s="13"/>
      <c r="IN313" s="13"/>
      <c r="IO313" s="13"/>
      <c r="IP313" s="13"/>
      <c r="IQ313" s="13"/>
      <c r="IR313" s="13"/>
      <c r="IS313" s="13"/>
      <c r="IT313" s="13"/>
    </row>
    <row r="314" spans="1:254" s="14" customFormat="1" ht="66.75" customHeight="1">
      <c r="A314" s="193"/>
      <c r="B314" s="195"/>
      <c r="C314" s="137" t="s">
        <v>864</v>
      </c>
      <c r="D314" s="103" t="s">
        <v>260</v>
      </c>
      <c r="E314" s="129" t="s">
        <v>611</v>
      </c>
      <c r="F314" s="128" t="s">
        <v>289</v>
      </c>
      <c r="G314" s="32" t="s">
        <v>652</v>
      </c>
      <c r="H314" s="57">
        <v>30</v>
      </c>
      <c r="I314" s="57">
        <v>28</v>
      </c>
      <c r="J314" s="57"/>
      <c r="K314" s="57"/>
      <c r="L314" s="125" t="s">
        <v>531</v>
      </c>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c r="HU314" s="13"/>
      <c r="HV314" s="13"/>
      <c r="HW314" s="13"/>
      <c r="HX314" s="13"/>
      <c r="HY314" s="13"/>
      <c r="HZ314" s="13"/>
      <c r="IA314" s="13"/>
      <c r="IB314" s="13"/>
      <c r="IC314" s="13"/>
      <c r="ID314" s="13"/>
      <c r="IE314" s="13"/>
      <c r="IF314" s="13"/>
      <c r="IG314" s="13"/>
      <c r="IH314" s="13"/>
      <c r="II314" s="13"/>
      <c r="IJ314" s="13"/>
      <c r="IK314" s="13"/>
      <c r="IL314" s="13"/>
      <c r="IM314" s="13"/>
      <c r="IN314" s="13"/>
      <c r="IO314" s="13"/>
      <c r="IP314" s="13"/>
      <c r="IQ314" s="13"/>
      <c r="IR314" s="13"/>
      <c r="IS314" s="13"/>
      <c r="IT314" s="13"/>
    </row>
    <row r="315" spans="1:254" s="14" customFormat="1" ht="52.5" customHeight="1">
      <c r="A315" s="193"/>
      <c r="B315" s="195"/>
      <c r="C315" s="256" t="s">
        <v>865</v>
      </c>
      <c r="D315" s="158" t="s">
        <v>419</v>
      </c>
      <c r="E315" s="129" t="s">
        <v>862</v>
      </c>
      <c r="F315" s="128" t="s">
        <v>82</v>
      </c>
      <c r="G315" s="128" t="s">
        <v>857</v>
      </c>
      <c r="H315" s="202">
        <f>45809.1+15804.3</f>
        <v>61613.399999999994</v>
      </c>
      <c r="I315" s="202">
        <f>45809+15804.3</f>
        <v>61613.3</v>
      </c>
      <c r="J315" s="202">
        <v>18329.3</v>
      </c>
      <c r="K315" s="202">
        <v>17765.400000000001</v>
      </c>
      <c r="L315" s="161" t="s">
        <v>1359</v>
      </c>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c r="HT315" s="13"/>
      <c r="HU315" s="13"/>
      <c r="HV315" s="13"/>
      <c r="HW315" s="13"/>
      <c r="HX315" s="13"/>
      <c r="HY315" s="13"/>
      <c r="HZ315" s="13"/>
      <c r="IA315" s="13"/>
      <c r="IB315" s="13"/>
      <c r="IC315" s="13"/>
      <c r="ID315" s="13"/>
      <c r="IE315" s="13"/>
      <c r="IF315" s="13"/>
      <c r="IG315" s="13"/>
      <c r="IH315" s="13"/>
      <c r="II315" s="13"/>
      <c r="IJ315" s="13"/>
      <c r="IK315" s="13"/>
      <c r="IL315" s="13"/>
      <c r="IM315" s="13"/>
      <c r="IN315" s="13"/>
      <c r="IO315" s="13"/>
      <c r="IP315" s="13"/>
      <c r="IQ315" s="13"/>
      <c r="IR315" s="13"/>
      <c r="IS315" s="13"/>
      <c r="IT315" s="13"/>
    </row>
    <row r="316" spans="1:254" s="14" customFormat="1" ht="66.75" customHeight="1">
      <c r="A316" s="193"/>
      <c r="B316" s="195"/>
      <c r="C316" s="257"/>
      <c r="D316" s="159"/>
      <c r="E316" s="129" t="s">
        <v>858</v>
      </c>
      <c r="F316" s="128" t="s">
        <v>82</v>
      </c>
      <c r="G316" s="128" t="s">
        <v>859</v>
      </c>
      <c r="H316" s="203"/>
      <c r="I316" s="203"/>
      <c r="J316" s="203"/>
      <c r="K316" s="203"/>
      <c r="L316" s="162"/>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c r="HU316" s="13"/>
      <c r="HV316" s="13"/>
      <c r="HW316" s="13"/>
      <c r="HX316" s="13"/>
      <c r="HY316" s="13"/>
      <c r="HZ316" s="13"/>
      <c r="IA316" s="13"/>
      <c r="IB316" s="13"/>
      <c r="IC316" s="13"/>
      <c r="ID316" s="13"/>
      <c r="IE316" s="13"/>
      <c r="IF316" s="13"/>
      <c r="IG316" s="13"/>
      <c r="IH316" s="13"/>
      <c r="II316" s="13"/>
      <c r="IJ316" s="13"/>
      <c r="IK316" s="13"/>
      <c r="IL316" s="13"/>
      <c r="IM316" s="13"/>
      <c r="IN316" s="13"/>
      <c r="IO316" s="13"/>
      <c r="IP316" s="13"/>
      <c r="IQ316" s="13"/>
      <c r="IR316" s="13"/>
      <c r="IS316" s="13"/>
      <c r="IT316" s="13"/>
    </row>
    <row r="317" spans="1:254" s="14" customFormat="1" ht="42.75" customHeight="1">
      <c r="A317" s="193"/>
      <c r="B317" s="195"/>
      <c r="C317" s="257"/>
      <c r="D317" s="159"/>
      <c r="E317" s="143" t="s">
        <v>1735</v>
      </c>
      <c r="F317" s="119" t="s">
        <v>289</v>
      </c>
      <c r="G317" s="47" t="s">
        <v>1573</v>
      </c>
      <c r="H317" s="203"/>
      <c r="I317" s="203"/>
      <c r="J317" s="203"/>
      <c r="K317" s="203"/>
      <c r="L317" s="162"/>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c r="HU317" s="13"/>
      <c r="HV317" s="13"/>
      <c r="HW317" s="13"/>
      <c r="HX317" s="13"/>
      <c r="HY317" s="13"/>
      <c r="HZ317" s="13"/>
      <c r="IA317" s="13"/>
      <c r="IB317" s="13"/>
      <c r="IC317" s="13"/>
      <c r="ID317" s="13"/>
      <c r="IE317" s="13"/>
      <c r="IF317" s="13"/>
      <c r="IG317" s="13"/>
      <c r="IH317" s="13"/>
      <c r="II317" s="13"/>
      <c r="IJ317" s="13"/>
      <c r="IK317" s="13"/>
      <c r="IL317" s="13"/>
      <c r="IM317" s="13"/>
      <c r="IN317" s="13"/>
      <c r="IO317" s="13"/>
      <c r="IP317" s="13"/>
      <c r="IQ317" s="13"/>
      <c r="IR317" s="13"/>
      <c r="IS317" s="13"/>
      <c r="IT317" s="13"/>
    </row>
    <row r="318" spans="1:254" s="14" customFormat="1" ht="66.75" customHeight="1">
      <c r="A318" s="193"/>
      <c r="B318" s="195"/>
      <c r="C318" s="258"/>
      <c r="D318" s="160"/>
      <c r="E318" s="129" t="s">
        <v>860</v>
      </c>
      <c r="F318" s="128" t="s">
        <v>82</v>
      </c>
      <c r="G318" s="128" t="s">
        <v>861</v>
      </c>
      <c r="H318" s="204"/>
      <c r="I318" s="204"/>
      <c r="J318" s="204"/>
      <c r="K318" s="204"/>
      <c r="L318" s="16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c r="HY318" s="13"/>
      <c r="HZ318" s="13"/>
      <c r="IA318" s="13"/>
      <c r="IB318" s="13"/>
      <c r="IC318" s="13"/>
      <c r="ID318" s="13"/>
      <c r="IE318" s="13"/>
      <c r="IF318" s="13"/>
      <c r="IG318" s="13"/>
      <c r="IH318" s="13"/>
      <c r="II318" s="13"/>
      <c r="IJ318" s="13"/>
      <c r="IK318" s="13"/>
      <c r="IL318" s="13"/>
      <c r="IM318" s="13"/>
      <c r="IN318" s="13"/>
      <c r="IO318" s="13"/>
      <c r="IP318" s="13"/>
      <c r="IQ318" s="13"/>
      <c r="IR318" s="13"/>
      <c r="IS318" s="13"/>
      <c r="IT318" s="13"/>
    </row>
    <row r="319" spans="1:254" s="14" customFormat="1" ht="37.5" customHeight="1">
      <c r="A319" s="172" t="s">
        <v>435</v>
      </c>
      <c r="B319" s="300" t="s">
        <v>1793</v>
      </c>
      <c r="C319" s="261" t="s">
        <v>273</v>
      </c>
      <c r="D319" s="208" t="s">
        <v>434</v>
      </c>
      <c r="E319" s="124" t="s">
        <v>1402</v>
      </c>
      <c r="F319" s="128" t="s">
        <v>82</v>
      </c>
      <c r="G319" s="131" t="s">
        <v>1403</v>
      </c>
      <c r="H319" s="199">
        <f>SUM(H323:H336)</f>
        <v>19996</v>
      </c>
      <c r="I319" s="199">
        <f t="shared" ref="I319:K319" si="4">SUM(I323:I336)</f>
        <v>10090.4</v>
      </c>
      <c r="J319" s="199">
        <f t="shared" si="4"/>
        <v>47408</v>
      </c>
      <c r="K319" s="199">
        <f t="shared" si="4"/>
        <v>30899.699999999997</v>
      </c>
      <c r="L319" s="219"/>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row>
    <row r="320" spans="1:254" s="14" customFormat="1" ht="45" customHeight="1">
      <c r="A320" s="172"/>
      <c r="B320" s="301"/>
      <c r="C320" s="261"/>
      <c r="D320" s="208"/>
      <c r="E320" s="143" t="s">
        <v>953</v>
      </c>
      <c r="F320" s="119" t="s">
        <v>167</v>
      </c>
      <c r="G320" s="119" t="s">
        <v>905</v>
      </c>
      <c r="H320" s="199"/>
      <c r="I320" s="199"/>
      <c r="J320" s="199"/>
      <c r="K320" s="199"/>
      <c r="L320" s="219"/>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c r="HU320" s="13"/>
      <c r="HV320" s="13"/>
      <c r="HW320" s="13"/>
      <c r="HX320" s="13"/>
      <c r="HY320" s="13"/>
      <c r="HZ320" s="13"/>
      <c r="IA320" s="13"/>
      <c r="IB320" s="13"/>
      <c r="IC320" s="13"/>
      <c r="ID320" s="13"/>
      <c r="IE320" s="13"/>
      <c r="IF320" s="13"/>
      <c r="IG320" s="13"/>
      <c r="IH320" s="13"/>
      <c r="II320" s="13"/>
      <c r="IJ320" s="13"/>
      <c r="IK320" s="13"/>
      <c r="IL320" s="13"/>
      <c r="IM320" s="13"/>
      <c r="IN320" s="13"/>
      <c r="IO320" s="13"/>
      <c r="IP320" s="13"/>
      <c r="IQ320" s="13"/>
      <c r="IR320" s="13"/>
      <c r="IS320" s="13"/>
      <c r="IT320" s="13"/>
    </row>
    <row r="321" spans="1:254" s="14" customFormat="1" ht="66.75" customHeight="1">
      <c r="A321" s="172"/>
      <c r="B321" s="301"/>
      <c r="C321" s="261"/>
      <c r="D321" s="208"/>
      <c r="E321" s="143" t="s">
        <v>661</v>
      </c>
      <c r="F321" s="119" t="s">
        <v>168</v>
      </c>
      <c r="G321" s="119" t="s">
        <v>583</v>
      </c>
      <c r="H321" s="199"/>
      <c r="I321" s="199"/>
      <c r="J321" s="199"/>
      <c r="K321" s="199"/>
      <c r="L321" s="219"/>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c r="HY321" s="13"/>
      <c r="HZ321" s="13"/>
      <c r="IA321" s="13"/>
      <c r="IB321" s="13"/>
      <c r="IC321" s="13"/>
      <c r="ID321" s="13"/>
      <c r="IE321" s="13"/>
      <c r="IF321" s="13"/>
      <c r="IG321" s="13"/>
      <c r="IH321" s="13"/>
      <c r="II321" s="13"/>
      <c r="IJ321" s="13"/>
      <c r="IK321" s="13"/>
      <c r="IL321" s="13"/>
      <c r="IM321" s="13"/>
      <c r="IN321" s="13"/>
      <c r="IO321" s="13"/>
      <c r="IP321" s="13"/>
      <c r="IQ321" s="13"/>
      <c r="IR321" s="13"/>
      <c r="IS321" s="13"/>
      <c r="IT321" s="13"/>
    </row>
    <row r="322" spans="1:254" s="14" customFormat="1" ht="19.5" customHeight="1">
      <c r="A322" s="172"/>
      <c r="B322" s="301"/>
      <c r="C322" s="261"/>
      <c r="D322" s="208"/>
      <c r="E322" s="143" t="s">
        <v>282</v>
      </c>
      <c r="F322" s="119"/>
      <c r="G322" s="119"/>
      <c r="H322" s="116"/>
      <c r="I322" s="116"/>
      <c r="J322" s="116"/>
      <c r="K322" s="116"/>
      <c r="L322" s="125"/>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c r="HY322" s="13"/>
      <c r="HZ322" s="13"/>
      <c r="IA322" s="13"/>
      <c r="IB322" s="13"/>
      <c r="IC322" s="13"/>
      <c r="ID322" s="13"/>
      <c r="IE322" s="13"/>
      <c r="IF322" s="13"/>
      <c r="IG322" s="13"/>
      <c r="IH322" s="13"/>
      <c r="II322" s="13"/>
      <c r="IJ322" s="13"/>
      <c r="IK322" s="13"/>
      <c r="IL322" s="13"/>
      <c r="IM322" s="13"/>
      <c r="IN322" s="13"/>
      <c r="IO322" s="13"/>
      <c r="IP322" s="13"/>
      <c r="IQ322" s="13"/>
      <c r="IR322" s="13"/>
      <c r="IS322" s="13"/>
      <c r="IT322" s="13"/>
    </row>
    <row r="323" spans="1:254" s="14" customFormat="1" ht="84.75" hidden="1" customHeight="1">
      <c r="A323" s="172"/>
      <c r="B323" s="301"/>
      <c r="C323" s="261" t="s">
        <v>78</v>
      </c>
      <c r="D323" s="179" t="s">
        <v>80</v>
      </c>
      <c r="E323" s="143" t="s">
        <v>229</v>
      </c>
      <c r="F323" s="119" t="s">
        <v>289</v>
      </c>
      <c r="G323" s="119" t="s">
        <v>230</v>
      </c>
      <c r="H323" s="149"/>
      <c r="I323" s="91"/>
      <c r="J323" s="149"/>
      <c r="K323" s="199"/>
      <c r="L323" s="219" t="s">
        <v>371</v>
      </c>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c r="HU323" s="13"/>
      <c r="HV323" s="13"/>
      <c r="HW323" s="13"/>
      <c r="HX323" s="13"/>
      <c r="HY323" s="13"/>
      <c r="HZ323" s="13"/>
      <c r="IA323" s="13"/>
      <c r="IB323" s="13"/>
      <c r="IC323" s="13"/>
      <c r="ID323" s="13"/>
      <c r="IE323" s="13"/>
      <c r="IF323" s="13"/>
      <c r="IG323" s="13"/>
      <c r="IH323" s="13"/>
      <c r="II323" s="13"/>
      <c r="IJ323" s="13"/>
      <c r="IK323" s="13"/>
      <c r="IL323" s="13"/>
      <c r="IM323" s="13"/>
      <c r="IN323" s="13"/>
      <c r="IO323" s="13"/>
      <c r="IP323" s="13"/>
      <c r="IQ323" s="13"/>
      <c r="IR323" s="13"/>
      <c r="IS323" s="13"/>
      <c r="IT323" s="13"/>
    </row>
    <row r="324" spans="1:254" s="15" customFormat="1" ht="66.75" hidden="1" customHeight="1">
      <c r="A324" s="172"/>
      <c r="B324" s="301"/>
      <c r="C324" s="261"/>
      <c r="D324" s="179"/>
      <c r="E324" s="143" t="s">
        <v>179</v>
      </c>
      <c r="F324" s="119" t="s">
        <v>289</v>
      </c>
      <c r="G324" s="119" t="s">
        <v>226</v>
      </c>
      <c r="H324" s="157"/>
      <c r="I324" s="92"/>
      <c r="J324" s="157"/>
      <c r="K324" s="199"/>
      <c r="L324" s="219"/>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c r="HU324" s="13"/>
      <c r="HV324" s="13"/>
      <c r="HW324" s="13"/>
      <c r="HX324" s="13"/>
      <c r="HY324" s="13"/>
      <c r="HZ324" s="13"/>
      <c r="IA324" s="13"/>
      <c r="IB324" s="13"/>
      <c r="IC324" s="13"/>
      <c r="ID324" s="13"/>
      <c r="IE324" s="13"/>
      <c r="IF324" s="13"/>
      <c r="IG324" s="13"/>
      <c r="IH324" s="13"/>
      <c r="II324" s="13"/>
      <c r="IJ324" s="13"/>
      <c r="IK324" s="13"/>
      <c r="IL324" s="13"/>
      <c r="IM324" s="13"/>
      <c r="IN324" s="13"/>
      <c r="IO324" s="13"/>
      <c r="IP324" s="13"/>
      <c r="IQ324" s="13"/>
      <c r="IR324" s="13"/>
      <c r="IS324" s="13"/>
      <c r="IT324" s="13"/>
    </row>
    <row r="325" spans="1:254" s="14" customFormat="1" ht="56.25" customHeight="1">
      <c r="A325" s="172"/>
      <c r="B325" s="301"/>
      <c r="C325" s="261" t="s">
        <v>78</v>
      </c>
      <c r="D325" s="179" t="s">
        <v>80</v>
      </c>
      <c r="E325" s="129" t="s">
        <v>178</v>
      </c>
      <c r="F325" s="128" t="s">
        <v>289</v>
      </c>
      <c r="G325" s="128" t="s">
        <v>662</v>
      </c>
      <c r="H325" s="149">
        <f>3112.3</f>
        <v>3112.3</v>
      </c>
      <c r="I325" s="149">
        <v>2859.2</v>
      </c>
      <c r="J325" s="149">
        <v>652.6</v>
      </c>
      <c r="K325" s="199">
        <v>500</v>
      </c>
      <c r="L325" s="219" t="s">
        <v>1714</v>
      </c>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c r="HU325" s="13"/>
      <c r="HV325" s="13"/>
      <c r="HW325" s="13"/>
      <c r="HX325" s="13"/>
      <c r="HY325" s="13"/>
      <c r="HZ325" s="13"/>
      <c r="IA325" s="13"/>
      <c r="IB325" s="13"/>
      <c r="IC325" s="13"/>
      <c r="ID325" s="13"/>
      <c r="IE325" s="13"/>
      <c r="IF325" s="13"/>
      <c r="IG325" s="13"/>
      <c r="IH325" s="13"/>
      <c r="II325" s="13"/>
      <c r="IJ325" s="13"/>
      <c r="IK325" s="13"/>
      <c r="IL325" s="13"/>
      <c r="IM325" s="13"/>
      <c r="IN325" s="13"/>
      <c r="IO325" s="13"/>
      <c r="IP325" s="13"/>
      <c r="IQ325" s="13"/>
      <c r="IR325" s="13"/>
      <c r="IS325" s="13"/>
      <c r="IT325" s="13"/>
    </row>
    <row r="326" spans="1:254" s="14" customFormat="1" ht="46.5" customHeight="1">
      <c r="A326" s="172"/>
      <c r="B326" s="301"/>
      <c r="C326" s="261"/>
      <c r="D326" s="179"/>
      <c r="E326" s="129" t="s">
        <v>616</v>
      </c>
      <c r="F326" s="128" t="s">
        <v>289</v>
      </c>
      <c r="G326" s="32" t="s">
        <v>648</v>
      </c>
      <c r="H326" s="150"/>
      <c r="I326" s="150"/>
      <c r="J326" s="150"/>
      <c r="K326" s="199"/>
      <c r="L326" s="219"/>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c r="HU326" s="13"/>
      <c r="HV326" s="13"/>
      <c r="HW326" s="13"/>
      <c r="HX326" s="13"/>
      <c r="HY326" s="13"/>
      <c r="HZ326" s="13"/>
      <c r="IA326" s="13"/>
      <c r="IB326" s="13"/>
      <c r="IC326" s="13"/>
      <c r="ID326" s="13"/>
      <c r="IE326" s="13"/>
      <c r="IF326" s="13"/>
      <c r="IG326" s="13"/>
      <c r="IH326" s="13"/>
      <c r="II326" s="13"/>
      <c r="IJ326" s="13"/>
      <c r="IK326" s="13"/>
      <c r="IL326" s="13"/>
      <c r="IM326" s="13"/>
      <c r="IN326" s="13"/>
      <c r="IO326" s="13"/>
      <c r="IP326" s="13"/>
      <c r="IQ326" s="13"/>
      <c r="IR326" s="13"/>
      <c r="IS326" s="13"/>
      <c r="IT326" s="13"/>
    </row>
    <row r="327" spans="1:254" s="14" customFormat="1" ht="39.75" customHeight="1">
      <c r="A327" s="172"/>
      <c r="B327" s="301"/>
      <c r="C327" s="261"/>
      <c r="D327" s="179"/>
      <c r="E327" s="143" t="s">
        <v>1735</v>
      </c>
      <c r="F327" s="119" t="s">
        <v>289</v>
      </c>
      <c r="G327" s="47" t="s">
        <v>1573</v>
      </c>
      <c r="H327" s="150"/>
      <c r="I327" s="150"/>
      <c r="J327" s="150"/>
      <c r="K327" s="199"/>
      <c r="L327" s="219"/>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c r="HU327" s="13"/>
      <c r="HV327" s="13"/>
      <c r="HW327" s="13"/>
      <c r="HX327" s="13"/>
      <c r="HY327" s="13"/>
      <c r="HZ327" s="13"/>
      <c r="IA327" s="13"/>
      <c r="IB327" s="13"/>
      <c r="IC327" s="13"/>
      <c r="ID327" s="13"/>
      <c r="IE327" s="13"/>
      <c r="IF327" s="13"/>
      <c r="IG327" s="13"/>
      <c r="IH327" s="13"/>
      <c r="II327" s="13"/>
      <c r="IJ327" s="13"/>
      <c r="IK327" s="13"/>
      <c r="IL327" s="13"/>
      <c r="IM327" s="13"/>
      <c r="IN327" s="13"/>
      <c r="IO327" s="13"/>
      <c r="IP327" s="13"/>
      <c r="IQ327" s="13"/>
      <c r="IR327" s="13"/>
      <c r="IS327" s="13"/>
      <c r="IT327" s="13"/>
    </row>
    <row r="328" spans="1:254" s="14" customFormat="1" ht="34.5" customHeight="1">
      <c r="A328" s="172"/>
      <c r="B328" s="301"/>
      <c r="C328" s="261"/>
      <c r="D328" s="179"/>
      <c r="E328" s="124" t="s">
        <v>1667</v>
      </c>
      <c r="F328" s="128" t="s">
        <v>289</v>
      </c>
      <c r="G328" s="131" t="s">
        <v>1645</v>
      </c>
      <c r="H328" s="157"/>
      <c r="I328" s="157"/>
      <c r="J328" s="157"/>
      <c r="K328" s="199"/>
      <c r="L328" s="219"/>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c r="HU328" s="13"/>
      <c r="HV328" s="13"/>
      <c r="HW328" s="13"/>
      <c r="HX328" s="13"/>
      <c r="HY328" s="13"/>
      <c r="HZ328" s="13"/>
      <c r="IA328" s="13"/>
      <c r="IB328" s="13"/>
      <c r="IC328" s="13"/>
      <c r="ID328" s="13"/>
      <c r="IE328" s="13"/>
      <c r="IF328" s="13"/>
      <c r="IG328" s="13"/>
      <c r="IH328" s="13"/>
      <c r="II328" s="13"/>
      <c r="IJ328" s="13"/>
      <c r="IK328" s="13"/>
      <c r="IL328" s="13"/>
      <c r="IM328" s="13"/>
      <c r="IN328" s="13"/>
      <c r="IO328" s="13"/>
      <c r="IP328" s="13"/>
      <c r="IQ328" s="13"/>
      <c r="IR328" s="13"/>
      <c r="IS328" s="13"/>
      <c r="IT328" s="13"/>
    </row>
    <row r="329" spans="1:254" s="14" customFormat="1" ht="59.25" customHeight="1">
      <c r="A329" s="172"/>
      <c r="B329" s="301"/>
      <c r="C329" s="137" t="s">
        <v>539</v>
      </c>
      <c r="D329" s="103" t="s">
        <v>80</v>
      </c>
      <c r="E329" s="129" t="s">
        <v>616</v>
      </c>
      <c r="F329" s="128" t="s">
        <v>289</v>
      </c>
      <c r="G329" s="128" t="s">
        <v>648</v>
      </c>
      <c r="H329" s="91">
        <f>4741.1+232.9</f>
        <v>4974</v>
      </c>
      <c r="I329" s="91">
        <f>3841</f>
        <v>3841</v>
      </c>
      <c r="J329" s="91">
        <v>4821.3999999999996</v>
      </c>
      <c r="K329" s="91">
        <v>3789.6</v>
      </c>
      <c r="L329" s="125" t="s">
        <v>1364</v>
      </c>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c r="HT329" s="13"/>
      <c r="HU329" s="13"/>
      <c r="HV329" s="13"/>
      <c r="HW329" s="13"/>
      <c r="HX329" s="13"/>
      <c r="HY329" s="13"/>
      <c r="HZ329" s="13"/>
      <c r="IA329" s="13"/>
      <c r="IB329" s="13"/>
      <c r="IC329" s="13"/>
      <c r="ID329" s="13"/>
      <c r="IE329" s="13"/>
      <c r="IF329" s="13"/>
      <c r="IG329" s="13"/>
      <c r="IH329" s="13"/>
      <c r="II329" s="13"/>
      <c r="IJ329" s="13"/>
      <c r="IK329" s="13"/>
      <c r="IL329" s="13"/>
      <c r="IM329" s="13"/>
      <c r="IN329" s="13"/>
      <c r="IO329" s="13"/>
      <c r="IP329" s="13"/>
      <c r="IQ329" s="13"/>
      <c r="IR329" s="13"/>
      <c r="IS329" s="13"/>
      <c r="IT329" s="13"/>
    </row>
    <row r="330" spans="1:254" s="14" customFormat="1" ht="61.5" customHeight="1">
      <c r="A330" s="172"/>
      <c r="B330" s="301"/>
      <c r="C330" s="256" t="s">
        <v>79</v>
      </c>
      <c r="D330" s="158" t="s">
        <v>80</v>
      </c>
      <c r="E330" s="129" t="s">
        <v>616</v>
      </c>
      <c r="F330" s="128" t="s">
        <v>289</v>
      </c>
      <c r="G330" s="128" t="s">
        <v>648</v>
      </c>
      <c r="H330" s="149">
        <v>8519.4</v>
      </c>
      <c r="I330" s="149"/>
      <c r="J330" s="149">
        <v>36362.400000000001</v>
      </c>
      <c r="K330" s="149">
        <v>24944</v>
      </c>
      <c r="L330" s="161" t="s">
        <v>1130</v>
      </c>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c r="HY330" s="13"/>
      <c r="HZ330" s="13"/>
      <c r="IA330" s="13"/>
      <c r="IB330" s="13"/>
      <c r="IC330" s="13"/>
      <c r="ID330" s="13"/>
      <c r="IE330" s="13"/>
      <c r="IF330" s="13"/>
      <c r="IG330" s="13"/>
      <c r="IH330" s="13"/>
      <c r="II330" s="13"/>
      <c r="IJ330" s="13"/>
      <c r="IK330" s="13"/>
      <c r="IL330" s="13"/>
      <c r="IM330" s="13"/>
      <c r="IN330" s="13"/>
      <c r="IO330" s="13"/>
      <c r="IP330" s="13"/>
      <c r="IQ330" s="13"/>
      <c r="IR330" s="13"/>
      <c r="IS330" s="13"/>
      <c r="IT330" s="13"/>
    </row>
    <row r="331" spans="1:254" s="14" customFormat="1" ht="56.25" customHeight="1">
      <c r="A331" s="172"/>
      <c r="B331" s="301"/>
      <c r="C331" s="257"/>
      <c r="D331" s="159"/>
      <c r="E331" s="129" t="s">
        <v>1763</v>
      </c>
      <c r="F331" s="128" t="s">
        <v>289</v>
      </c>
      <c r="G331" s="128" t="s">
        <v>583</v>
      </c>
      <c r="H331" s="150"/>
      <c r="I331" s="150"/>
      <c r="J331" s="150"/>
      <c r="K331" s="150"/>
      <c r="L331" s="162"/>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c r="HU331" s="13"/>
      <c r="HV331" s="13"/>
      <c r="HW331" s="13"/>
      <c r="HX331" s="13"/>
      <c r="HY331" s="13"/>
      <c r="HZ331" s="13"/>
      <c r="IA331" s="13"/>
      <c r="IB331" s="13"/>
      <c r="IC331" s="13"/>
      <c r="ID331" s="13"/>
      <c r="IE331" s="13"/>
      <c r="IF331" s="13"/>
      <c r="IG331" s="13"/>
      <c r="IH331" s="13"/>
      <c r="II331" s="13"/>
      <c r="IJ331" s="13"/>
      <c r="IK331" s="13"/>
      <c r="IL331" s="13"/>
      <c r="IM331" s="13"/>
      <c r="IN331" s="13"/>
      <c r="IO331" s="13"/>
      <c r="IP331" s="13"/>
      <c r="IQ331" s="13"/>
      <c r="IR331" s="13"/>
      <c r="IS331" s="13"/>
      <c r="IT331" s="13"/>
    </row>
    <row r="332" spans="1:254" s="14" customFormat="1" ht="54" customHeight="1">
      <c r="A332" s="172"/>
      <c r="B332" s="301"/>
      <c r="C332" s="257"/>
      <c r="D332" s="159"/>
      <c r="E332" s="143" t="s">
        <v>1735</v>
      </c>
      <c r="F332" s="119" t="s">
        <v>289</v>
      </c>
      <c r="G332" s="47" t="s">
        <v>1573</v>
      </c>
      <c r="H332" s="150"/>
      <c r="I332" s="150"/>
      <c r="J332" s="150"/>
      <c r="K332" s="150"/>
      <c r="L332" s="162"/>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c r="HT332" s="13"/>
      <c r="HU332" s="13"/>
      <c r="HV332" s="13"/>
      <c r="HW332" s="13"/>
      <c r="HX332" s="13"/>
      <c r="HY332" s="13"/>
      <c r="HZ332" s="13"/>
      <c r="IA332" s="13"/>
      <c r="IB332" s="13"/>
      <c r="IC332" s="13"/>
      <c r="ID332" s="13"/>
      <c r="IE332" s="13"/>
      <c r="IF332" s="13"/>
      <c r="IG332" s="13"/>
      <c r="IH332" s="13"/>
      <c r="II332" s="13"/>
      <c r="IJ332" s="13"/>
      <c r="IK332" s="13"/>
      <c r="IL332" s="13"/>
      <c r="IM332" s="13"/>
      <c r="IN332" s="13"/>
      <c r="IO332" s="13"/>
      <c r="IP332" s="13"/>
      <c r="IQ332" s="13"/>
      <c r="IR332" s="13"/>
      <c r="IS332" s="13"/>
      <c r="IT332" s="13"/>
    </row>
    <row r="333" spans="1:254" s="14" customFormat="1" ht="61.5" customHeight="1">
      <c r="A333" s="172"/>
      <c r="B333" s="301"/>
      <c r="C333" s="258"/>
      <c r="D333" s="160"/>
      <c r="E333" s="129" t="s">
        <v>1764</v>
      </c>
      <c r="F333" s="128" t="s">
        <v>289</v>
      </c>
      <c r="G333" s="128" t="s">
        <v>1417</v>
      </c>
      <c r="H333" s="157"/>
      <c r="I333" s="157"/>
      <c r="J333" s="157"/>
      <c r="K333" s="157"/>
      <c r="L333" s="16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c r="HU333" s="13"/>
      <c r="HV333" s="13"/>
      <c r="HW333" s="13"/>
      <c r="HX333" s="13"/>
      <c r="HY333" s="13"/>
      <c r="HZ333" s="13"/>
      <c r="IA333" s="13"/>
      <c r="IB333" s="13"/>
      <c r="IC333" s="13"/>
      <c r="ID333" s="13"/>
      <c r="IE333" s="13"/>
      <c r="IF333" s="13"/>
      <c r="IG333" s="13"/>
      <c r="IH333" s="13"/>
      <c r="II333" s="13"/>
      <c r="IJ333" s="13"/>
      <c r="IK333" s="13"/>
      <c r="IL333" s="13"/>
      <c r="IM333" s="13"/>
      <c r="IN333" s="13"/>
      <c r="IO333" s="13"/>
      <c r="IP333" s="13"/>
      <c r="IQ333" s="13"/>
      <c r="IR333" s="13"/>
      <c r="IS333" s="13"/>
      <c r="IT333" s="13"/>
    </row>
    <row r="334" spans="1:254" s="14" customFormat="1" ht="55.5" customHeight="1">
      <c r="A334" s="172"/>
      <c r="B334" s="301"/>
      <c r="C334" s="261" t="s">
        <v>1048</v>
      </c>
      <c r="D334" s="179" t="s">
        <v>81</v>
      </c>
      <c r="E334" s="143" t="s">
        <v>954</v>
      </c>
      <c r="F334" s="119" t="s">
        <v>289</v>
      </c>
      <c r="G334" s="119" t="s">
        <v>663</v>
      </c>
      <c r="H334" s="149">
        <v>3390.3</v>
      </c>
      <c r="I334" s="149">
        <f>3390.2</f>
        <v>3390.2</v>
      </c>
      <c r="J334" s="149">
        <v>5571.6</v>
      </c>
      <c r="K334" s="199">
        <v>1666.1</v>
      </c>
      <c r="L334" s="219" t="s">
        <v>868</v>
      </c>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c r="HU334" s="13"/>
      <c r="HV334" s="13"/>
      <c r="HW334" s="13"/>
      <c r="HX334" s="13"/>
      <c r="HY334" s="13"/>
      <c r="HZ334" s="13"/>
      <c r="IA334" s="13"/>
      <c r="IB334" s="13"/>
      <c r="IC334" s="13"/>
      <c r="ID334" s="13"/>
      <c r="IE334" s="13"/>
      <c r="IF334" s="13"/>
      <c r="IG334" s="13"/>
      <c r="IH334" s="13"/>
      <c r="II334" s="13"/>
      <c r="IJ334" s="13"/>
      <c r="IK334" s="13"/>
      <c r="IL334" s="13"/>
      <c r="IM334" s="13"/>
      <c r="IN334" s="13"/>
      <c r="IO334" s="13"/>
      <c r="IP334" s="13"/>
      <c r="IQ334" s="13"/>
      <c r="IR334" s="13"/>
      <c r="IS334" s="13"/>
      <c r="IT334" s="13"/>
    </row>
    <row r="335" spans="1:254" s="14" customFormat="1" ht="66.75" customHeight="1">
      <c r="A335" s="172"/>
      <c r="B335" s="301"/>
      <c r="C335" s="261"/>
      <c r="D335" s="179"/>
      <c r="E335" s="25" t="s">
        <v>755</v>
      </c>
      <c r="F335" s="119" t="s">
        <v>289</v>
      </c>
      <c r="G335" s="139" t="s">
        <v>1086</v>
      </c>
      <c r="H335" s="150"/>
      <c r="I335" s="150"/>
      <c r="J335" s="150"/>
      <c r="K335" s="199"/>
      <c r="L335" s="219"/>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c r="HU335" s="13"/>
      <c r="HV335" s="13"/>
      <c r="HW335" s="13"/>
      <c r="HX335" s="13"/>
      <c r="HY335" s="13"/>
      <c r="HZ335" s="13"/>
      <c r="IA335" s="13"/>
      <c r="IB335" s="13"/>
      <c r="IC335" s="13"/>
      <c r="ID335" s="13"/>
      <c r="IE335" s="13"/>
      <c r="IF335" s="13"/>
      <c r="IG335" s="13"/>
      <c r="IH335" s="13"/>
      <c r="II335" s="13"/>
      <c r="IJ335" s="13"/>
      <c r="IK335" s="13"/>
      <c r="IL335" s="13"/>
      <c r="IM335" s="13"/>
      <c r="IN335" s="13"/>
      <c r="IO335" s="13"/>
      <c r="IP335" s="13"/>
      <c r="IQ335" s="13"/>
      <c r="IR335" s="13"/>
      <c r="IS335" s="13"/>
      <c r="IT335" s="13"/>
    </row>
    <row r="336" spans="1:254" s="14" customFormat="1" ht="60" customHeight="1">
      <c r="A336" s="172"/>
      <c r="B336" s="302"/>
      <c r="C336" s="261"/>
      <c r="D336" s="179"/>
      <c r="E336" s="25" t="s">
        <v>1765</v>
      </c>
      <c r="F336" s="119" t="s">
        <v>289</v>
      </c>
      <c r="G336" s="128" t="s">
        <v>651</v>
      </c>
      <c r="H336" s="150"/>
      <c r="I336" s="150"/>
      <c r="J336" s="150"/>
      <c r="K336" s="199"/>
      <c r="L336" s="219"/>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c r="HU336" s="13"/>
      <c r="HV336" s="13"/>
      <c r="HW336" s="13"/>
      <c r="HX336" s="13"/>
      <c r="HY336" s="13"/>
      <c r="HZ336" s="13"/>
      <c r="IA336" s="13"/>
      <c r="IB336" s="13"/>
      <c r="IC336" s="13"/>
      <c r="ID336" s="13"/>
      <c r="IE336" s="13"/>
      <c r="IF336" s="13"/>
      <c r="IG336" s="13"/>
      <c r="IH336" s="13"/>
      <c r="II336" s="13"/>
      <c r="IJ336" s="13"/>
      <c r="IK336" s="13"/>
      <c r="IL336" s="13"/>
      <c r="IM336" s="13"/>
      <c r="IN336" s="13"/>
      <c r="IO336" s="13"/>
      <c r="IP336" s="13"/>
      <c r="IQ336" s="13"/>
      <c r="IR336" s="13"/>
      <c r="IS336" s="13"/>
      <c r="IT336" s="13"/>
    </row>
    <row r="337" spans="1:254" s="14" customFormat="1" ht="52.5" customHeight="1">
      <c r="A337" s="175" t="s">
        <v>1599</v>
      </c>
      <c r="B337" s="173" t="s">
        <v>50</v>
      </c>
      <c r="C337" s="119" t="s">
        <v>274</v>
      </c>
      <c r="D337" s="103" t="s">
        <v>419</v>
      </c>
      <c r="E337" s="143" t="s">
        <v>955</v>
      </c>
      <c r="F337" s="119" t="s">
        <v>222</v>
      </c>
      <c r="G337" s="119" t="s">
        <v>905</v>
      </c>
      <c r="H337" s="126">
        <f>SUM(H339:H342)</f>
        <v>31524.9</v>
      </c>
      <c r="I337" s="126">
        <f t="shared" ref="I337" si="5">SUM(I339:I342)</f>
        <v>31524.9</v>
      </c>
      <c r="J337" s="126">
        <f>SUM(J339:J345)</f>
        <v>19023.7</v>
      </c>
      <c r="K337" s="126">
        <f>SUM(K339:K345)</f>
        <v>8740.2999999999993</v>
      </c>
      <c r="L337" s="125"/>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c r="HU337" s="13"/>
      <c r="HV337" s="13"/>
      <c r="HW337" s="13"/>
      <c r="HX337" s="13"/>
      <c r="HY337" s="13"/>
      <c r="HZ337" s="13"/>
      <c r="IA337" s="13"/>
      <c r="IB337" s="13"/>
      <c r="IC337" s="13"/>
      <c r="ID337" s="13"/>
      <c r="IE337" s="13"/>
      <c r="IF337" s="13"/>
      <c r="IG337" s="13"/>
      <c r="IH337" s="13"/>
      <c r="II337" s="13"/>
      <c r="IJ337" s="13"/>
      <c r="IK337" s="13"/>
      <c r="IL337" s="13"/>
      <c r="IM337" s="13"/>
      <c r="IN337" s="13"/>
      <c r="IO337" s="13"/>
      <c r="IP337" s="13"/>
      <c r="IQ337" s="13"/>
      <c r="IR337" s="13"/>
      <c r="IS337" s="13"/>
      <c r="IT337" s="13"/>
    </row>
    <row r="338" spans="1:254" s="14" customFormat="1" ht="22.5" customHeight="1">
      <c r="A338" s="176"/>
      <c r="B338" s="178"/>
      <c r="C338" s="119"/>
      <c r="D338" s="103"/>
      <c r="E338" s="143" t="s">
        <v>282</v>
      </c>
      <c r="F338" s="119"/>
      <c r="G338" s="119"/>
      <c r="H338" s="55"/>
      <c r="I338" s="55"/>
      <c r="J338" s="55"/>
      <c r="K338" s="55"/>
      <c r="L338" s="125"/>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c r="HT338" s="13"/>
      <c r="HU338" s="13"/>
      <c r="HV338" s="13"/>
      <c r="HW338" s="13"/>
      <c r="HX338" s="13"/>
      <c r="HY338" s="13"/>
      <c r="HZ338" s="13"/>
      <c r="IA338" s="13"/>
      <c r="IB338" s="13"/>
      <c r="IC338" s="13"/>
      <c r="ID338" s="13"/>
      <c r="IE338" s="13"/>
      <c r="IF338" s="13"/>
      <c r="IG338" s="13"/>
      <c r="IH338" s="13"/>
      <c r="II338" s="13"/>
      <c r="IJ338" s="13"/>
      <c r="IK338" s="13"/>
      <c r="IL338" s="13"/>
      <c r="IM338" s="13"/>
      <c r="IN338" s="13"/>
      <c r="IO338" s="13"/>
      <c r="IP338" s="13"/>
      <c r="IQ338" s="13"/>
      <c r="IR338" s="13"/>
      <c r="IS338" s="13"/>
      <c r="IT338" s="13"/>
    </row>
    <row r="339" spans="1:254" s="14" customFormat="1" ht="66.75" customHeight="1">
      <c r="A339" s="176"/>
      <c r="B339" s="178"/>
      <c r="C339" s="208" t="s">
        <v>525</v>
      </c>
      <c r="D339" s="179" t="s">
        <v>756</v>
      </c>
      <c r="E339" s="129" t="s">
        <v>984</v>
      </c>
      <c r="F339" s="128" t="s">
        <v>82</v>
      </c>
      <c r="G339" s="128" t="s">
        <v>869</v>
      </c>
      <c r="H339" s="196">
        <v>18724.900000000001</v>
      </c>
      <c r="I339" s="196">
        <f>18724.9</f>
        <v>18724.900000000001</v>
      </c>
      <c r="J339" s="196">
        <v>18724.900000000001</v>
      </c>
      <c r="K339" s="220">
        <v>8740.2999999999993</v>
      </c>
      <c r="L339" s="219" t="s">
        <v>1502</v>
      </c>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c r="HU339" s="13"/>
      <c r="HV339" s="13"/>
      <c r="HW339" s="13"/>
      <c r="HX339" s="13"/>
      <c r="HY339" s="13"/>
      <c r="HZ339" s="13"/>
      <c r="IA339" s="13"/>
      <c r="IB339" s="13"/>
      <c r="IC339" s="13"/>
      <c r="ID339" s="13"/>
      <c r="IE339" s="13"/>
      <c r="IF339" s="13"/>
      <c r="IG339" s="13"/>
      <c r="IH339" s="13"/>
      <c r="II339" s="13"/>
      <c r="IJ339" s="13"/>
      <c r="IK339" s="13"/>
      <c r="IL339" s="13"/>
      <c r="IM339" s="13"/>
      <c r="IN339" s="13"/>
      <c r="IO339" s="13"/>
      <c r="IP339" s="13"/>
      <c r="IQ339" s="13"/>
      <c r="IR339" s="13"/>
      <c r="IS339" s="13"/>
      <c r="IT339" s="13"/>
    </row>
    <row r="340" spans="1:254" s="14" customFormat="1" ht="42.75" customHeight="1">
      <c r="A340" s="176"/>
      <c r="B340" s="178"/>
      <c r="C340" s="208"/>
      <c r="D340" s="179"/>
      <c r="E340" s="143" t="s">
        <v>1735</v>
      </c>
      <c r="F340" s="119" t="s">
        <v>289</v>
      </c>
      <c r="G340" s="47" t="s">
        <v>1573</v>
      </c>
      <c r="H340" s="197"/>
      <c r="I340" s="197"/>
      <c r="J340" s="197"/>
      <c r="K340" s="220"/>
      <c r="L340" s="219"/>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c r="HU340" s="13"/>
      <c r="HV340" s="13"/>
      <c r="HW340" s="13"/>
      <c r="HX340" s="13"/>
      <c r="HY340" s="13"/>
      <c r="HZ340" s="13"/>
      <c r="IA340" s="13"/>
      <c r="IB340" s="13"/>
      <c r="IC340" s="13"/>
      <c r="ID340" s="13"/>
      <c r="IE340" s="13"/>
      <c r="IF340" s="13"/>
      <c r="IG340" s="13"/>
      <c r="IH340" s="13"/>
      <c r="II340" s="13"/>
      <c r="IJ340" s="13"/>
      <c r="IK340" s="13"/>
      <c r="IL340" s="13"/>
      <c r="IM340" s="13"/>
      <c r="IN340" s="13"/>
      <c r="IO340" s="13"/>
      <c r="IP340" s="13"/>
      <c r="IQ340" s="13"/>
      <c r="IR340" s="13"/>
      <c r="IS340" s="13"/>
      <c r="IT340" s="13"/>
    </row>
    <row r="341" spans="1:254" s="14" customFormat="1" ht="57" customHeight="1">
      <c r="A341" s="176"/>
      <c r="B341" s="178"/>
      <c r="C341" s="208"/>
      <c r="D341" s="179"/>
      <c r="E341" s="129" t="s">
        <v>1069</v>
      </c>
      <c r="F341" s="128" t="s">
        <v>82</v>
      </c>
      <c r="G341" s="128" t="s">
        <v>1044</v>
      </c>
      <c r="H341" s="198"/>
      <c r="I341" s="198"/>
      <c r="J341" s="198"/>
      <c r="K341" s="220"/>
      <c r="L341" s="219"/>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c r="HT341" s="13"/>
      <c r="HU341" s="13"/>
      <c r="HV341" s="13"/>
      <c r="HW341" s="13"/>
      <c r="HX341" s="13"/>
      <c r="HY341" s="13"/>
      <c r="HZ341" s="13"/>
      <c r="IA341" s="13"/>
      <c r="IB341" s="13"/>
      <c r="IC341" s="13"/>
      <c r="ID341" s="13"/>
      <c r="IE341" s="13"/>
      <c r="IF341" s="13"/>
      <c r="IG341" s="13"/>
      <c r="IH341" s="13"/>
      <c r="II341" s="13"/>
      <c r="IJ341" s="13"/>
      <c r="IK341" s="13"/>
      <c r="IL341" s="13"/>
      <c r="IM341" s="13"/>
      <c r="IN341" s="13"/>
      <c r="IO341" s="13"/>
      <c r="IP341" s="13"/>
      <c r="IQ341" s="13"/>
      <c r="IR341" s="13"/>
      <c r="IS341" s="13"/>
      <c r="IT341" s="13"/>
    </row>
    <row r="342" spans="1:254" s="14" customFormat="1" ht="50.25" customHeight="1">
      <c r="A342" s="176"/>
      <c r="B342" s="178"/>
      <c r="C342" s="97" t="s">
        <v>1034</v>
      </c>
      <c r="D342" s="93" t="s">
        <v>419</v>
      </c>
      <c r="E342" s="129" t="s">
        <v>1035</v>
      </c>
      <c r="F342" s="128" t="s">
        <v>82</v>
      </c>
      <c r="G342" s="128" t="s">
        <v>1036</v>
      </c>
      <c r="H342" s="115">
        <v>12800</v>
      </c>
      <c r="I342" s="115">
        <v>12800</v>
      </c>
      <c r="J342" s="115"/>
      <c r="K342" s="126"/>
      <c r="L342" s="125" t="s">
        <v>1445</v>
      </c>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c r="HY342" s="13"/>
      <c r="HZ342" s="13"/>
      <c r="IA342" s="13"/>
      <c r="IB342" s="13"/>
      <c r="IC342" s="13"/>
      <c r="ID342" s="13"/>
      <c r="IE342" s="13"/>
      <c r="IF342" s="13"/>
      <c r="IG342" s="13"/>
      <c r="IH342" s="13"/>
      <c r="II342" s="13"/>
      <c r="IJ342" s="13"/>
      <c r="IK342" s="13"/>
      <c r="IL342" s="13"/>
      <c r="IM342" s="13"/>
      <c r="IN342" s="13"/>
      <c r="IO342" s="13"/>
      <c r="IP342" s="13"/>
      <c r="IQ342" s="13"/>
      <c r="IR342" s="13"/>
      <c r="IS342" s="13"/>
      <c r="IT342" s="13"/>
    </row>
    <row r="343" spans="1:254" s="14" customFormat="1" ht="66.75" customHeight="1">
      <c r="A343" s="176"/>
      <c r="B343" s="178"/>
      <c r="C343" s="164" t="s">
        <v>1444</v>
      </c>
      <c r="D343" s="158" t="s">
        <v>419</v>
      </c>
      <c r="E343" s="129" t="s">
        <v>1737</v>
      </c>
      <c r="F343" s="128" t="s">
        <v>82</v>
      </c>
      <c r="G343" s="128" t="s">
        <v>1448</v>
      </c>
      <c r="H343" s="196"/>
      <c r="I343" s="196"/>
      <c r="J343" s="196">
        <v>298.8</v>
      </c>
      <c r="K343" s="196"/>
      <c r="L343" s="161" t="s">
        <v>1446</v>
      </c>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c r="HY343" s="13"/>
      <c r="HZ343" s="13"/>
      <c r="IA343" s="13"/>
      <c r="IB343" s="13"/>
      <c r="IC343" s="13"/>
      <c r="ID343" s="13"/>
      <c r="IE343" s="13"/>
      <c r="IF343" s="13"/>
      <c r="IG343" s="13"/>
      <c r="IH343" s="13"/>
      <c r="II343" s="13"/>
      <c r="IJ343" s="13"/>
      <c r="IK343" s="13"/>
      <c r="IL343" s="13"/>
      <c r="IM343" s="13"/>
      <c r="IN343" s="13"/>
      <c r="IO343" s="13"/>
      <c r="IP343" s="13"/>
      <c r="IQ343" s="13"/>
      <c r="IR343" s="13"/>
      <c r="IS343" s="13"/>
      <c r="IT343" s="13"/>
    </row>
    <row r="344" spans="1:254" s="14" customFormat="1" ht="43.5" customHeight="1">
      <c r="A344" s="176"/>
      <c r="B344" s="178"/>
      <c r="C344" s="165"/>
      <c r="D344" s="159"/>
      <c r="E344" s="129" t="s">
        <v>1452</v>
      </c>
      <c r="F344" s="128" t="s">
        <v>82</v>
      </c>
      <c r="G344" s="128" t="s">
        <v>1449</v>
      </c>
      <c r="H344" s="197"/>
      <c r="I344" s="197"/>
      <c r="J344" s="197"/>
      <c r="K344" s="197"/>
      <c r="L344" s="162"/>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c r="HU344" s="13"/>
      <c r="HV344" s="13"/>
      <c r="HW344" s="13"/>
      <c r="HX344" s="13"/>
      <c r="HY344" s="13"/>
      <c r="HZ344" s="13"/>
      <c r="IA344" s="13"/>
      <c r="IB344" s="13"/>
      <c r="IC344" s="13"/>
      <c r="ID344" s="13"/>
      <c r="IE344" s="13"/>
      <c r="IF344" s="13"/>
      <c r="IG344" s="13"/>
      <c r="IH344" s="13"/>
      <c r="II344" s="13"/>
      <c r="IJ344" s="13"/>
      <c r="IK344" s="13"/>
      <c r="IL344" s="13"/>
      <c r="IM344" s="13"/>
      <c r="IN344" s="13"/>
      <c r="IO344" s="13"/>
      <c r="IP344" s="13"/>
      <c r="IQ344" s="13"/>
      <c r="IR344" s="13"/>
      <c r="IS344" s="13"/>
      <c r="IT344" s="13"/>
    </row>
    <row r="345" spans="1:254" s="14" customFormat="1" ht="54.75" customHeight="1">
      <c r="A345" s="177"/>
      <c r="B345" s="174"/>
      <c r="C345" s="187"/>
      <c r="D345" s="160"/>
      <c r="E345" s="129" t="s">
        <v>1450</v>
      </c>
      <c r="F345" s="128" t="s">
        <v>82</v>
      </c>
      <c r="G345" s="128" t="s">
        <v>1451</v>
      </c>
      <c r="H345" s="198"/>
      <c r="I345" s="198"/>
      <c r="J345" s="198"/>
      <c r="K345" s="198"/>
      <c r="L345" s="16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c r="HU345" s="13"/>
      <c r="HV345" s="13"/>
      <c r="HW345" s="13"/>
      <c r="HX345" s="13"/>
      <c r="HY345" s="13"/>
      <c r="HZ345" s="13"/>
      <c r="IA345" s="13"/>
      <c r="IB345" s="13"/>
      <c r="IC345" s="13"/>
      <c r="ID345" s="13"/>
      <c r="IE345" s="13"/>
      <c r="IF345" s="13"/>
      <c r="IG345" s="13"/>
      <c r="IH345" s="13"/>
      <c r="II345" s="13"/>
      <c r="IJ345" s="13"/>
      <c r="IK345" s="13"/>
      <c r="IL345" s="13"/>
      <c r="IM345" s="13"/>
      <c r="IN345" s="13"/>
      <c r="IO345" s="13"/>
      <c r="IP345" s="13"/>
      <c r="IQ345" s="13"/>
      <c r="IR345" s="13"/>
      <c r="IS345" s="13"/>
      <c r="IT345" s="13"/>
    </row>
    <row r="346" spans="1:254" s="14" customFormat="1" ht="49.5" customHeight="1">
      <c r="A346" s="175" t="s">
        <v>16</v>
      </c>
      <c r="B346" s="259" t="s">
        <v>172</v>
      </c>
      <c r="C346" s="119" t="s">
        <v>275</v>
      </c>
      <c r="D346" s="103" t="s">
        <v>527</v>
      </c>
      <c r="E346" s="143" t="s">
        <v>956</v>
      </c>
      <c r="F346" s="119" t="s">
        <v>72</v>
      </c>
      <c r="G346" s="131" t="s">
        <v>905</v>
      </c>
      <c r="H346" s="126">
        <f>SUM(H347:H358)</f>
        <v>1310</v>
      </c>
      <c r="I346" s="126">
        <f>SUM(I347:I358)</f>
        <v>1310</v>
      </c>
      <c r="J346" s="126">
        <f>SUM(J347:J358)</f>
        <v>2415</v>
      </c>
      <c r="K346" s="126">
        <f>SUM(K347:K358)</f>
        <v>3121.3</v>
      </c>
      <c r="L346" s="125"/>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c r="HY346" s="13"/>
      <c r="HZ346" s="13"/>
      <c r="IA346" s="13"/>
      <c r="IB346" s="13"/>
      <c r="IC346" s="13"/>
      <c r="ID346" s="13"/>
      <c r="IE346" s="13"/>
      <c r="IF346" s="13"/>
      <c r="IG346" s="13"/>
      <c r="IH346" s="13"/>
      <c r="II346" s="13"/>
      <c r="IJ346" s="13"/>
      <c r="IK346" s="13"/>
      <c r="IL346" s="13"/>
      <c r="IM346" s="13"/>
      <c r="IN346" s="13"/>
      <c r="IO346" s="13"/>
      <c r="IP346" s="13"/>
      <c r="IQ346" s="13"/>
      <c r="IR346" s="13"/>
      <c r="IS346" s="13"/>
      <c r="IT346" s="13"/>
    </row>
    <row r="347" spans="1:254" s="14" customFormat="1" ht="57" customHeight="1">
      <c r="A347" s="176"/>
      <c r="B347" s="260"/>
      <c r="C347" s="164" t="s">
        <v>870</v>
      </c>
      <c r="D347" s="158" t="s">
        <v>91</v>
      </c>
      <c r="E347" s="40" t="s">
        <v>753</v>
      </c>
      <c r="F347" s="128" t="s">
        <v>289</v>
      </c>
      <c r="G347" s="41" t="s">
        <v>754</v>
      </c>
      <c r="H347" s="196">
        <f>1235.2+65</f>
        <v>1300.2</v>
      </c>
      <c r="I347" s="196">
        <f>1235.2+65</f>
        <v>1300.2</v>
      </c>
      <c r="J347" s="196">
        <v>2415</v>
      </c>
      <c r="K347" s="196">
        <v>3121.3</v>
      </c>
      <c r="L347" s="161" t="s">
        <v>1475</v>
      </c>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c r="HY347" s="13"/>
      <c r="HZ347" s="13"/>
      <c r="IA347" s="13"/>
      <c r="IB347" s="13"/>
      <c r="IC347" s="13"/>
      <c r="ID347" s="13"/>
      <c r="IE347" s="13"/>
      <c r="IF347" s="13"/>
      <c r="IG347" s="13"/>
      <c r="IH347" s="13"/>
      <c r="II347" s="13"/>
      <c r="IJ347" s="13"/>
      <c r="IK347" s="13"/>
      <c r="IL347" s="13"/>
      <c r="IM347" s="13"/>
      <c r="IN347" s="13"/>
      <c r="IO347" s="13"/>
      <c r="IP347" s="13"/>
      <c r="IQ347" s="13"/>
      <c r="IR347" s="13"/>
      <c r="IS347" s="13"/>
      <c r="IT347" s="13"/>
    </row>
    <row r="348" spans="1:254" s="14" customFormat="1" ht="57" customHeight="1">
      <c r="A348" s="176"/>
      <c r="B348" s="260"/>
      <c r="C348" s="165"/>
      <c r="D348" s="159"/>
      <c r="E348" s="42" t="s">
        <v>872</v>
      </c>
      <c r="F348" s="43" t="s">
        <v>289</v>
      </c>
      <c r="G348" s="43" t="s">
        <v>757</v>
      </c>
      <c r="H348" s="197"/>
      <c r="I348" s="197"/>
      <c r="J348" s="197"/>
      <c r="K348" s="197"/>
      <c r="L348" s="162"/>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c r="HU348" s="13"/>
      <c r="HV348" s="13"/>
      <c r="HW348" s="13"/>
      <c r="HX348" s="13"/>
      <c r="HY348" s="13"/>
      <c r="HZ348" s="13"/>
      <c r="IA348" s="13"/>
      <c r="IB348" s="13"/>
      <c r="IC348" s="13"/>
      <c r="ID348" s="13"/>
      <c r="IE348" s="13"/>
      <c r="IF348" s="13"/>
      <c r="IG348" s="13"/>
      <c r="IH348" s="13"/>
      <c r="II348" s="13"/>
      <c r="IJ348" s="13"/>
      <c r="IK348" s="13"/>
      <c r="IL348" s="13"/>
      <c r="IM348" s="13"/>
      <c r="IN348" s="13"/>
      <c r="IO348" s="13"/>
      <c r="IP348" s="13"/>
      <c r="IQ348" s="13"/>
      <c r="IR348" s="13"/>
      <c r="IS348" s="13"/>
      <c r="IT348" s="13"/>
    </row>
    <row r="349" spans="1:254" s="14" customFormat="1" ht="57" customHeight="1">
      <c r="A349" s="176"/>
      <c r="B349" s="260"/>
      <c r="C349" s="165"/>
      <c r="D349" s="159"/>
      <c r="E349" s="40" t="s">
        <v>873</v>
      </c>
      <c r="F349" s="41" t="s">
        <v>289</v>
      </c>
      <c r="G349" s="41" t="s">
        <v>757</v>
      </c>
      <c r="H349" s="197"/>
      <c r="I349" s="197"/>
      <c r="J349" s="197"/>
      <c r="K349" s="197"/>
      <c r="L349" s="162"/>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c r="HU349" s="13"/>
      <c r="HV349" s="13"/>
      <c r="HW349" s="13"/>
      <c r="HX349" s="13"/>
      <c r="HY349" s="13"/>
      <c r="HZ349" s="13"/>
      <c r="IA349" s="13"/>
      <c r="IB349" s="13"/>
      <c r="IC349" s="13"/>
      <c r="ID349" s="13"/>
      <c r="IE349" s="13"/>
      <c r="IF349" s="13"/>
      <c r="IG349" s="13"/>
      <c r="IH349" s="13"/>
      <c r="II349" s="13"/>
      <c r="IJ349" s="13"/>
      <c r="IK349" s="13"/>
      <c r="IL349" s="13"/>
      <c r="IM349" s="13"/>
      <c r="IN349" s="13"/>
      <c r="IO349" s="13"/>
      <c r="IP349" s="13"/>
      <c r="IQ349" s="13"/>
      <c r="IR349" s="13"/>
      <c r="IS349" s="13"/>
      <c r="IT349" s="13"/>
    </row>
    <row r="350" spans="1:254" s="14" customFormat="1" ht="54.75" customHeight="1">
      <c r="A350" s="176"/>
      <c r="B350" s="260"/>
      <c r="C350" s="165"/>
      <c r="D350" s="159"/>
      <c r="E350" s="40" t="s">
        <v>1453</v>
      </c>
      <c r="F350" s="43" t="s">
        <v>289</v>
      </c>
      <c r="G350" s="43" t="s">
        <v>1454</v>
      </c>
      <c r="H350" s="197"/>
      <c r="I350" s="197"/>
      <c r="J350" s="197"/>
      <c r="K350" s="197"/>
      <c r="L350" s="162"/>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c r="HU350" s="13"/>
      <c r="HV350" s="13"/>
      <c r="HW350" s="13"/>
      <c r="HX350" s="13"/>
      <c r="HY350" s="13"/>
      <c r="HZ350" s="13"/>
      <c r="IA350" s="13"/>
      <c r="IB350" s="13"/>
      <c r="IC350" s="13"/>
      <c r="ID350" s="13"/>
      <c r="IE350" s="13"/>
      <c r="IF350" s="13"/>
      <c r="IG350" s="13"/>
      <c r="IH350" s="13"/>
      <c r="II350" s="13"/>
      <c r="IJ350" s="13"/>
      <c r="IK350" s="13"/>
      <c r="IL350" s="13"/>
      <c r="IM350" s="13"/>
      <c r="IN350" s="13"/>
      <c r="IO350" s="13"/>
      <c r="IP350" s="13"/>
      <c r="IQ350" s="13"/>
      <c r="IR350" s="13"/>
      <c r="IS350" s="13"/>
      <c r="IT350" s="13"/>
    </row>
    <row r="351" spans="1:254" s="14" customFormat="1" ht="57" customHeight="1">
      <c r="A351" s="176"/>
      <c r="B351" s="260"/>
      <c r="C351" s="165"/>
      <c r="D351" s="159"/>
      <c r="E351" s="40" t="s">
        <v>1042</v>
      </c>
      <c r="F351" s="41" t="s">
        <v>289</v>
      </c>
      <c r="G351" s="41" t="s">
        <v>652</v>
      </c>
      <c r="H351" s="197"/>
      <c r="I351" s="197"/>
      <c r="J351" s="197"/>
      <c r="K351" s="197"/>
      <c r="L351" s="162"/>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c r="HU351" s="13"/>
      <c r="HV351" s="13"/>
      <c r="HW351" s="13"/>
      <c r="HX351" s="13"/>
      <c r="HY351" s="13"/>
      <c r="HZ351" s="13"/>
      <c r="IA351" s="13"/>
      <c r="IB351" s="13"/>
      <c r="IC351" s="13"/>
      <c r="ID351" s="13"/>
      <c r="IE351" s="13"/>
      <c r="IF351" s="13"/>
      <c r="IG351" s="13"/>
      <c r="IH351" s="13"/>
      <c r="II351" s="13"/>
      <c r="IJ351" s="13"/>
      <c r="IK351" s="13"/>
      <c r="IL351" s="13"/>
      <c r="IM351" s="13"/>
      <c r="IN351" s="13"/>
      <c r="IO351" s="13"/>
      <c r="IP351" s="13"/>
      <c r="IQ351" s="13"/>
      <c r="IR351" s="13"/>
      <c r="IS351" s="13"/>
      <c r="IT351" s="13"/>
    </row>
    <row r="352" spans="1:254" s="14" customFormat="1" ht="66.75" customHeight="1">
      <c r="A352" s="176"/>
      <c r="B352" s="260"/>
      <c r="C352" s="165"/>
      <c r="D352" s="159"/>
      <c r="E352" s="40" t="s">
        <v>1455</v>
      </c>
      <c r="F352" s="41" t="s">
        <v>289</v>
      </c>
      <c r="G352" s="41" t="s">
        <v>1454</v>
      </c>
      <c r="H352" s="197"/>
      <c r="I352" s="197"/>
      <c r="J352" s="197"/>
      <c r="K352" s="197"/>
      <c r="L352" s="162"/>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c r="HU352" s="13"/>
      <c r="HV352" s="13"/>
      <c r="HW352" s="13"/>
      <c r="HX352" s="13"/>
      <c r="HY352" s="13"/>
      <c r="HZ352" s="13"/>
      <c r="IA352" s="13"/>
      <c r="IB352" s="13"/>
      <c r="IC352" s="13"/>
      <c r="ID352" s="13"/>
      <c r="IE352" s="13"/>
      <c r="IF352" s="13"/>
      <c r="IG352" s="13"/>
      <c r="IH352" s="13"/>
      <c r="II352" s="13"/>
      <c r="IJ352" s="13"/>
      <c r="IK352" s="13"/>
      <c r="IL352" s="13"/>
      <c r="IM352" s="13"/>
      <c r="IN352" s="13"/>
      <c r="IO352" s="13"/>
      <c r="IP352" s="13"/>
      <c r="IQ352" s="13"/>
      <c r="IR352" s="13"/>
      <c r="IS352" s="13"/>
      <c r="IT352" s="13"/>
    </row>
    <row r="353" spans="1:254" s="14" customFormat="1" ht="66.75" customHeight="1">
      <c r="A353" s="176"/>
      <c r="B353" s="260"/>
      <c r="C353" s="165"/>
      <c r="D353" s="159"/>
      <c r="E353" s="40" t="s">
        <v>1457</v>
      </c>
      <c r="F353" s="41" t="s">
        <v>289</v>
      </c>
      <c r="G353" s="41" t="s">
        <v>1456</v>
      </c>
      <c r="H353" s="197"/>
      <c r="I353" s="197"/>
      <c r="J353" s="197"/>
      <c r="K353" s="197"/>
      <c r="L353" s="162"/>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c r="HU353" s="13"/>
      <c r="HV353" s="13"/>
      <c r="HW353" s="13"/>
      <c r="HX353" s="13"/>
      <c r="HY353" s="13"/>
      <c r="HZ353" s="13"/>
      <c r="IA353" s="13"/>
      <c r="IB353" s="13"/>
      <c r="IC353" s="13"/>
      <c r="ID353" s="13"/>
      <c r="IE353" s="13"/>
      <c r="IF353" s="13"/>
      <c r="IG353" s="13"/>
      <c r="IH353" s="13"/>
      <c r="II353" s="13"/>
      <c r="IJ353" s="13"/>
      <c r="IK353" s="13"/>
      <c r="IL353" s="13"/>
      <c r="IM353" s="13"/>
      <c r="IN353" s="13"/>
      <c r="IO353" s="13"/>
      <c r="IP353" s="13"/>
      <c r="IQ353" s="13"/>
      <c r="IR353" s="13"/>
      <c r="IS353" s="13"/>
      <c r="IT353" s="13"/>
    </row>
    <row r="354" spans="1:254" s="14" customFormat="1" ht="66.75" customHeight="1">
      <c r="A354" s="176"/>
      <c r="B354" s="260"/>
      <c r="C354" s="165"/>
      <c r="D354" s="159"/>
      <c r="E354" s="40" t="s">
        <v>1459</v>
      </c>
      <c r="F354" s="41" t="s">
        <v>289</v>
      </c>
      <c r="G354" s="41" t="s">
        <v>1458</v>
      </c>
      <c r="H354" s="197"/>
      <c r="I354" s="197"/>
      <c r="J354" s="197"/>
      <c r="K354" s="197"/>
      <c r="L354" s="162"/>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c r="HU354" s="13"/>
      <c r="HV354" s="13"/>
      <c r="HW354" s="13"/>
      <c r="HX354" s="13"/>
      <c r="HY354" s="13"/>
      <c r="HZ354" s="13"/>
      <c r="IA354" s="13"/>
      <c r="IB354" s="13"/>
      <c r="IC354" s="13"/>
      <c r="ID354" s="13"/>
      <c r="IE354" s="13"/>
      <c r="IF354" s="13"/>
      <c r="IG354" s="13"/>
      <c r="IH354" s="13"/>
      <c r="II354" s="13"/>
      <c r="IJ354" s="13"/>
      <c r="IK354" s="13"/>
      <c r="IL354" s="13"/>
      <c r="IM354" s="13"/>
      <c r="IN354" s="13"/>
      <c r="IO354" s="13"/>
      <c r="IP354" s="13"/>
      <c r="IQ354" s="13"/>
      <c r="IR354" s="13"/>
      <c r="IS354" s="13"/>
      <c r="IT354" s="13"/>
    </row>
    <row r="355" spans="1:254" s="14" customFormat="1" ht="41.25" customHeight="1">
      <c r="A355" s="176"/>
      <c r="B355" s="260"/>
      <c r="C355" s="165"/>
      <c r="D355" s="159"/>
      <c r="E355" s="40" t="s">
        <v>1476</v>
      </c>
      <c r="F355" s="41" t="s">
        <v>289</v>
      </c>
      <c r="G355" s="41" t="s">
        <v>1478</v>
      </c>
      <c r="H355" s="197"/>
      <c r="I355" s="197"/>
      <c r="J355" s="197"/>
      <c r="K355" s="197"/>
      <c r="L355" s="162"/>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c r="HY355" s="13"/>
      <c r="HZ355" s="13"/>
      <c r="IA355" s="13"/>
      <c r="IB355" s="13"/>
      <c r="IC355" s="13"/>
      <c r="ID355" s="13"/>
      <c r="IE355" s="13"/>
      <c r="IF355" s="13"/>
      <c r="IG355" s="13"/>
      <c r="IH355" s="13"/>
      <c r="II355" s="13"/>
      <c r="IJ355" s="13"/>
      <c r="IK355" s="13"/>
      <c r="IL355" s="13"/>
      <c r="IM355" s="13"/>
      <c r="IN355" s="13"/>
      <c r="IO355" s="13"/>
      <c r="IP355" s="13"/>
      <c r="IQ355" s="13"/>
      <c r="IR355" s="13"/>
      <c r="IS355" s="13"/>
      <c r="IT355" s="13"/>
    </row>
    <row r="356" spans="1:254" s="14" customFormat="1" ht="39" customHeight="1">
      <c r="A356" s="176"/>
      <c r="B356" s="260"/>
      <c r="C356" s="165"/>
      <c r="D356" s="159"/>
      <c r="E356" s="40" t="s">
        <v>1477</v>
      </c>
      <c r="F356" s="41" t="s">
        <v>289</v>
      </c>
      <c r="G356" s="41" t="s">
        <v>1479</v>
      </c>
      <c r="H356" s="198"/>
      <c r="I356" s="198"/>
      <c r="J356" s="198"/>
      <c r="K356" s="198"/>
      <c r="L356" s="16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c r="HU356" s="13"/>
      <c r="HV356" s="13"/>
      <c r="HW356" s="13"/>
      <c r="HX356" s="13"/>
      <c r="HY356" s="13"/>
      <c r="HZ356" s="13"/>
      <c r="IA356" s="13"/>
      <c r="IB356" s="13"/>
      <c r="IC356" s="13"/>
      <c r="ID356" s="13"/>
      <c r="IE356" s="13"/>
      <c r="IF356" s="13"/>
      <c r="IG356" s="13"/>
      <c r="IH356" s="13"/>
      <c r="II356" s="13"/>
      <c r="IJ356" s="13"/>
      <c r="IK356" s="13"/>
      <c r="IL356" s="13"/>
      <c r="IM356" s="13"/>
      <c r="IN356" s="13"/>
      <c r="IO356" s="13"/>
      <c r="IP356" s="13"/>
      <c r="IQ356" s="13"/>
      <c r="IR356" s="13"/>
      <c r="IS356" s="13"/>
      <c r="IT356" s="13"/>
    </row>
    <row r="357" spans="1:254" s="14" customFormat="1" ht="69" customHeight="1">
      <c r="A357" s="176"/>
      <c r="B357" s="178"/>
      <c r="C357" s="208" t="s">
        <v>871</v>
      </c>
      <c r="D357" s="179" t="s">
        <v>209</v>
      </c>
      <c r="E357" s="40" t="s">
        <v>958</v>
      </c>
      <c r="F357" s="41" t="s">
        <v>289</v>
      </c>
      <c r="G357" s="41" t="s">
        <v>664</v>
      </c>
      <c r="H357" s="196">
        <v>9.8000000000000007</v>
      </c>
      <c r="I357" s="196">
        <v>9.8000000000000007</v>
      </c>
      <c r="J357" s="196"/>
      <c r="K357" s="196"/>
      <c r="L357" s="161" t="s">
        <v>957</v>
      </c>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c r="HY357" s="13"/>
      <c r="HZ357" s="13"/>
      <c r="IA357" s="13"/>
      <c r="IB357" s="13"/>
      <c r="IC357" s="13"/>
      <c r="ID357" s="13"/>
      <c r="IE357" s="13"/>
      <c r="IF357" s="13"/>
      <c r="IG357" s="13"/>
      <c r="IH357" s="13"/>
      <c r="II357" s="13"/>
      <c r="IJ357" s="13"/>
      <c r="IK357" s="13"/>
      <c r="IL357" s="13"/>
      <c r="IM357" s="13"/>
      <c r="IN357" s="13"/>
      <c r="IO357" s="13"/>
      <c r="IP357" s="13"/>
      <c r="IQ357" s="13"/>
      <c r="IR357" s="13"/>
      <c r="IS357" s="13"/>
      <c r="IT357" s="13"/>
    </row>
    <row r="358" spans="1:254" s="14" customFormat="1" ht="41.25" customHeight="1">
      <c r="A358" s="177"/>
      <c r="B358" s="174"/>
      <c r="C358" s="208"/>
      <c r="D358" s="179"/>
      <c r="E358" s="40" t="s">
        <v>874</v>
      </c>
      <c r="F358" s="41" t="s">
        <v>289</v>
      </c>
      <c r="G358" s="41" t="s">
        <v>1638</v>
      </c>
      <c r="H358" s="198"/>
      <c r="I358" s="198"/>
      <c r="J358" s="198"/>
      <c r="K358" s="198"/>
      <c r="L358" s="16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c r="HU358" s="13"/>
      <c r="HV358" s="13"/>
      <c r="HW358" s="13"/>
      <c r="HX358" s="13"/>
      <c r="HY358" s="13"/>
      <c r="HZ358" s="13"/>
      <c r="IA358" s="13"/>
      <c r="IB358" s="13"/>
      <c r="IC358" s="13"/>
      <c r="ID358" s="13"/>
      <c r="IE358" s="13"/>
      <c r="IF358" s="13"/>
      <c r="IG358" s="13"/>
      <c r="IH358" s="13"/>
      <c r="II358" s="13"/>
      <c r="IJ358" s="13"/>
      <c r="IK358" s="13"/>
      <c r="IL358" s="13"/>
      <c r="IM358" s="13"/>
      <c r="IN358" s="13"/>
      <c r="IO358" s="13"/>
      <c r="IP358" s="13"/>
      <c r="IQ358" s="13"/>
      <c r="IR358" s="13"/>
      <c r="IS358" s="13"/>
      <c r="IT358" s="13"/>
    </row>
    <row r="359" spans="1:254" s="14" customFormat="1" ht="66.75" hidden="1" customHeight="1">
      <c r="A359" s="172" t="s">
        <v>846</v>
      </c>
      <c r="B359" s="201" t="s">
        <v>173</v>
      </c>
      <c r="C359" s="208" t="s">
        <v>276</v>
      </c>
      <c r="D359" s="179" t="s">
        <v>258</v>
      </c>
      <c r="E359" s="143" t="s">
        <v>959</v>
      </c>
      <c r="F359" s="103" t="s">
        <v>618</v>
      </c>
      <c r="G359" s="131" t="s">
        <v>905</v>
      </c>
      <c r="H359" s="149"/>
      <c r="I359" s="149"/>
      <c r="J359" s="149"/>
      <c r="K359" s="149"/>
      <c r="L359" s="215"/>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c r="HT359" s="13"/>
      <c r="HU359" s="13"/>
      <c r="HV359" s="13"/>
      <c r="HW359" s="13"/>
      <c r="HX359" s="13"/>
      <c r="HY359" s="13"/>
      <c r="HZ359" s="13"/>
      <c r="IA359" s="13"/>
      <c r="IB359" s="13"/>
      <c r="IC359" s="13"/>
      <c r="ID359" s="13"/>
      <c r="IE359" s="13"/>
      <c r="IF359" s="13"/>
      <c r="IG359" s="13"/>
      <c r="IH359" s="13"/>
      <c r="II359" s="13"/>
      <c r="IJ359" s="13"/>
      <c r="IK359" s="13"/>
      <c r="IL359" s="13"/>
      <c r="IM359" s="13"/>
      <c r="IN359" s="13"/>
      <c r="IO359" s="13"/>
      <c r="IP359" s="13"/>
      <c r="IQ359" s="13"/>
      <c r="IR359" s="13"/>
      <c r="IS359" s="13"/>
      <c r="IT359" s="13"/>
    </row>
    <row r="360" spans="1:254" s="14" customFormat="1" ht="66.75" hidden="1" customHeight="1">
      <c r="A360" s="172"/>
      <c r="B360" s="201"/>
      <c r="C360" s="208"/>
      <c r="D360" s="179"/>
      <c r="E360" s="143" t="s">
        <v>617</v>
      </c>
      <c r="F360" s="119" t="s">
        <v>1</v>
      </c>
      <c r="G360" s="119" t="s">
        <v>665</v>
      </c>
      <c r="H360" s="150"/>
      <c r="I360" s="150"/>
      <c r="J360" s="150"/>
      <c r="K360" s="150"/>
      <c r="L360" s="246"/>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c r="HT360" s="13"/>
      <c r="HU360" s="13"/>
      <c r="HV360" s="13"/>
      <c r="HW360" s="13"/>
      <c r="HX360" s="13"/>
      <c r="HY360" s="13"/>
      <c r="HZ360" s="13"/>
      <c r="IA360" s="13"/>
      <c r="IB360" s="13"/>
      <c r="IC360" s="13"/>
      <c r="ID360" s="13"/>
      <c r="IE360" s="13"/>
      <c r="IF360" s="13"/>
      <c r="IG360" s="13"/>
      <c r="IH360" s="13"/>
      <c r="II360" s="13"/>
      <c r="IJ360" s="13"/>
      <c r="IK360" s="13"/>
      <c r="IL360" s="13"/>
      <c r="IM360" s="13"/>
      <c r="IN360" s="13"/>
      <c r="IO360" s="13"/>
      <c r="IP360" s="13"/>
      <c r="IQ360" s="13"/>
      <c r="IR360" s="13"/>
      <c r="IS360" s="13"/>
      <c r="IT360" s="13"/>
    </row>
    <row r="361" spans="1:254" s="14" customFormat="1" ht="66.75" hidden="1" customHeight="1">
      <c r="A361" s="172"/>
      <c r="B361" s="201"/>
      <c r="C361" s="208"/>
      <c r="D361" s="179"/>
      <c r="E361" s="75" t="s">
        <v>736</v>
      </c>
      <c r="F361" s="135" t="s">
        <v>289</v>
      </c>
      <c r="G361" s="36" t="s">
        <v>590</v>
      </c>
      <c r="H361" s="157"/>
      <c r="I361" s="157"/>
      <c r="J361" s="157"/>
      <c r="K361" s="157"/>
      <c r="L361" s="216"/>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c r="HT361" s="13"/>
      <c r="HU361" s="13"/>
      <c r="HV361" s="13"/>
      <c r="HW361" s="13"/>
      <c r="HX361" s="13"/>
      <c r="HY361" s="13"/>
      <c r="HZ361" s="13"/>
      <c r="IA361" s="13"/>
      <c r="IB361" s="13"/>
      <c r="IC361" s="13"/>
      <c r="ID361" s="13"/>
      <c r="IE361" s="13"/>
      <c r="IF361" s="13"/>
      <c r="IG361" s="13"/>
      <c r="IH361" s="13"/>
      <c r="II361" s="13"/>
      <c r="IJ361" s="13"/>
      <c r="IK361" s="13"/>
      <c r="IL361" s="13"/>
      <c r="IM361" s="13"/>
      <c r="IN361" s="13"/>
      <c r="IO361" s="13"/>
      <c r="IP361" s="13"/>
      <c r="IQ361" s="13"/>
      <c r="IR361" s="13"/>
      <c r="IS361" s="13"/>
      <c r="IT361" s="13"/>
    </row>
    <row r="362" spans="1:254" s="14" customFormat="1" ht="39" hidden="1" customHeight="1">
      <c r="A362" s="172"/>
      <c r="B362" s="201"/>
      <c r="C362" s="208"/>
      <c r="D362" s="179"/>
      <c r="E362" s="143" t="s">
        <v>282</v>
      </c>
      <c r="F362" s="119"/>
      <c r="G362" s="119"/>
      <c r="H362" s="116"/>
      <c r="I362" s="116"/>
      <c r="J362" s="116"/>
      <c r="K362" s="116"/>
      <c r="L362" s="125"/>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c r="HT362" s="13"/>
      <c r="HU362" s="13"/>
      <c r="HV362" s="13"/>
      <c r="HW362" s="13"/>
      <c r="HX362" s="13"/>
      <c r="HY362" s="13"/>
      <c r="HZ362" s="13"/>
      <c r="IA362" s="13"/>
      <c r="IB362" s="13"/>
      <c r="IC362" s="13"/>
      <c r="ID362" s="13"/>
      <c r="IE362" s="13"/>
      <c r="IF362" s="13"/>
      <c r="IG362" s="13"/>
      <c r="IH362" s="13"/>
      <c r="II362" s="13"/>
      <c r="IJ362" s="13"/>
      <c r="IK362" s="13"/>
      <c r="IL362" s="13"/>
      <c r="IM362" s="13"/>
      <c r="IN362" s="13"/>
      <c r="IO362" s="13"/>
      <c r="IP362" s="13"/>
      <c r="IQ362" s="13"/>
      <c r="IR362" s="13"/>
      <c r="IS362" s="13"/>
      <c r="IT362" s="13"/>
    </row>
    <row r="363" spans="1:254" s="13" customFormat="1" ht="66.75" hidden="1" customHeight="1">
      <c r="A363" s="172"/>
      <c r="B363" s="201"/>
      <c r="C363" s="164" t="s">
        <v>243</v>
      </c>
      <c r="D363" s="158" t="s">
        <v>258</v>
      </c>
      <c r="E363" s="129" t="s">
        <v>917</v>
      </c>
      <c r="F363" s="128" t="s">
        <v>289</v>
      </c>
      <c r="G363" s="128" t="s">
        <v>586</v>
      </c>
      <c r="H363" s="149"/>
      <c r="I363" s="149"/>
      <c r="J363" s="149"/>
      <c r="K363" s="149"/>
      <c r="L363" s="161" t="s">
        <v>535</v>
      </c>
    </row>
    <row r="364" spans="1:254" s="13" customFormat="1" ht="66.75" hidden="1" customHeight="1">
      <c r="A364" s="172"/>
      <c r="B364" s="201"/>
      <c r="C364" s="187"/>
      <c r="D364" s="160"/>
      <c r="E364" s="129" t="s">
        <v>620</v>
      </c>
      <c r="F364" s="128" t="s">
        <v>289</v>
      </c>
      <c r="G364" s="128" t="s">
        <v>587</v>
      </c>
      <c r="H364" s="157"/>
      <c r="I364" s="157"/>
      <c r="J364" s="157"/>
      <c r="K364" s="157"/>
      <c r="L364" s="163"/>
    </row>
    <row r="365" spans="1:254" s="16" customFormat="1" ht="66.75" hidden="1" customHeight="1">
      <c r="A365" s="99" t="s">
        <v>846</v>
      </c>
      <c r="B365" s="140" t="s">
        <v>175</v>
      </c>
      <c r="C365" s="119" t="s">
        <v>277</v>
      </c>
      <c r="D365" s="103"/>
      <c r="E365" s="143" t="s">
        <v>942</v>
      </c>
      <c r="F365" s="119" t="s">
        <v>899</v>
      </c>
      <c r="G365" s="119" t="s">
        <v>905</v>
      </c>
      <c r="H365" s="116"/>
      <c r="I365" s="116"/>
      <c r="J365" s="116"/>
      <c r="K365" s="116"/>
      <c r="L365" s="125"/>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c r="HT365" s="13"/>
      <c r="HU365" s="13"/>
      <c r="HV365" s="13"/>
      <c r="HW365" s="13"/>
      <c r="HX365" s="13"/>
      <c r="HY365" s="13"/>
      <c r="HZ365" s="13"/>
      <c r="IA365" s="13"/>
      <c r="IB365" s="13"/>
      <c r="IC365" s="13"/>
      <c r="ID365" s="13"/>
      <c r="IE365" s="13"/>
      <c r="IF365" s="13"/>
      <c r="IG365" s="13"/>
      <c r="IH365" s="13"/>
      <c r="II365" s="13"/>
      <c r="IJ365" s="13"/>
      <c r="IK365" s="13"/>
      <c r="IL365" s="13"/>
      <c r="IM365" s="13"/>
      <c r="IN365" s="13"/>
      <c r="IO365" s="13"/>
      <c r="IP365" s="13"/>
      <c r="IQ365" s="13"/>
      <c r="IR365" s="13"/>
      <c r="IS365" s="13"/>
      <c r="IT365" s="13"/>
    </row>
    <row r="366" spans="1:254" s="14" customFormat="1" ht="42" customHeight="1">
      <c r="A366" s="172" t="s">
        <v>846</v>
      </c>
      <c r="B366" s="201" t="s">
        <v>176</v>
      </c>
      <c r="C366" s="208" t="s">
        <v>278</v>
      </c>
      <c r="D366" s="208" t="s">
        <v>1363</v>
      </c>
      <c r="E366" s="143" t="s">
        <v>960</v>
      </c>
      <c r="F366" s="119" t="s">
        <v>898</v>
      </c>
      <c r="G366" s="119" t="s">
        <v>905</v>
      </c>
      <c r="H366" s="116">
        <f>SUM(H368:H369)</f>
        <v>5007.5</v>
      </c>
      <c r="I366" s="116">
        <f t="shared" ref="I366:K366" si="6">SUM(I368:I369)</f>
        <v>4704.8999999999996</v>
      </c>
      <c r="J366" s="116">
        <f t="shared" si="6"/>
        <v>3937.1</v>
      </c>
      <c r="K366" s="116">
        <f t="shared" si="6"/>
        <v>3767.2</v>
      </c>
      <c r="L366" s="125"/>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c r="HT366" s="13"/>
      <c r="HU366" s="13"/>
      <c r="HV366" s="13"/>
      <c r="HW366" s="13"/>
      <c r="HX366" s="13"/>
      <c r="HY366" s="13"/>
      <c r="HZ366" s="13"/>
      <c r="IA366" s="13"/>
      <c r="IB366" s="13"/>
      <c r="IC366" s="13"/>
      <c r="ID366" s="13"/>
      <c r="IE366" s="13"/>
      <c r="IF366" s="13"/>
      <c r="IG366" s="13"/>
      <c r="IH366" s="13"/>
      <c r="II366" s="13"/>
      <c r="IJ366" s="13"/>
      <c r="IK366" s="13"/>
      <c r="IL366" s="13"/>
      <c r="IM366" s="13"/>
      <c r="IN366" s="13"/>
      <c r="IO366" s="13"/>
      <c r="IP366" s="13"/>
      <c r="IQ366" s="13"/>
      <c r="IR366" s="13"/>
      <c r="IS366" s="13"/>
      <c r="IT366" s="13"/>
    </row>
    <row r="367" spans="1:254" s="14" customFormat="1" ht="27.75" customHeight="1">
      <c r="A367" s="172"/>
      <c r="B367" s="201"/>
      <c r="C367" s="208"/>
      <c r="D367" s="208"/>
      <c r="E367" s="143" t="s">
        <v>282</v>
      </c>
      <c r="F367" s="119"/>
      <c r="G367" s="119"/>
      <c r="H367" s="116"/>
      <c r="I367" s="116"/>
      <c r="J367" s="116"/>
      <c r="K367" s="116"/>
      <c r="L367" s="125"/>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c r="HT367" s="13"/>
      <c r="HU367" s="13"/>
      <c r="HV367" s="13"/>
      <c r="HW367" s="13"/>
      <c r="HX367" s="13"/>
      <c r="HY367" s="13"/>
      <c r="HZ367" s="13"/>
      <c r="IA367" s="13"/>
      <c r="IB367" s="13"/>
      <c r="IC367" s="13"/>
      <c r="ID367" s="13"/>
      <c r="IE367" s="13"/>
      <c r="IF367" s="13"/>
      <c r="IG367" s="13"/>
      <c r="IH367" s="13"/>
      <c r="II367" s="13"/>
      <c r="IJ367" s="13"/>
      <c r="IK367" s="13"/>
      <c r="IL367" s="13"/>
      <c r="IM367" s="13"/>
      <c r="IN367" s="13"/>
      <c r="IO367" s="13"/>
      <c r="IP367" s="13"/>
      <c r="IQ367" s="13"/>
      <c r="IR367" s="13"/>
      <c r="IS367" s="13"/>
      <c r="IT367" s="13"/>
    </row>
    <row r="368" spans="1:254" s="14" customFormat="1" ht="86.25" customHeight="1">
      <c r="A368" s="172"/>
      <c r="B368" s="201"/>
      <c r="C368" s="208" t="s">
        <v>287</v>
      </c>
      <c r="D368" s="179" t="s">
        <v>1685</v>
      </c>
      <c r="E368" s="182" t="s">
        <v>621</v>
      </c>
      <c r="F368" s="209" t="s">
        <v>289</v>
      </c>
      <c r="G368" s="151" t="s">
        <v>666</v>
      </c>
      <c r="H368" s="149">
        <f>222.5+3673.6+887.4+224</f>
        <v>5007.5</v>
      </c>
      <c r="I368" s="149">
        <f>165+677.4+3639.6+222.9</f>
        <v>4704.8999999999996</v>
      </c>
      <c r="J368" s="149">
        <f>109.1+2938.9+709.9+179.2</f>
        <v>3937.1</v>
      </c>
      <c r="K368" s="199">
        <f>108.5+2938.9+549.8+170</f>
        <v>3767.2</v>
      </c>
      <c r="L368" s="219" t="s">
        <v>918</v>
      </c>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c r="HU368" s="13"/>
      <c r="HV368" s="13"/>
      <c r="HW368" s="13"/>
      <c r="HX368" s="13"/>
      <c r="HY368" s="13"/>
      <c r="HZ368" s="13"/>
      <c r="IA368" s="13"/>
      <c r="IB368" s="13"/>
      <c r="IC368" s="13"/>
      <c r="ID368" s="13"/>
      <c r="IE368" s="13"/>
      <c r="IF368" s="13"/>
      <c r="IG368" s="13"/>
      <c r="IH368" s="13"/>
      <c r="II368" s="13"/>
      <c r="IJ368" s="13"/>
      <c r="IK368" s="13"/>
      <c r="IL368" s="13"/>
      <c r="IM368" s="13"/>
      <c r="IN368" s="13"/>
      <c r="IO368" s="13"/>
      <c r="IP368" s="13"/>
      <c r="IQ368" s="13"/>
      <c r="IR368" s="13"/>
      <c r="IS368" s="13"/>
      <c r="IT368" s="13"/>
    </row>
    <row r="369" spans="1:254" s="14" customFormat="1" ht="86.25" customHeight="1">
      <c r="A369" s="172"/>
      <c r="B369" s="201"/>
      <c r="C369" s="208"/>
      <c r="D369" s="179"/>
      <c r="E369" s="184"/>
      <c r="F369" s="210"/>
      <c r="G369" s="152"/>
      <c r="H369" s="157"/>
      <c r="I369" s="157"/>
      <c r="J369" s="157"/>
      <c r="K369" s="199"/>
      <c r="L369" s="219"/>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c r="HY369" s="13"/>
      <c r="HZ369" s="13"/>
      <c r="IA369" s="13"/>
      <c r="IB369" s="13"/>
      <c r="IC369" s="13"/>
      <c r="ID369" s="13"/>
      <c r="IE369" s="13"/>
      <c r="IF369" s="13"/>
      <c r="IG369" s="13"/>
      <c r="IH369" s="13"/>
      <c r="II369" s="13"/>
      <c r="IJ369" s="13"/>
      <c r="IK369" s="13"/>
      <c r="IL369" s="13"/>
      <c r="IM369" s="13"/>
      <c r="IN369" s="13"/>
      <c r="IO369" s="13"/>
      <c r="IP369" s="13"/>
      <c r="IQ369" s="13"/>
      <c r="IR369" s="13"/>
      <c r="IS369" s="13"/>
      <c r="IT369" s="13"/>
    </row>
    <row r="370" spans="1:254" s="14" customFormat="1" ht="42" customHeight="1">
      <c r="A370" s="172" t="s">
        <v>17</v>
      </c>
      <c r="B370" s="201" t="s">
        <v>212</v>
      </c>
      <c r="C370" s="208" t="s">
        <v>185</v>
      </c>
      <c r="D370" s="208" t="s">
        <v>1686</v>
      </c>
      <c r="E370" s="143" t="s">
        <v>961</v>
      </c>
      <c r="F370" s="119" t="s">
        <v>897</v>
      </c>
      <c r="G370" s="119" t="s">
        <v>905</v>
      </c>
      <c r="H370" s="149">
        <f>495+10+4794.4</f>
        <v>5299.4</v>
      </c>
      <c r="I370" s="149">
        <f>10+4794.4+494.9</f>
        <v>5299.2999999999993</v>
      </c>
      <c r="J370" s="149">
        <f>485+20+794.4</f>
        <v>1299.4000000000001</v>
      </c>
      <c r="K370" s="199">
        <f>435+16.5</f>
        <v>451.5</v>
      </c>
      <c r="L370" s="219" t="s">
        <v>1373</v>
      </c>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c r="HY370" s="13"/>
      <c r="HZ370" s="13"/>
      <c r="IA370" s="13"/>
      <c r="IB370" s="13"/>
      <c r="IC370" s="13"/>
      <c r="ID370" s="13"/>
      <c r="IE370" s="13"/>
      <c r="IF370" s="13"/>
      <c r="IG370" s="13"/>
      <c r="IH370" s="13"/>
      <c r="II370" s="13"/>
      <c r="IJ370" s="13"/>
      <c r="IK370" s="13"/>
      <c r="IL370" s="13"/>
      <c r="IM370" s="13"/>
      <c r="IN370" s="13"/>
      <c r="IO370" s="13"/>
      <c r="IP370" s="13"/>
      <c r="IQ370" s="13"/>
      <c r="IR370" s="13"/>
      <c r="IS370" s="13"/>
      <c r="IT370" s="13"/>
    </row>
    <row r="371" spans="1:254" s="14" customFormat="1" ht="54.75" customHeight="1">
      <c r="A371" s="172"/>
      <c r="B371" s="201"/>
      <c r="C371" s="208"/>
      <c r="D371" s="208"/>
      <c r="E371" s="143" t="s">
        <v>667</v>
      </c>
      <c r="F371" s="128" t="s">
        <v>289</v>
      </c>
      <c r="G371" s="47" t="s">
        <v>1006</v>
      </c>
      <c r="H371" s="157"/>
      <c r="I371" s="157"/>
      <c r="J371" s="157"/>
      <c r="K371" s="199"/>
      <c r="L371" s="219"/>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c r="HU371" s="13"/>
      <c r="HV371" s="13"/>
      <c r="HW371" s="13"/>
      <c r="HX371" s="13"/>
      <c r="HY371" s="13"/>
      <c r="HZ371" s="13"/>
      <c r="IA371" s="13"/>
      <c r="IB371" s="13"/>
      <c r="IC371" s="13"/>
      <c r="ID371" s="13"/>
      <c r="IE371" s="13"/>
      <c r="IF371" s="13"/>
      <c r="IG371" s="13"/>
      <c r="IH371" s="13"/>
      <c r="II371" s="13"/>
      <c r="IJ371" s="13"/>
      <c r="IK371" s="13"/>
      <c r="IL371" s="13"/>
      <c r="IM371" s="13"/>
      <c r="IN371" s="13"/>
      <c r="IO371" s="13"/>
      <c r="IP371" s="13"/>
      <c r="IQ371" s="13"/>
      <c r="IR371" s="13"/>
      <c r="IS371" s="13"/>
      <c r="IT371" s="13"/>
    </row>
    <row r="372" spans="1:254" s="14" customFormat="1" ht="40.5" customHeight="1">
      <c r="A372" s="175" t="s">
        <v>18</v>
      </c>
      <c r="B372" s="296" t="s">
        <v>1206</v>
      </c>
      <c r="C372" s="292" t="s">
        <v>186</v>
      </c>
      <c r="D372" s="164" t="s">
        <v>1716</v>
      </c>
      <c r="E372" s="143" t="s">
        <v>962</v>
      </c>
      <c r="F372" s="119" t="s">
        <v>668</v>
      </c>
      <c r="G372" s="119" t="s">
        <v>905</v>
      </c>
      <c r="H372" s="149">
        <f t="shared" ref="H372:K372" si="7">SUM(H380:H438)</f>
        <v>1192216.5999999996</v>
      </c>
      <c r="I372" s="149">
        <f t="shared" si="7"/>
        <v>1163528.5999999999</v>
      </c>
      <c r="J372" s="149">
        <f>SUM(J380:J440)</f>
        <v>1065436.7</v>
      </c>
      <c r="K372" s="149">
        <f t="shared" si="7"/>
        <v>969049.20000000019</v>
      </c>
      <c r="L372" s="161"/>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c r="IK372" s="13"/>
      <c r="IL372" s="13"/>
      <c r="IM372" s="13"/>
      <c r="IN372" s="13"/>
      <c r="IO372" s="13"/>
      <c r="IP372" s="13"/>
      <c r="IQ372" s="13"/>
      <c r="IR372" s="13"/>
      <c r="IS372" s="13"/>
      <c r="IT372" s="13"/>
    </row>
    <row r="373" spans="1:254" s="14" customFormat="1" ht="40.5" customHeight="1">
      <c r="A373" s="176"/>
      <c r="B373" s="297"/>
      <c r="C373" s="293"/>
      <c r="D373" s="165"/>
      <c r="E373" s="143" t="s">
        <v>622</v>
      </c>
      <c r="F373" s="119" t="s">
        <v>289</v>
      </c>
      <c r="G373" s="119" t="s">
        <v>588</v>
      </c>
      <c r="H373" s="150"/>
      <c r="I373" s="150"/>
      <c r="J373" s="150"/>
      <c r="K373" s="150"/>
      <c r="L373" s="162"/>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c r="HT373" s="13"/>
      <c r="HU373" s="13"/>
      <c r="HV373" s="13"/>
      <c r="HW373" s="13"/>
      <c r="HX373" s="13"/>
      <c r="HY373" s="13"/>
      <c r="HZ373" s="13"/>
      <c r="IA373" s="13"/>
      <c r="IB373" s="13"/>
      <c r="IC373" s="13"/>
      <c r="ID373" s="13"/>
      <c r="IE373" s="13"/>
      <c r="IF373" s="13"/>
      <c r="IG373" s="13"/>
      <c r="IH373" s="13"/>
      <c r="II373" s="13"/>
      <c r="IJ373" s="13"/>
      <c r="IK373" s="13"/>
      <c r="IL373" s="13"/>
      <c r="IM373" s="13"/>
      <c r="IN373" s="13"/>
      <c r="IO373" s="13"/>
      <c r="IP373" s="13"/>
      <c r="IQ373" s="13"/>
      <c r="IR373" s="13"/>
      <c r="IS373" s="13"/>
      <c r="IT373" s="13"/>
    </row>
    <row r="374" spans="1:254" s="14" customFormat="1" ht="132" customHeight="1">
      <c r="A374" s="176"/>
      <c r="B374" s="297"/>
      <c r="C374" s="293"/>
      <c r="D374" s="165"/>
      <c r="E374" s="143" t="s">
        <v>514</v>
      </c>
      <c r="F374" s="119" t="s">
        <v>669</v>
      </c>
      <c r="G374" s="119" t="s">
        <v>551</v>
      </c>
      <c r="H374" s="150"/>
      <c r="I374" s="150"/>
      <c r="J374" s="150"/>
      <c r="K374" s="150"/>
      <c r="L374" s="162"/>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c r="HT374" s="13"/>
      <c r="HU374" s="13"/>
      <c r="HV374" s="13"/>
      <c r="HW374" s="13"/>
      <c r="HX374" s="13"/>
      <c r="HY374" s="13"/>
      <c r="HZ374" s="13"/>
      <c r="IA374" s="13"/>
      <c r="IB374" s="13"/>
      <c r="IC374" s="13"/>
      <c r="ID374" s="13"/>
      <c r="IE374" s="13"/>
      <c r="IF374" s="13"/>
      <c r="IG374" s="13"/>
      <c r="IH374" s="13"/>
      <c r="II374" s="13"/>
      <c r="IJ374" s="13"/>
      <c r="IK374" s="13"/>
      <c r="IL374" s="13"/>
      <c r="IM374" s="13"/>
      <c r="IN374" s="13"/>
      <c r="IO374" s="13"/>
      <c r="IP374" s="13"/>
      <c r="IQ374" s="13"/>
      <c r="IR374" s="13"/>
      <c r="IS374" s="13"/>
      <c r="IT374" s="13"/>
    </row>
    <row r="375" spans="1:254" s="14" customFormat="1" ht="72" customHeight="1">
      <c r="A375" s="176"/>
      <c r="B375" s="297"/>
      <c r="C375" s="293"/>
      <c r="D375" s="165"/>
      <c r="E375" s="143" t="s">
        <v>515</v>
      </c>
      <c r="F375" s="119" t="s">
        <v>669</v>
      </c>
      <c r="G375" s="119" t="s">
        <v>589</v>
      </c>
      <c r="H375" s="150"/>
      <c r="I375" s="150"/>
      <c r="J375" s="150"/>
      <c r="K375" s="150"/>
      <c r="L375" s="162"/>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c r="HT375" s="13"/>
      <c r="HU375" s="13"/>
      <c r="HV375" s="13"/>
      <c r="HW375" s="13"/>
      <c r="HX375" s="13"/>
      <c r="HY375" s="13"/>
      <c r="HZ375" s="13"/>
      <c r="IA375" s="13"/>
      <c r="IB375" s="13"/>
      <c r="IC375" s="13"/>
      <c r="ID375" s="13"/>
      <c r="IE375" s="13"/>
      <c r="IF375" s="13"/>
      <c r="IG375" s="13"/>
      <c r="IH375" s="13"/>
      <c r="II375" s="13"/>
      <c r="IJ375" s="13"/>
      <c r="IK375" s="13"/>
      <c r="IL375" s="13"/>
      <c r="IM375" s="13"/>
      <c r="IN375" s="13"/>
      <c r="IO375" s="13"/>
      <c r="IP375" s="13"/>
      <c r="IQ375" s="13"/>
      <c r="IR375" s="13"/>
      <c r="IS375" s="13"/>
      <c r="IT375" s="13"/>
    </row>
    <row r="376" spans="1:254" s="14" customFormat="1" ht="102" customHeight="1">
      <c r="A376" s="176"/>
      <c r="B376" s="297"/>
      <c r="C376" s="293"/>
      <c r="D376" s="165"/>
      <c r="E376" s="143" t="s">
        <v>516</v>
      </c>
      <c r="F376" s="119" t="s">
        <v>669</v>
      </c>
      <c r="G376" s="119" t="s">
        <v>589</v>
      </c>
      <c r="H376" s="150"/>
      <c r="I376" s="150"/>
      <c r="J376" s="150"/>
      <c r="K376" s="150"/>
      <c r="L376" s="162"/>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c r="HT376" s="13"/>
      <c r="HU376" s="13"/>
      <c r="HV376" s="13"/>
      <c r="HW376" s="13"/>
      <c r="HX376" s="13"/>
      <c r="HY376" s="13"/>
      <c r="HZ376" s="13"/>
      <c r="IA376" s="13"/>
      <c r="IB376" s="13"/>
      <c r="IC376" s="13"/>
      <c r="ID376" s="13"/>
      <c r="IE376" s="13"/>
      <c r="IF376" s="13"/>
      <c r="IG376" s="13"/>
      <c r="IH376" s="13"/>
      <c r="II376" s="13"/>
      <c r="IJ376" s="13"/>
      <c r="IK376" s="13"/>
      <c r="IL376" s="13"/>
      <c r="IM376" s="13"/>
      <c r="IN376" s="13"/>
      <c r="IO376" s="13"/>
      <c r="IP376" s="13"/>
      <c r="IQ376" s="13"/>
      <c r="IR376" s="13"/>
      <c r="IS376" s="13"/>
      <c r="IT376" s="13"/>
    </row>
    <row r="377" spans="1:254" s="14" customFormat="1" ht="57" customHeight="1">
      <c r="A377" s="176"/>
      <c r="B377" s="297"/>
      <c r="C377" s="293"/>
      <c r="D377" s="165"/>
      <c r="E377" s="143" t="s">
        <v>517</v>
      </c>
      <c r="F377" s="119" t="s">
        <v>669</v>
      </c>
      <c r="G377" s="119" t="s">
        <v>590</v>
      </c>
      <c r="H377" s="150"/>
      <c r="I377" s="150"/>
      <c r="J377" s="150"/>
      <c r="K377" s="150"/>
      <c r="L377" s="162"/>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c r="HU377" s="13"/>
      <c r="HV377" s="13"/>
      <c r="HW377" s="13"/>
      <c r="HX377" s="13"/>
      <c r="HY377" s="13"/>
      <c r="HZ377" s="13"/>
      <c r="IA377" s="13"/>
      <c r="IB377" s="13"/>
      <c r="IC377" s="13"/>
      <c r="ID377" s="13"/>
      <c r="IE377" s="13"/>
      <c r="IF377" s="13"/>
      <c r="IG377" s="13"/>
      <c r="IH377" s="13"/>
      <c r="II377" s="13"/>
      <c r="IJ377" s="13"/>
      <c r="IK377" s="13"/>
      <c r="IL377" s="13"/>
      <c r="IM377" s="13"/>
      <c r="IN377" s="13"/>
      <c r="IO377" s="13"/>
      <c r="IP377" s="13"/>
      <c r="IQ377" s="13"/>
      <c r="IR377" s="13"/>
      <c r="IS377" s="13"/>
      <c r="IT377" s="13"/>
    </row>
    <row r="378" spans="1:254" s="14" customFormat="1" ht="106.5" customHeight="1">
      <c r="A378" s="176"/>
      <c r="B378" s="297"/>
      <c r="C378" s="294"/>
      <c r="D378" s="187"/>
      <c r="E378" s="143" t="s">
        <v>503</v>
      </c>
      <c r="F378" s="119" t="s">
        <v>289</v>
      </c>
      <c r="G378" s="119" t="s">
        <v>590</v>
      </c>
      <c r="H378" s="157"/>
      <c r="I378" s="157"/>
      <c r="J378" s="157"/>
      <c r="K378" s="157"/>
      <c r="L378" s="16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c r="HU378" s="13"/>
      <c r="HV378" s="13"/>
      <c r="HW378" s="13"/>
      <c r="HX378" s="13"/>
      <c r="HY378" s="13"/>
      <c r="HZ378" s="13"/>
      <c r="IA378" s="13"/>
      <c r="IB378" s="13"/>
      <c r="IC378" s="13"/>
      <c r="ID378" s="13"/>
      <c r="IE378" s="13"/>
      <c r="IF378" s="13"/>
      <c r="IG378" s="13"/>
      <c r="IH378" s="13"/>
      <c r="II378" s="13"/>
      <c r="IJ378" s="13"/>
      <c r="IK378" s="13"/>
      <c r="IL378" s="13"/>
      <c r="IM378" s="13"/>
      <c r="IN378" s="13"/>
      <c r="IO378" s="13"/>
      <c r="IP378" s="13"/>
      <c r="IQ378" s="13"/>
      <c r="IR378" s="13"/>
      <c r="IS378" s="13"/>
      <c r="IT378" s="13"/>
    </row>
    <row r="379" spans="1:254" s="14" customFormat="1" ht="27" customHeight="1">
      <c r="A379" s="176"/>
      <c r="B379" s="297"/>
      <c r="C379" s="58"/>
      <c r="D379" s="119"/>
      <c r="E379" s="143" t="s">
        <v>282</v>
      </c>
      <c r="F379" s="119"/>
      <c r="G379" s="119"/>
      <c r="H379" s="116"/>
      <c r="I379" s="116"/>
      <c r="J379" s="116"/>
      <c r="K379" s="116"/>
      <c r="L379" s="125"/>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c r="HY379" s="13"/>
      <c r="HZ379" s="13"/>
      <c r="IA379" s="13"/>
      <c r="IB379" s="13"/>
      <c r="IC379" s="13"/>
      <c r="ID379" s="13"/>
      <c r="IE379" s="13"/>
      <c r="IF379" s="13"/>
      <c r="IG379" s="13"/>
      <c r="IH379" s="13"/>
      <c r="II379" s="13"/>
      <c r="IJ379" s="13"/>
      <c r="IK379" s="13"/>
      <c r="IL379" s="13"/>
      <c r="IM379" s="13"/>
      <c r="IN379" s="13"/>
      <c r="IO379" s="13"/>
      <c r="IP379" s="13"/>
      <c r="IQ379" s="13"/>
      <c r="IR379" s="13"/>
      <c r="IS379" s="13"/>
      <c r="IT379" s="13"/>
    </row>
    <row r="380" spans="1:254" s="14" customFormat="1" ht="41.25" customHeight="1">
      <c r="A380" s="176"/>
      <c r="B380" s="297"/>
      <c r="C380" s="263" t="s">
        <v>150</v>
      </c>
      <c r="D380" s="158" t="s">
        <v>1682</v>
      </c>
      <c r="E380" s="182" t="s">
        <v>1766</v>
      </c>
      <c r="F380" s="209" t="s">
        <v>289</v>
      </c>
      <c r="G380" s="151" t="s">
        <v>580</v>
      </c>
      <c r="H380" s="149">
        <f>282401.8-42345.1-1884.2</f>
        <v>238172.49999999997</v>
      </c>
      <c r="I380" s="149">
        <f>275034-42345.1-1884.2</f>
        <v>230804.69999999998</v>
      </c>
      <c r="J380" s="149">
        <v>424781.2</v>
      </c>
      <c r="K380" s="149">
        <v>417992.4</v>
      </c>
      <c r="L380" s="161" t="s">
        <v>302</v>
      </c>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c r="HT380" s="13"/>
      <c r="HU380" s="13"/>
      <c r="HV380" s="13"/>
      <c r="HW380" s="13"/>
      <c r="HX380" s="13"/>
      <c r="HY380" s="13"/>
      <c r="HZ380" s="13"/>
      <c r="IA380" s="13"/>
      <c r="IB380" s="13"/>
      <c r="IC380" s="13"/>
      <c r="ID380" s="13"/>
      <c r="IE380" s="13"/>
      <c r="IF380" s="13"/>
      <c r="IG380" s="13"/>
      <c r="IH380" s="13"/>
      <c r="II380" s="13"/>
      <c r="IJ380" s="13"/>
      <c r="IK380" s="13"/>
      <c r="IL380" s="13"/>
      <c r="IM380" s="13"/>
      <c r="IN380" s="13"/>
      <c r="IO380" s="13"/>
      <c r="IP380" s="13"/>
      <c r="IQ380" s="13"/>
      <c r="IR380" s="13"/>
      <c r="IS380" s="13"/>
      <c r="IT380" s="13"/>
    </row>
    <row r="381" spans="1:254" s="14" customFormat="1" ht="15" customHeight="1">
      <c r="A381" s="176"/>
      <c r="B381" s="297"/>
      <c r="C381" s="267"/>
      <c r="D381" s="159"/>
      <c r="E381" s="184"/>
      <c r="F381" s="210"/>
      <c r="G381" s="152"/>
      <c r="H381" s="150"/>
      <c r="I381" s="150"/>
      <c r="J381" s="150"/>
      <c r="K381" s="150"/>
      <c r="L381" s="162"/>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c r="HT381" s="13"/>
      <c r="HU381" s="13"/>
      <c r="HV381" s="13"/>
      <c r="HW381" s="13"/>
      <c r="HX381" s="13"/>
      <c r="HY381" s="13"/>
      <c r="HZ381" s="13"/>
      <c r="IA381" s="13"/>
      <c r="IB381" s="13"/>
      <c r="IC381" s="13"/>
      <c r="ID381" s="13"/>
      <c r="IE381" s="13"/>
      <c r="IF381" s="13"/>
      <c r="IG381" s="13"/>
      <c r="IH381" s="13"/>
      <c r="II381" s="13"/>
      <c r="IJ381" s="13"/>
      <c r="IK381" s="13"/>
      <c r="IL381" s="13"/>
      <c r="IM381" s="13"/>
      <c r="IN381" s="13"/>
      <c r="IO381" s="13"/>
      <c r="IP381" s="13"/>
      <c r="IQ381" s="13"/>
      <c r="IR381" s="13"/>
      <c r="IS381" s="13"/>
      <c r="IT381" s="13"/>
    </row>
    <row r="382" spans="1:254" s="14" customFormat="1" ht="48" customHeight="1">
      <c r="A382" s="176"/>
      <c r="B382" s="297"/>
      <c r="C382" s="267"/>
      <c r="D382" s="159"/>
      <c r="E382" s="143" t="s">
        <v>981</v>
      </c>
      <c r="F382" s="119" t="s">
        <v>289</v>
      </c>
      <c r="G382" s="119" t="s">
        <v>588</v>
      </c>
      <c r="H382" s="150"/>
      <c r="I382" s="150"/>
      <c r="J382" s="150"/>
      <c r="K382" s="150"/>
      <c r="L382" s="162"/>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c r="HT382" s="13"/>
      <c r="HU382" s="13"/>
      <c r="HV382" s="13"/>
      <c r="HW382" s="13"/>
      <c r="HX382" s="13"/>
      <c r="HY382" s="13"/>
      <c r="HZ382" s="13"/>
      <c r="IA382" s="13"/>
      <c r="IB382" s="13"/>
      <c r="IC382" s="13"/>
      <c r="ID382" s="13"/>
      <c r="IE382" s="13"/>
      <c r="IF382" s="13"/>
      <c r="IG382" s="13"/>
      <c r="IH382" s="13"/>
      <c r="II382" s="13"/>
      <c r="IJ382" s="13"/>
      <c r="IK382" s="13"/>
      <c r="IL382" s="13"/>
      <c r="IM382" s="13"/>
      <c r="IN382" s="13"/>
      <c r="IO382" s="13"/>
      <c r="IP382" s="13"/>
      <c r="IQ382" s="13"/>
      <c r="IR382" s="13"/>
      <c r="IS382" s="13"/>
      <c r="IT382" s="13"/>
    </row>
    <row r="383" spans="1:254" s="14" customFormat="1" ht="81" customHeight="1">
      <c r="A383" s="176"/>
      <c r="B383" s="297"/>
      <c r="C383" s="267"/>
      <c r="D383" s="159"/>
      <c r="E383" s="143" t="s">
        <v>1705</v>
      </c>
      <c r="F383" s="119" t="s">
        <v>289</v>
      </c>
      <c r="G383" s="119" t="s">
        <v>1146</v>
      </c>
      <c r="H383" s="150"/>
      <c r="I383" s="150"/>
      <c r="J383" s="150"/>
      <c r="K383" s="150"/>
      <c r="L383" s="162"/>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c r="HT383" s="13"/>
      <c r="HU383" s="13"/>
      <c r="HV383" s="13"/>
      <c r="HW383" s="13"/>
      <c r="HX383" s="13"/>
      <c r="HY383" s="13"/>
      <c r="HZ383" s="13"/>
      <c r="IA383" s="13"/>
      <c r="IB383" s="13"/>
      <c r="IC383" s="13"/>
      <c r="ID383" s="13"/>
      <c r="IE383" s="13"/>
      <c r="IF383" s="13"/>
      <c r="IG383" s="13"/>
      <c r="IH383" s="13"/>
      <c r="II383" s="13"/>
      <c r="IJ383" s="13"/>
      <c r="IK383" s="13"/>
      <c r="IL383" s="13"/>
      <c r="IM383" s="13"/>
      <c r="IN383" s="13"/>
      <c r="IO383" s="13"/>
      <c r="IP383" s="13"/>
      <c r="IQ383" s="13"/>
      <c r="IR383" s="13"/>
      <c r="IS383" s="13"/>
      <c r="IT383" s="13"/>
    </row>
    <row r="384" spans="1:254" s="14" customFormat="1" ht="70.5" customHeight="1">
      <c r="A384" s="176"/>
      <c r="B384" s="297"/>
      <c r="C384" s="267"/>
      <c r="D384" s="159"/>
      <c r="E384" s="143" t="s">
        <v>963</v>
      </c>
      <c r="F384" s="119" t="s">
        <v>289</v>
      </c>
      <c r="G384" s="119" t="s">
        <v>670</v>
      </c>
      <c r="H384" s="150"/>
      <c r="I384" s="150"/>
      <c r="J384" s="150"/>
      <c r="K384" s="150"/>
      <c r="L384" s="162"/>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c r="HU384" s="13"/>
      <c r="HV384" s="13"/>
      <c r="HW384" s="13"/>
      <c r="HX384" s="13"/>
      <c r="HY384" s="13"/>
      <c r="HZ384" s="13"/>
      <c r="IA384" s="13"/>
      <c r="IB384" s="13"/>
      <c r="IC384" s="13"/>
      <c r="ID384" s="13"/>
      <c r="IE384" s="13"/>
      <c r="IF384" s="13"/>
      <c r="IG384" s="13"/>
      <c r="IH384" s="13"/>
      <c r="II384" s="13"/>
      <c r="IJ384" s="13"/>
      <c r="IK384" s="13"/>
      <c r="IL384" s="13"/>
      <c r="IM384" s="13"/>
      <c r="IN384" s="13"/>
      <c r="IO384" s="13"/>
      <c r="IP384" s="13"/>
      <c r="IQ384" s="13"/>
      <c r="IR384" s="13"/>
      <c r="IS384" s="13"/>
      <c r="IT384" s="13"/>
    </row>
    <row r="385" spans="1:254" s="14" customFormat="1" ht="47.25" customHeight="1">
      <c r="A385" s="176"/>
      <c r="B385" s="297"/>
      <c r="C385" s="264"/>
      <c r="D385" s="160"/>
      <c r="E385" s="124" t="s">
        <v>1748</v>
      </c>
      <c r="F385" s="128" t="s">
        <v>289</v>
      </c>
      <c r="G385" s="131" t="s">
        <v>1749</v>
      </c>
      <c r="H385" s="157"/>
      <c r="I385" s="157"/>
      <c r="J385" s="157"/>
      <c r="K385" s="157"/>
      <c r="L385" s="16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c r="HU385" s="13"/>
      <c r="HV385" s="13"/>
      <c r="HW385" s="13"/>
      <c r="HX385" s="13"/>
      <c r="HY385" s="13"/>
      <c r="HZ385" s="13"/>
      <c r="IA385" s="13"/>
      <c r="IB385" s="13"/>
      <c r="IC385" s="13"/>
      <c r="ID385" s="13"/>
      <c r="IE385" s="13"/>
      <c r="IF385" s="13"/>
      <c r="IG385" s="13"/>
      <c r="IH385" s="13"/>
      <c r="II385" s="13"/>
      <c r="IJ385" s="13"/>
      <c r="IK385" s="13"/>
      <c r="IL385" s="13"/>
      <c r="IM385" s="13"/>
      <c r="IN385" s="13"/>
      <c r="IO385" s="13"/>
      <c r="IP385" s="13"/>
      <c r="IQ385" s="13"/>
      <c r="IR385" s="13"/>
      <c r="IS385" s="13"/>
      <c r="IT385" s="13"/>
    </row>
    <row r="386" spans="1:254" s="14" customFormat="1" ht="34.5" customHeight="1">
      <c r="A386" s="176"/>
      <c r="B386" s="297"/>
      <c r="C386" s="263" t="s">
        <v>151</v>
      </c>
      <c r="D386" s="158" t="s">
        <v>1683</v>
      </c>
      <c r="E386" s="185" t="s">
        <v>981</v>
      </c>
      <c r="F386" s="164" t="s">
        <v>289</v>
      </c>
      <c r="G386" s="164" t="s">
        <v>588</v>
      </c>
      <c r="H386" s="149">
        <f>156910.9+8063.4</f>
        <v>164974.29999999999</v>
      </c>
      <c r="I386" s="149">
        <f>150710.9+6500.4</f>
        <v>157211.29999999999</v>
      </c>
      <c r="J386" s="149">
        <v>207343.4</v>
      </c>
      <c r="K386" s="149">
        <v>219037.2</v>
      </c>
      <c r="L386" s="161" t="s">
        <v>1105</v>
      </c>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c r="HU386" s="13"/>
      <c r="HV386" s="13"/>
      <c r="HW386" s="13"/>
      <c r="HX386" s="13"/>
      <c r="HY386" s="13"/>
      <c r="HZ386" s="13"/>
      <c r="IA386" s="13"/>
      <c r="IB386" s="13"/>
      <c r="IC386" s="13"/>
      <c r="ID386" s="13"/>
      <c r="IE386" s="13"/>
      <c r="IF386" s="13"/>
      <c r="IG386" s="13"/>
      <c r="IH386" s="13"/>
      <c r="II386" s="13"/>
      <c r="IJ386" s="13"/>
      <c r="IK386" s="13"/>
      <c r="IL386" s="13"/>
      <c r="IM386" s="13"/>
      <c r="IN386" s="13"/>
      <c r="IO386" s="13"/>
      <c r="IP386" s="13"/>
      <c r="IQ386" s="13"/>
      <c r="IR386" s="13"/>
      <c r="IS386" s="13"/>
      <c r="IT386" s="13"/>
    </row>
    <row r="387" spans="1:254" s="14" customFormat="1" ht="8.25" customHeight="1">
      <c r="A387" s="176"/>
      <c r="B387" s="297"/>
      <c r="C387" s="267"/>
      <c r="D387" s="159"/>
      <c r="E387" s="186"/>
      <c r="F387" s="187"/>
      <c r="G387" s="187"/>
      <c r="H387" s="150"/>
      <c r="I387" s="150"/>
      <c r="J387" s="150"/>
      <c r="K387" s="150"/>
      <c r="L387" s="162"/>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c r="HY387" s="13"/>
      <c r="HZ387" s="13"/>
      <c r="IA387" s="13"/>
      <c r="IB387" s="13"/>
      <c r="IC387" s="13"/>
      <c r="ID387" s="13"/>
      <c r="IE387" s="13"/>
      <c r="IF387" s="13"/>
      <c r="IG387" s="13"/>
      <c r="IH387" s="13"/>
      <c r="II387" s="13"/>
      <c r="IJ387" s="13"/>
      <c r="IK387" s="13"/>
      <c r="IL387" s="13"/>
      <c r="IM387" s="13"/>
      <c r="IN387" s="13"/>
      <c r="IO387" s="13"/>
      <c r="IP387" s="13"/>
      <c r="IQ387" s="13"/>
      <c r="IR387" s="13"/>
      <c r="IS387" s="13"/>
      <c r="IT387" s="13"/>
    </row>
    <row r="388" spans="1:254" s="14" customFormat="1" ht="53.25" customHeight="1">
      <c r="A388" s="176"/>
      <c r="B388" s="297"/>
      <c r="C388" s="267"/>
      <c r="D388" s="159"/>
      <c r="E388" s="129" t="s">
        <v>1138</v>
      </c>
      <c r="F388" s="135" t="s">
        <v>289</v>
      </c>
      <c r="G388" s="128" t="s">
        <v>580</v>
      </c>
      <c r="H388" s="150"/>
      <c r="I388" s="150"/>
      <c r="J388" s="150"/>
      <c r="K388" s="150"/>
      <c r="L388" s="162"/>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c r="HY388" s="13"/>
      <c r="HZ388" s="13"/>
      <c r="IA388" s="13"/>
      <c r="IB388" s="13"/>
      <c r="IC388" s="13"/>
      <c r="ID388" s="13"/>
      <c r="IE388" s="13"/>
      <c r="IF388" s="13"/>
      <c r="IG388" s="13"/>
      <c r="IH388" s="13"/>
      <c r="II388" s="13"/>
      <c r="IJ388" s="13"/>
      <c r="IK388" s="13"/>
      <c r="IL388" s="13"/>
      <c r="IM388" s="13"/>
      <c r="IN388" s="13"/>
      <c r="IO388" s="13"/>
      <c r="IP388" s="13"/>
      <c r="IQ388" s="13"/>
      <c r="IR388" s="13"/>
      <c r="IS388" s="13"/>
      <c r="IT388" s="13"/>
    </row>
    <row r="389" spans="1:254" s="14" customFormat="1" ht="54" customHeight="1">
      <c r="A389" s="176"/>
      <c r="B389" s="297"/>
      <c r="C389" s="267"/>
      <c r="D389" s="159"/>
      <c r="E389" s="129" t="s">
        <v>1147</v>
      </c>
      <c r="F389" s="135" t="s">
        <v>289</v>
      </c>
      <c r="G389" s="128" t="s">
        <v>590</v>
      </c>
      <c r="H389" s="150"/>
      <c r="I389" s="150"/>
      <c r="J389" s="150"/>
      <c r="K389" s="150"/>
      <c r="L389" s="162"/>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c r="IK389" s="13"/>
      <c r="IL389" s="13"/>
      <c r="IM389" s="13"/>
      <c r="IN389" s="13"/>
      <c r="IO389" s="13"/>
      <c r="IP389" s="13"/>
      <c r="IQ389" s="13"/>
      <c r="IR389" s="13"/>
      <c r="IS389" s="13"/>
      <c r="IT389" s="13"/>
    </row>
    <row r="390" spans="1:254" s="14" customFormat="1" ht="48.75" customHeight="1">
      <c r="A390" s="176"/>
      <c r="B390" s="297"/>
      <c r="C390" s="267"/>
      <c r="D390" s="159"/>
      <c r="E390" s="129" t="s">
        <v>1095</v>
      </c>
      <c r="F390" s="128" t="s">
        <v>289</v>
      </c>
      <c r="G390" s="128" t="s">
        <v>1031</v>
      </c>
      <c r="H390" s="150"/>
      <c r="I390" s="150"/>
      <c r="J390" s="150"/>
      <c r="K390" s="150"/>
      <c r="L390" s="162"/>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c r="HT390" s="13"/>
      <c r="HU390" s="13"/>
      <c r="HV390" s="13"/>
      <c r="HW390" s="13"/>
      <c r="HX390" s="13"/>
      <c r="HY390" s="13"/>
      <c r="HZ390" s="13"/>
      <c r="IA390" s="13"/>
      <c r="IB390" s="13"/>
      <c r="IC390" s="13"/>
      <c r="ID390" s="13"/>
      <c r="IE390" s="13"/>
      <c r="IF390" s="13"/>
      <c r="IG390" s="13"/>
      <c r="IH390" s="13"/>
      <c r="II390" s="13"/>
      <c r="IJ390" s="13"/>
      <c r="IK390" s="13"/>
      <c r="IL390" s="13"/>
      <c r="IM390" s="13"/>
      <c r="IN390" s="13"/>
      <c r="IO390" s="13"/>
      <c r="IP390" s="13"/>
      <c r="IQ390" s="13"/>
      <c r="IR390" s="13"/>
      <c r="IS390" s="13"/>
      <c r="IT390" s="13"/>
    </row>
    <row r="391" spans="1:254" s="14" customFormat="1" ht="45" customHeight="1">
      <c r="A391" s="176"/>
      <c r="B391" s="297"/>
      <c r="C391" s="264"/>
      <c r="D391" s="160"/>
      <c r="E391" s="129" t="s">
        <v>1040</v>
      </c>
      <c r="F391" s="128" t="s">
        <v>289</v>
      </c>
      <c r="G391" s="128" t="s">
        <v>1041</v>
      </c>
      <c r="H391" s="157"/>
      <c r="I391" s="157"/>
      <c r="J391" s="157"/>
      <c r="K391" s="157"/>
      <c r="L391" s="16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c r="HT391" s="13"/>
      <c r="HU391" s="13"/>
      <c r="HV391" s="13"/>
      <c r="HW391" s="13"/>
      <c r="HX391" s="13"/>
      <c r="HY391" s="13"/>
      <c r="HZ391" s="13"/>
      <c r="IA391" s="13"/>
      <c r="IB391" s="13"/>
      <c r="IC391" s="13"/>
      <c r="ID391" s="13"/>
      <c r="IE391" s="13"/>
      <c r="IF391" s="13"/>
      <c r="IG391" s="13"/>
      <c r="IH391" s="13"/>
      <c r="II391" s="13"/>
      <c r="IJ391" s="13"/>
      <c r="IK391" s="13"/>
      <c r="IL391" s="13"/>
      <c r="IM391" s="13"/>
      <c r="IN391" s="13"/>
      <c r="IO391" s="13"/>
      <c r="IP391" s="13"/>
      <c r="IQ391" s="13"/>
      <c r="IR391" s="13"/>
      <c r="IS391" s="13"/>
      <c r="IT391" s="13"/>
    </row>
    <row r="392" spans="1:254" s="14" customFormat="1" ht="66.75" customHeight="1">
      <c r="A392" s="176"/>
      <c r="B392" s="297"/>
      <c r="C392" s="138" t="s">
        <v>152</v>
      </c>
      <c r="D392" s="94" t="s">
        <v>163</v>
      </c>
      <c r="E392" s="143" t="s">
        <v>887</v>
      </c>
      <c r="F392" s="119" t="s">
        <v>289</v>
      </c>
      <c r="G392" s="119" t="s">
        <v>757</v>
      </c>
      <c r="H392" s="91">
        <f>42345.1+1884.2</f>
        <v>44229.299999999996</v>
      </c>
      <c r="I392" s="91">
        <f>42345.1+1884.2</f>
        <v>44229.299999999996</v>
      </c>
      <c r="J392" s="91"/>
      <c r="K392" s="116"/>
      <c r="L392" s="125" t="s">
        <v>1319</v>
      </c>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c r="HT392" s="13"/>
      <c r="HU392" s="13"/>
      <c r="HV392" s="13"/>
      <c r="HW392" s="13"/>
      <c r="HX392" s="13"/>
      <c r="HY392" s="13"/>
      <c r="HZ392" s="13"/>
      <c r="IA392" s="13"/>
      <c r="IB392" s="13"/>
      <c r="IC392" s="13"/>
      <c r="ID392" s="13"/>
      <c r="IE392" s="13"/>
      <c r="IF392" s="13"/>
      <c r="IG392" s="13"/>
      <c r="IH392" s="13"/>
      <c r="II392" s="13"/>
      <c r="IJ392" s="13"/>
      <c r="IK392" s="13"/>
      <c r="IL392" s="13"/>
      <c r="IM392" s="13"/>
      <c r="IN392" s="13"/>
      <c r="IO392" s="13"/>
      <c r="IP392" s="13"/>
      <c r="IQ392" s="13"/>
      <c r="IR392" s="13"/>
      <c r="IS392" s="13"/>
      <c r="IT392" s="13"/>
    </row>
    <row r="393" spans="1:254" s="14" customFormat="1" ht="58.5" customHeight="1">
      <c r="A393" s="176"/>
      <c r="B393" s="297"/>
      <c r="C393" s="267" t="s">
        <v>1611</v>
      </c>
      <c r="D393" s="159" t="s">
        <v>1681</v>
      </c>
      <c r="E393" s="129" t="s">
        <v>1062</v>
      </c>
      <c r="F393" s="135" t="s">
        <v>289</v>
      </c>
      <c r="G393" s="128" t="s">
        <v>673</v>
      </c>
      <c r="H393" s="149">
        <f>88776.9+61384.7+116304.6</f>
        <v>266466.19999999995</v>
      </c>
      <c r="I393" s="149">
        <f>61384.7+88308+114756</f>
        <v>264448.7</v>
      </c>
      <c r="J393" s="149">
        <f>12018.3+91847+67094.3+127594</f>
        <v>298553.59999999998</v>
      </c>
      <c r="K393" s="149">
        <f>93811.1+66835.7+126537</f>
        <v>287183.8</v>
      </c>
      <c r="L393" s="161" t="s">
        <v>1610</v>
      </c>
      <c r="M393" s="59"/>
      <c r="N393" s="60"/>
      <c r="O393" s="60"/>
      <c r="P393" s="60"/>
      <c r="Q393" s="60"/>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c r="HT393" s="13"/>
      <c r="HU393" s="13"/>
      <c r="HV393" s="13"/>
      <c r="HW393" s="13"/>
      <c r="HX393" s="13"/>
      <c r="HY393" s="13"/>
      <c r="HZ393" s="13"/>
      <c r="IA393" s="13"/>
      <c r="IB393" s="13"/>
      <c r="IC393" s="13"/>
      <c r="ID393" s="13"/>
      <c r="IE393" s="13"/>
      <c r="IF393" s="13"/>
      <c r="IG393" s="13"/>
      <c r="IH393" s="13"/>
      <c r="II393" s="13"/>
      <c r="IJ393" s="13"/>
      <c r="IK393" s="13"/>
      <c r="IL393" s="13"/>
      <c r="IM393" s="13"/>
      <c r="IN393" s="13"/>
      <c r="IO393" s="13"/>
      <c r="IP393" s="13"/>
      <c r="IQ393" s="13"/>
      <c r="IR393" s="13"/>
      <c r="IS393" s="13"/>
      <c r="IT393" s="13"/>
    </row>
    <row r="394" spans="1:254" s="14" customFormat="1" ht="58.5" customHeight="1">
      <c r="A394" s="176"/>
      <c r="B394" s="297"/>
      <c r="C394" s="267"/>
      <c r="D394" s="159"/>
      <c r="E394" s="129" t="s">
        <v>1767</v>
      </c>
      <c r="F394" s="135" t="s">
        <v>289</v>
      </c>
      <c r="G394" s="128" t="s">
        <v>1110</v>
      </c>
      <c r="H394" s="150"/>
      <c r="I394" s="150"/>
      <c r="J394" s="150"/>
      <c r="K394" s="150"/>
      <c r="L394" s="162"/>
      <c r="M394" s="59"/>
      <c r="N394" s="60"/>
      <c r="O394" s="60"/>
      <c r="P394" s="60"/>
      <c r="Q394" s="60"/>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c r="HT394" s="13"/>
      <c r="HU394" s="13"/>
      <c r="HV394" s="13"/>
      <c r="HW394" s="13"/>
      <c r="HX394" s="13"/>
      <c r="HY394" s="13"/>
      <c r="HZ394" s="13"/>
      <c r="IA394" s="13"/>
      <c r="IB394" s="13"/>
      <c r="IC394" s="13"/>
      <c r="ID394" s="13"/>
      <c r="IE394" s="13"/>
      <c r="IF394" s="13"/>
      <c r="IG394" s="13"/>
      <c r="IH394" s="13"/>
      <c r="II394" s="13"/>
      <c r="IJ394" s="13"/>
      <c r="IK394" s="13"/>
      <c r="IL394" s="13"/>
      <c r="IM394" s="13"/>
      <c r="IN394" s="13"/>
      <c r="IO394" s="13"/>
      <c r="IP394" s="13"/>
      <c r="IQ394" s="13"/>
      <c r="IR394" s="13"/>
      <c r="IS394" s="13"/>
      <c r="IT394" s="13"/>
    </row>
    <row r="395" spans="1:254" s="14" customFormat="1" ht="60" customHeight="1">
      <c r="A395" s="176"/>
      <c r="B395" s="297"/>
      <c r="C395" s="267"/>
      <c r="D395" s="159"/>
      <c r="E395" s="129" t="s">
        <v>1137</v>
      </c>
      <c r="F395" s="135" t="s">
        <v>289</v>
      </c>
      <c r="G395" s="128" t="s">
        <v>580</v>
      </c>
      <c r="H395" s="150"/>
      <c r="I395" s="150"/>
      <c r="J395" s="150"/>
      <c r="K395" s="150"/>
      <c r="L395" s="162"/>
      <c r="M395" s="59"/>
      <c r="N395" s="60"/>
      <c r="O395" s="60"/>
      <c r="P395" s="60"/>
      <c r="Q395" s="60"/>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c r="HT395" s="13"/>
      <c r="HU395" s="13"/>
      <c r="HV395" s="13"/>
      <c r="HW395" s="13"/>
      <c r="HX395" s="13"/>
      <c r="HY395" s="13"/>
      <c r="HZ395" s="13"/>
      <c r="IA395" s="13"/>
      <c r="IB395" s="13"/>
      <c r="IC395" s="13"/>
      <c r="ID395" s="13"/>
      <c r="IE395" s="13"/>
      <c r="IF395" s="13"/>
      <c r="IG395" s="13"/>
      <c r="IH395" s="13"/>
      <c r="II395" s="13"/>
      <c r="IJ395" s="13"/>
      <c r="IK395" s="13"/>
      <c r="IL395" s="13"/>
      <c r="IM395" s="13"/>
      <c r="IN395" s="13"/>
      <c r="IO395" s="13"/>
      <c r="IP395" s="13"/>
      <c r="IQ395" s="13"/>
      <c r="IR395" s="13"/>
      <c r="IS395" s="13"/>
      <c r="IT395" s="13"/>
    </row>
    <row r="396" spans="1:254" s="14" customFormat="1" ht="62.25" customHeight="1">
      <c r="A396" s="176"/>
      <c r="B396" s="297"/>
      <c r="C396" s="267"/>
      <c r="D396" s="159"/>
      <c r="E396" s="143" t="s">
        <v>1738</v>
      </c>
      <c r="F396" s="119" t="s">
        <v>289</v>
      </c>
      <c r="G396" s="47" t="s">
        <v>671</v>
      </c>
      <c r="H396" s="150"/>
      <c r="I396" s="150"/>
      <c r="J396" s="150"/>
      <c r="K396" s="150"/>
      <c r="L396" s="162"/>
      <c r="M396" s="59"/>
      <c r="N396" s="60"/>
      <c r="O396" s="60"/>
      <c r="P396" s="60"/>
      <c r="Q396" s="60"/>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c r="HT396" s="13"/>
      <c r="HU396" s="13"/>
      <c r="HV396" s="13"/>
      <c r="HW396" s="13"/>
      <c r="HX396" s="13"/>
      <c r="HY396" s="13"/>
      <c r="HZ396" s="13"/>
      <c r="IA396" s="13"/>
      <c r="IB396" s="13"/>
      <c r="IC396" s="13"/>
      <c r="ID396" s="13"/>
      <c r="IE396" s="13"/>
      <c r="IF396" s="13"/>
      <c r="IG396" s="13"/>
      <c r="IH396" s="13"/>
      <c r="II396" s="13"/>
      <c r="IJ396" s="13"/>
      <c r="IK396" s="13"/>
      <c r="IL396" s="13"/>
      <c r="IM396" s="13"/>
      <c r="IN396" s="13"/>
      <c r="IO396" s="13"/>
      <c r="IP396" s="13"/>
      <c r="IQ396" s="13"/>
      <c r="IR396" s="13"/>
      <c r="IS396" s="13"/>
      <c r="IT396" s="13"/>
    </row>
    <row r="397" spans="1:254" s="14" customFormat="1" ht="62.25" customHeight="1">
      <c r="A397" s="176"/>
      <c r="B397" s="297"/>
      <c r="C397" s="267"/>
      <c r="D397" s="159"/>
      <c r="E397" s="53" t="s">
        <v>989</v>
      </c>
      <c r="F397" s="137" t="s">
        <v>289</v>
      </c>
      <c r="G397" s="54" t="s">
        <v>1537</v>
      </c>
      <c r="H397" s="150"/>
      <c r="I397" s="150"/>
      <c r="J397" s="150"/>
      <c r="K397" s="150"/>
      <c r="L397" s="162"/>
      <c r="M397" s="59"/>
      <c r="N397" s="60"/>
      <c r="O397" s="60"/>
      <c r="P397" s="60"/>
      <c r="Q397" s="60"/>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c r="HT397" s="13"/>
      <c r="HU397" s="13"/>
      <c r="HV397" s="13"/>
      <c r="HW397" s="13"/>
      <c r="HX397" s="13"/>
      <c r="HY397" s="13"/>
      <c r="HZ397" s="13"/>
      <c r="IA397" s="13"/>
      <c r="IB397" s="13"/>
      <c r="IC397" s="13"/>
      <c r="ID397" s="13"/>
      <c r="IE397" s="13"/>
      <c r="IF397" s="13"/>
      <c r="IG397" s="13"/>
      <c r="IH397" s="13"/>
      <c r="II397" s="13"/>
      <c r="IJ397" s="13"/>
      <c r="IK397" s="13"/>
      <c r="IL397" s="13"/>
      <c r="IM397" s="13"/>
      <c r="IN397" s="13"/>
      <c r="IO397" s="13"/>
      <c r="IP397" s="13"/>
      <c r="IQ397" s="13"/>
      <c r="IR397" s="13"/>
      <c r="IS397" s="13"/>
      <c r="IT397" s="13"/>
    </row>
    <row r="398" spans="1:254" s="14" customFormat="1" ht="54" customHeight="1">
      <c r="A398" s="176"/>
      <c r="B398" s="297"/>
      <c r="C398" s="264"/>
      <c r="D398" s="160"/>
      <c r="E398" s="124" t="s">
        <v>1490</v>
      </c>
      <c r="F398" s="137" t="s">
        <v>289</v>
      </c>
      <c r="G398" s="131" t="s">
        <v>1527</v>
      </c>
      <c r="H398" s="157"/>
      <c r="I398" s="157"/>
      <c r="J398" s="157"/>
      <c r="K398" s="157"/>
      <c r="L398" s="163"/>
      <c r="M398" s="59"/>
      <c r="N398" s="60"/>
      <c r="O398" s="60"/>
      <c r="P398" s="60"/>
      <c r="Q398" s="60"/>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c r="HT398" s="13"/>
      <c r="HU398" s="13"/>
      <c r="HV398" s="13"/>
      <c r="HW398" s="13"/>
      <c r="HX398" s="13"/>
      <c r="HY398" s="13"/>
      <c r="HZ398" s="13"/>
      <c r="IA398" s="13"/>
      <c r="IB398" s="13"/>
      <c r="IC398" s="13"/>
      <c r="ID398" s="13"/>
      <c r="IE398" s="13"/>
      <c r="IF398" s="13"/>
      <c r="IG398" s="13"/>
      <c r="IH398" s="13"/>
      <c r="II398" s="13"/>
      <c r="IJ398" s="13"/>
      <c r="IK398" s="13"/>
      <c r="IL398" s="13"/>
      <c r="IM398" s="13"/>
      <c r="IN398" s="13"/>
      <c r="IO398" s="13"/>
      <c r="IP398" s="13"/>
      <c r="IQ398" s="13"/>
      <c r="IR398" s="13"/>
      <c r="IS398" s="13"/>
      <c r="IT398" s="13"/>
    </row>
    <row r="399" spans="1:254" s="14" customFormat="1" ht="38.25" customHeight="1">
      <c r="A399" s="176"/>
      <c r="B399" s="297"/>
      <c r="C399" s="263" t="s">
        <v>153</v>
      </c>
      <c r="D399" s="158" t="s">
        <v>163</v>
      </c>
      <c r="E399" s="182" t="s">
        <v>1605</v>
      </c>
      <c r="F399" s="151" t="s">
        <v>289</v>
      </c>
      <c r="G399" s="151" t="s">
        <v>581</v>
      </c>
      <c r="H399" s="149">
        <v>1999.6</v>
      </c>
      <c r="I399" s="149">
        <v>1999.6</v>
      </c>
      <c r="J399" s="149">
        <v>5364.4</v>
      </c>
      <c r="K399" s="149">
        <v>2663.4</v>
      </c>
      <c r="L399" s="161" t="s">
        <v>1123</v>
      </c>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c r="HT399" s="13"/>
      <c r="HU399" s="13"/>
      <c r="HV399" s="13"/>
      <c r="HW399" s="13"/>
      <c r="HX399" s="13"/>
      <c r="HY399" s="13"/>
      <c r="HZ399" s="13"/>
      <c r="IA399" s="13"/>
      <c r="IB399" s="13"/>
      <c r="IC399" s="13"/>
      <c r="ID399" s="13"/>
      <c r="IE399" s="13"/>
      <c r="IF399" s="13"/>
      <c r="IG399" s="13"/>
      <c r="IH399" s="13"/>
      <c r="II399" s="13"/>
      <c r="IJ399" s="13"/>
      <c r="IK399" s="13"/>
      <c r="IL399" s="13"/>
      <c r="IM399" s="13"/>
      <c r="IN399" s="13"/>
      <c r="IO399" s="13"/>
      <c r="IP399" s="13"/>
      <c r="IQ399" s="13"/>
      <c r="IR399" s="13"/>
      <c r="IS399" s="13"/>
      <c r="IT399" s="13"/>
    </row>
    <row r="400" spans="1:254" s="14" customFormat="1" ht="24" customHeight="1">
      <c r="A400" s="176"/>
      <c r="B400" s="297"/>
      <c r="C400" s="264"/>
      <c r="D400" s="160"/>
      <c r="E400" s="184"/>
      <c r="F400" s="152"/>
      <c r="G400" s="152"/>
      <c r="H400" s="157"/>
      <c r="I400" s="157"/>
      <c r="J400" s="157"/>
      <c r="K400" s="157"/>
      <c r="L400" s="16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c r="HT400" s="13"/>
      <c r="HU400" s="13"/>
      <c r="HV400" s="13"/>
      <c r="HW400" s="13"/>
      <c r="HX400" s="13"/>
      <c r="HY400" s="13"/>
      <c r="HZ400" s="13"/>
      <c r="IA400" s="13"/>
      <c r="IB400" s="13"/>
      <c r="IC400" s="13"/>
      <c r="ID400" s="13"/>
      <c r="IE400" s="13"/>
      <c r="IF400" s="13"/>
      <c r="IG400" s="13"/>
      <c r="IH400" s="13"/>
      <c r="II400" s="13"/>
      <c r="IJ400" s="13"/>
      <c r="IK400" s="13"/>
      <c r="IL400" s="13"/>
      <c r="IM400" s="13"/>
      <c r="IN400" s="13"/>
      <c r="IO400" s="13"/>
      <c r="IP400" s="13"/>
      <c r="IQ400" s="13"/>
      <c r="IR400" s="13"/>
      <c r="IS400" s="13"/>
      <c r="IT400" s="13"/>
    </row>
    <row r="401" spans="1:254" s="14" customFormat="1" ht="45.75" customHeight="1">
      <c r="A401" s="176"/>
      <c r="B401" s="297"/>
      <c r="C401" s="263" t="s">
        <v>154</v>
      </c>
      <c r="D401" s="158" t="s">
        <v>260</v>
      </c>
      <c r="E401" s="48" t="s">
        <v>927</v>
      </c>
      <c r="F401" s="49" t="s">
        <v>82</v>
      </c>
      <c r="G401" s="49" t="s">
        <v>1701</v>
      </c>
      <c r="H401" s="149">
        <v>1458.3</v>
      </c>
      <c r="I401" s="149">
        <v>1458.3</v>
      </c>
      <c r="J401" s="149"/>
      <c r="K401" s="149"/>
      <c r="L401" s="244" t="s">
        <v>1316</v>
      </c>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c r="HT401" s="13"/>
      <c r="HU401" s="13"/>
      <c r="HV401" s="13"/>
      <c r="HW401" s="13"/>
      <c r="HX401" s="13"/>
      <c r="HY401" s="13"/>
      <c r="HZ401" s="13"/>
      <c r="IA401" s="13"/>
      <c r="IB401" s="13"/>
      <c r="IC401" s="13"/>
      <c r="ID401" s="13"/>
      <c r="IE401" s="13"/>
      <c r="IF401" s="13"/>
      <c r="IG401" s="13"/>
      <c r="IH401" s="13"/>
      <c r="II401" s="13"/>
      <c r="IJ401" s="13"/>
      <c r="IK401" s="13"/>
      <c r="IL401" s="13"/>
      <c r="IM401" s="13"/>
      <c r="IN401" s="13"/>
      <c r="IO401" s="13"/>
      <c r="IP401" s="13"/>
      <c r="IQ401" s="13"/>
      <c r="IR401" s="13"/>
      <c r="IS401" s="13"/>
      <c r="IT401" s="13"/>
    </row>
    <row r="402" spans="1:254" s="14" customFormat="1" ht="57" customHeight="1">
      <c r="A402" s="176"/>
      <c r="B402" s="297"/>
      <c r="C402" s="267"/>
      <c r="D402" s="159"/>
      <c r="E402" s="48" t="s">
        <v>915</v>
      </c>
      <c r="F402" s="49" t="s">
        <v>82</v>
      </c>
      <c r="G402" s="49" t="s">
        <v>836</v>
      </c>
      <c r="H402" s="150"/>
      <c r="I402" s="150"/>
      <c r="J402" s="150"/>
      <c r="K402" s="150"/>
      <c r="L402" s="280"/>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c r="IK402" s="13"/>
      <c r="IL402" s="13"/>
      <c r="IM402" s="13"/>
      <c r="IN402" s="13"/>
      <c r="IO402" s="13"/>
      <c r="IP402" s="13"/>
      <c r="IQ402" s="13"/>
      <c r="IR402" s="13"/>
      <c r="IS402" s="13"/>
      <c r="IT402" s="13"/>
    </row>
    <row r="403" spans="1:254" s="14" customFormat="1" ht="57" customHeight="1">
      <c r="A403" s="176"/>
      <c r="B403" s="297"/>
      <c r="C403" s="264"/>
      <c r="D403" s="160"/>
      <c r="E403" s="48" t="s">
        <v>774</v>
      </c>
      <c r="F403" s="49" t="s">
        <v>82</v>
      </c>
      <c r="G403" s="49" t="s">
        <v>757</v>
      </c>
      <c r="H403" s="157"/>
      <c r="I403" s="157"/>
      <c r="J403" s="157"/>
      <c r="K403" s="157"/>
      <c r="L403" s="245"/>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c r="HU403" s="13"/>
      <c r="HV403" s="13"/>
      <c r="HW403" s="13"/>
      <c r="HX403" s="13"/>
      <c r="HY403" s="13"/>
      <c r="HZ403" s="13"/>
      <c r="IA403" s="13"/>
      <c r="IB403" s="13"/>
      <c r="IC403" s="13"/>
      <c r="ID403" s="13"/>
      <c r="IE403" s="13"/>
      <c r="IF403" s="13"/>
      <c r="IG403" s="13"/>
      <c r="IH403" s="13"/>
      <c r="II403" s="13"/>
      <c r="IJ403" s="13"/>
      <c r="IK403" s="13"/>
      <c r="IL403" s="13"/>
      <c r="IM403" s="13"/>
      <c r="IN403" s="13"/>
      <c r="IO403" s="13"/>
      <c r="IP403" s="13"/>
      <c r="IQ403" s="13"/>
      <c r="IR403" s="13"/>
      <c r="IS403" s="13"/>
      <c r="IT403" s="13"/>
    </row>
    <row r="404" spans="1:254" s="14" customFormat="1" ht="66.75" customHeight="1">
      <c r="A404" s="176"/>
      <c r="B404" s="297"/>
      <c r="C404" s="134" t="s">
        <v>155</v>
      </c>
      <c r="D404" s="94" t="s">
        <v>260</v>
      </c>
      <c r="E404" s="143" t="s">
        <v>1739</v>
      </c>
      <c r="F404" s="50" t="s">
        <v>289</v>
      </c>
      <c r="G404" s="51" t="s">
        <v>1003</v>
      </c>
      <c r="H404" s="28">
        <v>92.7</v>
      </c>
      <c r="I404" s="28">
        <v>92.6</v>
      </c>
      <c r="J404" s="28">
        <v>92.7</v>
      </c>
      <c r="K404" s="28">
        <v>92.7</v>
      </c>
      <c r="L404" s="125" t="s">
        <v>794</v>
      </c>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c r="GW404" s="13"/>
      <c r="GX404" s="13"/>
      <c r="GY404" s="13"/>
      <c r="GZ404" s="13"/>
      <c r="HA404" s="13"/>
      <c r="HB404" s="13"/>
      <c r="HC404" s="13"/>
      <c r="HD404" s="13"/>
      <c r="HE404" s="13"/>
      <c r="HF404" s="13"/>
      <c r="HG404" s="13"/>
      <c r="HH404" s="13"/>
      <c r="HI404" s="13"/>
      <c r="HJ404" s="13"/>
      <c r="HK404" s="13"/>
      <c r="HL404" s="13"/>
      <c r="HM404" s="13"/>
      <c r="HN404" s="13"/>
      <c r="HO404" s="13"/>
      <c r="HP404" s="13"/>
      <c r="HQ404" s="13"/>
      <c r="HR404" s="13"/>
      <c r="HS404" s="13"/>
      <c r="HT404" s="13"/>
      <c r="HU404" s="13"/>
      <c r="HV404" s="13"/>
      <c r="HW404" s="13"/>
      <c r="HX404" s="13"/>
      <c r="HY404" s="13"/>
      <c r="HZ404" s="13"/>
      <c r="IA404" s="13"/>
      <c r="IB404" s="13"/>
      <c r="IC404" s="13"/>
      <c r="ID404" s="13"/>
      <c r="IE404" s="13"/>
      <c r="IF404" s="13"/>
      <c r="IG404" s="13"/>
      <c r="IH404" s="13"/>
      <c r="II404" s="13"/>
      <c r="IJ404" s="13"/>
      <c r="IK404" s="13"/>
      <c r="IL404" s="13"/>
      <c r="IM404" s="13"/>
      <c r="IN404" s="13"/>
      <c r="IO404" s="13"/>
      <c r="IP404" s="13"/>
      <c r="IQ404" s="13"/>
      <c r="IR404" s="13"/>
      <c r="IS404" s="13"/>
      <c r="IT404" s="13"/>
    </row>
    <row r="405" spans="1:254" s="15" customFormat="1" ht="27.75" customHeight="1">
      <c r="A405" s="176"/>
      <c r="B405" s="297"/>
      <c r="C405" s="263" t="s">
        <v>156</v>
      </c>
      <c r="D405" s="158" t="s">
        <v>260</v>
      </c>
      <c r="E405" s="182" t="s">
        <v>610</v>
      </c>
      <c r="F405" s="151" t="s">
        <v>264</v>
      </c>
      <c r="G405" s="190" t="s">
        <v>646</v>
      </c>
      <c r="H405" s="180">
        <v>480</v>
      </c>
      <c r="I405" s="180">
        <v>478.7</v>
      </c>
      <c r="J405" s="180"/>
      <c r="K405" s="180"/>
      <c r="L405" s="161" t="s">
        <v>1374</v>
      </c>
      <c r="M405" s="59"/>
      <c r="N405" s="60"/>
      <c r="O405" s="60"/>
      <c r="P405" s="60"/>
      <c r="Q405" s="60"/>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c r="GW405" s="13"/>
      <c r="GX405" s="13"/>
      <c r="GY405" s="13"/>
      <c r="GZ405" s="13"/>
      <c r="HA405" s="13"/>
      <c r="HB405" s="13"/>
      <c r="HC405" s="13"/>
      <c r="HD405" s="13"/>
      <c r="HE405" s="13"/>
      <c r="HF405" s="13"/>
      <c r="HG405" s="13"/>
      <c r="HH405" s="13"/>
      <c r="HI405" s="13"/>
      <c r="HJ405" s="13"/>
      <c r="HK405" s="13"/>
      <c r="HL405" s="13"/>
      <c r="HM405" s="13"/>
      <c r="HN405" s="13"/>
      <c r="HO405" s="13"/>
      <c r="HP405" s="13"/>
      <c r="HQ405" s="13"/>
      <c r="HR405" s="13"/>
      <c r="HS405" s="13"/>
      <c r="HT405" s="13"/>
      <c r="HU405" s="13"/>
      <c r="HV405" s="13"/>
      <c r="HW405" s="13"/>
      <c r="HX405" s="13"/>
      <c r="HY405" s="13"/>
      <c r="HZ405" s="13"/>
      <c r="IA405" s="13"/>
      <c r="IB405" s="13"/>
      <c r="IC405" s="13"/>
      <c r="ID405" s="13"/>
      <c r="IE405" s="13"/>
      <c r="IF405" s="13"/>
      <c r="IG405" s="13"/>
      <c r="IH405" s="13"/>
      <c r="II405" s="13"/>
      <c r="IJ405" s="13"/>
      <c r="IK405" s="13"/>
      <c r="IL405" s="13"/>
      <c r="IM405" s="13"/>
      <c r="IN405" s="13"/>
      <c r="IO405" s="13"/>
      <c r="IP405" s="13"/>
      <c r="IQ405" s="13"/>
      <c r="IR405" s="13"/>
      <c r="IS405" s="13"/>
      <c r="IT405" s="13"/>
    </row>
    <row r="406" spans="1:254" s="13" customFormat="1" ht="27.75" customHeight="1">
      <c r="A406" s="176"/>
      <c r="B406" s="297"/>
      <c r="C406" s="264"/>
      <c r="D406" s="160"/>
      <c r="E406" s="184"/>
      <c r="F406" s="152"/>
      <c r="G406" s="191"/>
      <c r="H406" s="223"/>
      <c r="I406" s="223"/>
      <c r="J406" s="223"/>
      <c r="K406" s="223"/>
      <c r="L406" s="163"/>
      <c r="M406" s="59"/>
      <c r="N406" s="60"/>
      <c r="O406" s="60"/>
      <c r="P406" s="60"/>
      <c r="Q406" s="60"/>
    </row>
    <row r="407" spans="1:254" s="17" customFormat="1" ht="26.25" customHeight="1">
      <c r="A407" s="176"/>
      <c r="B407" s="297"/>
      <c r="C407" s="263" t="s">
        <v>157</v>
      </c>
      <c r="D407" s="158" t="s">
        <v>260</v>
      </c>
      <c r="E407" s="244" t="s">
        <v>940</v>
      </c>
      <c r="F407" s="217" t="s">
        <v>289</v>
      </c>
      <c r="G407" s="188" t="s">
        <v>885</v>
      </c>
      <c r="H407" s="149">
        <v>1842.8</v>
      </c>
      <c r="I407" s="149">
        <v>1839.2</v>
      </c>
      <c r="J407" s="149">
        <v>1500</v>
      </c>
      <c r="K407" s="149">
        <v>1500</v>
      </c>
      <c r="L407" s="161" t="s">
        <v>532</v>
      </c>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c r="HU407" s="13"/>
      <c r="HV407" s="13"/>
      <c r="HW407" s="13"/>
      <c r="HX407" s="13"/>
      <c r="HY407" s="13"/>
      <c r="HZ407" s="13"/>
      <c r="IA407" s="13"/>
      <c r="IB407" s="13"/>
      <c r="IC407" s="13"/>
      <c r="ID407" s="13"/>
      <c r="IE407" s="13"/>
      <c r="IF407" s="13"/>
      <c r="IG407" s="13"/>
      <c r="IH407" s="13"/>
      <c r="II407" s="13"/>
      <c r="IJ407" s="13"/>
      <c r="IK407" s="13"/>
      <c r="IL407" s="13"/>
      <c r="IM407" s="13"/>
      <c r="IN407" s="13"/>
      <c r="IO407" s="13"/>
      <c r="IP407" s="13"/>
      <c r="IQ407" s="13"/>
      <c r="IR407" s="13"/>
      <c r="IS407" s="13"/>
      <c r="IT407" s="13"/>
    </row>
    <row r="408" spans="1:254" s="13" customFormat="1" ht="26.25" customHeight="1">
      <c r="A408" s="176"/>
      <c r="B408" s="297"/>
      <c r="C408" s="267"/>
      <c r="D408" s="159"/>
      <c r="E408" s="245"/>
      <c r="F408" s="218"/>
      <c r="G408" s="189"/>
      <c r="H408" s="150"/>
      <c r="I408" s="150"/>
      <c r="J408" s="150"/>
      <c r="K408" s="150"/>
      <c r="L408" s="162"/>
    </row>
    <row r="409" spans="1:254" s="13" customFormat="1" ht="49.5" customHeight="1">
      <c r="A409" s="176"/>
      <c r="B409" s="297"/>
      <c r="C409" s="267"/>
      <c r="D409" s="159"/>
      <c r="E409" s="48" t="s">
        <v>623</v>
      </c>
      <c r="F409" s="50" t="s">
        <v>289</v>
      </c>
      <c r="G409" s="51" t="s">
        <v>1003</v>
      </c>
      <c r="H409" s="150"/>
      <c r="I409" s="150"/>
      <c r="J409" s="150"/>
      <c r="K409" s="150"/>
      <c r="L409" s="162"/>
    </row>
    <row r="410" spans="1:254" s="13" customFormat="1" ht="35.25" customHeight="1">
      <c r="A410" s="176"/>
      <c r="B410" s="297"/>
      <c r="C410" s="264"/>
      <c r="D410" s="160"/>
      <c r="E410" s="143" t="s">
        <v>1735</v>
      </c>
      <c r="F410" s="119" t="s">
        <v>289</v>
      </c>
      <c r="G410" s="47" t="s">
        <v>1573</v>
      </c>
      <c r="H410" s="157"/>
      <c r="I410" s="157"/>
      <c r="J410" s="157"/>
      <c r="K410" s="157"/>
      <c r="L410" s="163"/>
    </row>
    <row r="411" spans="1:254" s="14" customFormat="1" ht="54" customHeight="1">
      <c r="A411" s="176"/>
      <c r="B411" s="297"/>
      <c r="C411" s="263" t="s">
        <v>158</v>
      </c>
      <c r="D411" s="158" t="s">
        <v>260</v>
      </c>
      <c r="E411" s="129" t="s">
        <v>480</v>
      </c>
      <c r="F411" s="135" t="s">
        <v>289</v>
      </c>
      <c r="G411" s="128" t="s">
        <v>672</v>
      </c>
      <c r="H411" s="149">
        <f>830.5+4451+2371.7</f>
        <v>7653.2</v>
      </c>
      <c r="I411" s="149">
        <f>828+3665.8+2360.3</f>
        <v>6854.1</v>
      </c>
      <c r="J411" s="149">
        <v>4497.3</v>
      </c>
      <c r="K411" s="149"/>
      <c r="L411" s="161" t="s">
        <v>1715</v>
      </c>
      <c r="M411" s="59"/>
      <c r="N411" s="60"/>
      <c r="O411" s="60"/>
      <c r="P411" s="60"/>
      <c r="Q411" s="60"/>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c r="HT411" s="13"/>
      <c r="HU411" s="13"/>
      <c r="HV411" s="13"/>
      <c r="HW411" s="13"/>
      <c r="HX411" s="13"/>
      <c r="HY411" s="13"/>
      <c r="HZ411" s="13"/>
      <c r="IA411" s="13"/>
      <c r="IB411" s="13"/>
      <c r="IC411" s="13"/>
      <c r="ID411" s="13"/>
      <c r="IE411" s="13"/>
      <c r="IF411" s="13"/>
      <c r="IG411" s="13"/>
      <c r="IH411" s="13"/>
      <c r="II411" s="13"/>
      <c r="IJ411" s="13"/>
      <c r="IK411" s="13"/>
      <c r="IL411" s="13"/>
      <c r="IM411" s="13"/>
      <c r="IN411" s="13"/>
      <c r="IO411" s="13"/>
      <c r="IP411" s="13"/>
      <c r="IQ411" s="13"/>
      <c r="IR411" s="13"/>
      <c r="IS411" s="13"/>
      <c r="IT411" s="13"/>
    </row>
    <row r="412" spans="1:254" s="14" customFormat="1" ht="60" customHeight="1">
      <c r="A412" s="176"/>
      <c r="B412" s="297"/>
      <c r="C412" s="267"/>
      <c r="D412" s="159"/>
      <c r="E412" s="129" t="s">
        <v>1129</v>
      </c>
      <c r="F412" s="135" t="s">
        <v>289</v>
      </c>
      <c r="G412" s="128" t="s">
        <v>1124</v>
      </c>
      <c r="H412" s="150"/>
      <c r="I412" s="150"/>
      <c r="J412" s="150"/>
      <c r="K412" s="150"/>
      <c r="L412" s="162"/>
      <c r="M412" s="59"/>
      <c r="N412" s="60"/>
      <c r="O412" s="60"/>
      <c r="P412" s="60"/>
      <c r="Q412" s="60"/>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c r="HT412" s="13"/>
      <c r="HU412" s="13"/>
      <c r="HV412" s="13"/>
      <c r="HW412" s="13"/>
      <c r="HX412" s="13"/>
      <c r="HY412" s="13"/>
      <c r="HZ412" s="13"/>
      <c r="IA412" s="13"/>
      <c r="IB412" s="13"/>
      <c r="IC412" s="13"/>
      <c r="ID412" s="13"/>
      <c r="IE412" s="13"/>
      <c r="IF412" s="13"/>
      <c r="IG412" s="13"/>
      <c r="IH412" s="13"/>
      <c r="II412" s="13"/>
      <c r="IJ412" s="13"/>
      <c r="IK412" s="13"/>
      <c r="IL412" s="13"/>
      <c r="IM412" s="13"/>
      <c r="IN412" s="13"/>
      <c r="IO412" s="13"/>
      <c r="IP412" s="13"/>
      <c r="IQ412" s="13"/>
      <c r="IR412" s="13"/>
      <c r="IS412" s="13"/>
      <c r="IT412" s="13"/>
    </row>
    <row r="413" spans="1:254" s="14" customFormat="1" ht="58.5" customHeight="1">
      <c r="A413" s="176"/>
      <c r="B413" s="297"/>
      <c r="C413" s="264"/>
      <c r="D413" s="160"/>
      <c r="E413" s="129" t="s">
        <v>1061</v>
      </c>
      <c r="F413" s="135" t="s">
        <v>289</v>
      </c>
      <c r="G413" s="128" t="s">
        <v>673</v>
      </c>
      <c r="H413" s="157"/>
      <c r="I413" s="157"/>
      <c r="J413" s="157"/>
      <c r="K413" s="157"/>
      <c r="L413" s="163"/>
      <c r="M413" s="59"/>
      <c r="N413" s="60"/>
      <c r="O413" s="60"/>
      <c r="P413" s="60"/>
      <c r="Q413" s="60"/>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c r="HT413" s="13"/>
      <c r="HU413" s="13"/>
      <c r="HV413" s="13"/>
      <c r="HW413" s="13"/>
      <c r="HX413" s="13"/>
      <c r="HY413" s="13"/>
      <c r="HZ413" s="13"/>
      <c r="IA413" s="13"/>
      <c r="IB413" s="13"/>
      <c r="IC413" s="13"/>
      <c r="ID413" s="13"/>
      <c r="IE413" s="13"/>
      <c r="IF413" s="13"/>
      <c r="IG413" s="13"/>
      <c r="IH413" s="13"/>
      <c r="II413" s="13"/>
      <c r="IJ413" s="13"/>
      <c r="IK413" s="13"/>
      <c r="IL413" s="13"/>
      <c r="IM413" s="13"/>
      <c r="IN413" s="13"/>
      <c r="IO413" s="13"/>
      <c r="IP413" s="13"/>
      <c r="IQ413" s="13"/>
      <c r="IR413" s="13"/>
      <c r="IS413" s="13"/>
      <c r="IT413" s="13"/>
    </row>
    <row r="414" spans="1:254" s="14" customFormat="1" ht="59.25" customHeight="1">
      <c r="A414" s="176"/>
      <c r="B414" s="297"/>
      <c r="C414" s="263" t="s">
        <v>423</v>
      </c>
      <c r="D414" s="158" t="s">
        <v>295</v>
      </c>
      <c r="E414" s="25" t="s">
        <v>624</v>
      </c>
      <c r="F414" s="128" t="s">
        <v>289</v>
      </c>
      <c r="G414" s="128" t="s">
        <v>674</v>
      </c>
      <c r="H414" s="149">
        <v>23563.200000000001</v>
      </c>
      <c r="I414" s="149">
        <v>19492.400000000001</v>
      </c>
      <c r="J414" s="149">
        <v>5772.5</v>
      </c>
      <c r="K414" s="149"/>
      <c r="L414" s="161" t="s">
        <v>882</v>
      </c>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c r="HT414" s="13"/>
      <c r="HU414" s="13"/>
      <c r="HV414" s="13"/>
      <c r="HW414" s="13"/>
      <c r="HX414" s="13"/>
      <c r="HY414" s="13"/>
      <c r="HZ414" s="13"/>
      <c r="IA414" s="13"/>
      <c r="IB414" s="13"/>
      <c r="IC414" s="13"/>
      <c r="ID414" s="13"/>
      <c r="IE414" s="13"/>
      <c r="IF414" s="13"/>
      <c r="IG414" s="13"/>
      <c r="IH414" s="13"/>
      <c r="II414" s="13"/>
      <c r="IJ414" s="13"/>
      <c r="IK414" s="13"/>
      <c r="IL414" s="13"/>
      <c r="IM414" s="13"/>
      <c r="IN414" s="13"/>
      <c r="IO414" s="13"/>
      <c r="IP414" s="13"/>
      <c r="IQ414" s="13"/>
      <c r="IR414" s="13"/>
      <c r="IS414" s="13"/>
      <c r="IT414" s="13"/>
    </row>
    <row r="415" spans="1:254" s="14" customFormat="1" ht="61.5" customHeight="1">
      <c r="A415" s="176"/>
      <c r="B415" s="297"/>
      <c r="C415" s="267"/>
      <c r="D415" s="159"/>
      <c r="E415" s="25" t="s">
        <v>883</v>
      </c>
      <c r="F415" s="128" t="s">
        <v>289</v>
      </c>
      <c r="G415" s="128" t="s">
        <v>1007</v>
      </c>
      <c r="H415" s="150"/>
      <c r="I415" s="150"/>
      <c r="J415" s="150"/>
      <c r="K415" s="150"/>
      <c r="L415" s="162"/>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c r="HT415" s="13"/>
      <c r="HU415" s="13"/>
      <c r="HV415" s="13"/>
      <c r="HW415" s="13"/>
      <c r="HX415" s="13"/>
      <c r="HY415" s="13"/>
      <c r="HZ415" s="13"/>
      <c r="IA415" s="13"/>
      <c r="IB415" s="13"/>
      <c r="IC415" s="13"/>
      <c r="ID415" s="13"/>
      <c r="IE415" s="13"/>
      <c r="IF415" s="13"/>
      <c r="IG415" s="13"/>
      <c r="IH415" s="13"/>
      <c r="II415" s="13"/>
      <c r="IJ415" s="13"/>
      <c r="IK415" s="13"/>
      <c r="IL415" s="13"/>
      <c r="IM415" s="13"/>
      <c r="IN415" s="13"/>
      <c r="IO415" s="13"/>
      <c r="IP415" s="13"/>
      <c r="IQ415" s="13"/>
      <c r="IR415" s="13"/>
      <c r="IS415" s="13"/>
      <c r="IT415" s="13"/>
    </row>
    <row r="416" spans="1:254" s="14" customFormat="1" ht="46.5" customHeight="1">
      <c r="A416" s="176"/>
      <c r="B416" s="297"/>
      <c r="C416" s="264"/>
      <c r="D416" s="160"/>
      <c r="E416" s="25" t="s">
        <v>1416</v>
      </c>
      <c r="F416" s="128" t="s">
        <v>289</v>
      </c>
      <c r="G416" s="128" t="s">
        <v>1417</v>
      </c>
      <c r="H416" s="157"/>
      <c r="I416" s="157"/>
      <c r="J416" s="157"/>
      <c r="K416" s="157"/>
      <c r="L416" s="16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c r="HT416" s="13"/>
      <c r="HU416" s="13"/>
      <c r="HV416" s="13"/>
      <c r="HW416" s="13"/>
      <c r="HX416" s="13"/>
      <c r="HY416" s="13"/>
      <c r="HZ416" s="13"/>
      <c r="IA416" s="13"/>
      <c r="IB416" s="13"/>
      <c r="IC416" s="13"/>
      <c r="ID416" s="13"/>
      <c r="IE416" s="13"/>
      <c r="IF416" s="13"/>
      <c r="IG416" s="13"/>
      <c r="IH416" s="13"/>
      <c r="II416" s="13"/>
      <c r="IJ416" s="13"/>
      <c r="IK416" s="13"/>
      <c r="IL416" s="13"/>
      <c r="IM416" s="13"/>
      <c r="IN416" s="13"/>
      <c r="IO416" s="13"/>
      <c r="IP416" s="13"/>
      <c r="IQ416" s="13"/>
      <c r="IR416" s="13"/>
      <c r="IS416" s="13"/>
      <c r="IT416" s="13"/>
    </row>
    <row r="417" spans="1:254" s="14" customFormat="1" ht="54.75" customHeight="1">
      <c r="A417" s="176"/>
      <c r="B417" s="297"/>
      <c r="C417" s="263" t="s">
        <v>159</v>
      </c>
      <c r="D417" s="158" t="s">
        <v>180</v>
      </c>
      <c r="E417" s="25" t="s">
        <v>1503</v>
      </c>
      <c r="F417" s="135" t="s">
        <v>289</v>
      </c>
      <c r="G417" s="128" t="s">
        <v>1504</v>
      </c>
      <c r="H417" s="149">
        <f>409440.6-10000</f>
        <v>399440.6</v>
      </c>
      <c r="I417" s="149">
        <v>393190.6</v>
      </c>
      <c r="J417" s="149">
        <v>68149.2</v>
      </c>
      <c r="K417" s="149">
        <v>20152.900000000001</v>
      </c>
      <c r="L417" s="161" t="s">
        <v>1740</v>
      </c>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c r="HT417" s="13"/>
      <c r="HU417" s="13"/>
      <c r="HV417" s="13"/>
      <c r="HW417" s="13"/>
      <c r="HX417" s="13"/>
      <c r="HY417" s="13"/>
      <c r="HZ417" s="13"/>
      <c r="IA417" s="13"/>
      <c r="IB417" s="13"/>
      <c r="IC417" s="13"/>
      <c r="ID417" s="13"/>
      <c r="IE417" s="13"/>
      <c r="IF417" s="13"/>
      <c r="IG417" s="13"/>
      <c r="IH417" s="13"/>
      <c r="II417" s="13"/>
      <c r="IJ417" s="13"/>
      <c r="IK417" s="13"/>
      <c r="IL417" s="13"/>
      <c r="IM417" s="13"/>
      <c r="IN417" s="13"/>
      <c r="IO417" s="13"/>
      <c r="IP417" s="13"/>
      <c r="IQ417" s="13"/>
      <c r="IR417" s="13"/>
      <c r="IS417" s="13"/>
      <c r="IT417" s="13"/>
    </row>
    <row r="418" spans="1:254" s="14" customFormat="1" ht="54" customHeight="1">
      <c r="A418" s="176"/>
      <c r="B418" s="297"/>
      <c r="C418" s="267"/>
      <c r="D418" s="159"/>
      <c r="E418" s="25" t="s">
        <v>779</v>
      </c>
      <c r="F418" s="135" t="s">
        <v>289</v>
      </c>
      <c r="G418" s="128" t="s">
        <v>1111</v>
      </c>
      <c r="H418" s="150"/>
      <c r="I418" s="150"/>
      <c r="J418" s="150"/>
      <c r="K418" s="150"/>
      <c r="L418" s="162"/>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c r="HT418" s="13"/>
      <c r="HU418" s="13"/>
      <c r="HV418" s="13"/>
      <c r="HW418" s="13"/>
      <c r="HX418" s="13"/>
      <c r="HY418" s="13"/>
      <c r="HZ418" s="13"/>
      <c r="IA418" s="13"/>
      <c r="IB418" s="13"/>
      <c r="IC418" s="13"/>
      <c r="ID418" s="13"/>
      <c r="IE418" s="13"/>
      <c r="IF418" s="13"/>
      <c r="IG418" s="13"/>
      <c r="IH418" s="13"/>
      <c r="II418" s="13"/>
      <c r="IJ418" s="13"/>
      <c r="IK418" s="13"/>
      <c r="IL418" s="13"/>
      <c r="IM418" s="13"/>
      <c r="IN418" s="13"/>
      <c r="IO418" s="13"/>
      <c r="IP418" s="13"/>
      <c r="IQ418" s="13"/>
      <c r="IR418" s="13"/>
      <c r="IS418" s="13"/>
      <c r="IT418" s="13"/>
    </row>
    <row r="419" spans="1:254" s="14" customFormat="1" ht="72" customHeight="1">
      <c r="A419" s="176"/>
      <c r="B419" s="297"/>
      <c r="C419" s="267"/>
      <c r="D419" s="159"/>
      <c r="E419" s="143" t="s">
        <v>1652</v>
      </c>
      <c r="F419" s="119" t="s">
        <v>289</v>
      </c>
      <c r="G419" s="119" t="s">
        <v>1492</v>
      </c>
      <c r="H419" s="150"/>
      <c r="I419" s="150"/>
      <c r="J419" s="150"/>
      <c r="K419" s="150"/>
      <c r="L419" s="162"/>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c r="HT419" s="13"/>
      <c r="HU419" s="13"/>
      <c r="HV419" s="13"/>
      <c r="HW419" s="13"/>
      <c r="HX419" s="13"/>
      <c r="HY419" s="13"/>
      <c r="HZ419" s="13"/>
      <c r="IA419" s="13"/>
      <c r="IB419" s="13"/>
      <c r="IC419" s="13"/>
      <c r="ID419" s="13"/>
      <c r="IE419" s="13"/>
      <c r="IF419" s="13"/>
      <c r="IG419" s="13"/>
      <c r="IH419" s="13"/>
      <c r="II419" s="13"/>
      <c r="IJ419" s="13"/>
      <c r="IK419" s="13"/>
      <c r="IL419" s="13"/>
      <c r="IM419" s="13"/>
      <c r="IN419" s="13"/>
      <c r="IO419" s="13"/>
      <c r="IP419" s="13"/>
      <c r="IQ419" s="13"/>
      <c r="IR419" s="13"/>
      <c r="IS419" s="13"/>
      <c r="IT419" s="13"/>
    </row>
    <row r="420" spans="1:254" s="14" customFormat="1" ht="52.5" customHeight="1">
      <c r="A420" s="176"/>
      <c r="B420" s="297"/>
      <c r="C420" s="267"/>
      <c r="D420" s="159"/>
      <c r="E420" s="143" t="s">
        <v>1696</v>
      </c>
      <c r="F420" s="119" t="s">
        <v>289</v>
      </c>
      <c r="G420" s="47" t="s">
        <v>575</v>
      </c>
      <c r="H420" s="150"/>
      <c r="I420" s="150"/>
      <c r="J420" s="150"/>
      <c r="K420" s="150"/>
      <c r="L420" s="162"/>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c r="HT420" s="13"/>
      <c r="HU420" s="13"/>
      <c r="HV420" s="13"/>
      <c r="HW420" s="13"/>
      <c r="HX420" s="13"/>
      <c r="HY420" s="13"/>
      <c r="HZ420" s="13"/>
      <c r="IA420" s="13"/>
      <c r="IB420" s="13"/>
      <c r="IC420" s="13"/>
      <c r="ID420" s="13"/>
      <c r="IE420" s="13"/>
      <c r="IF420" s="13"/>
      <c r="IG420" s="13"/>
      <c r="IH420" s="13"/>
      <c r="II420" s="13"/>
      <c r="IJ420" s="13"/>
      <c r="IK420" s="13"/>
      <c r="IL420" s="13"/>
      <c r="IM420" s="13"/>
      <c r="IN420" s="13"/>
      <c r="IO420" s="13"/>
      <c r="IP420" s="13"/>
      <c r="IQ420" s="13"/>
      <c r="IR420" s="13"/>
      <c r="IS420" s="13"/>
      <c r="IT420" s="13"/>
    </row>
    <row r="421" spans="1:254" s="14" customFormat="1" ht="59.25" customHeight="1">
      <c r="A421" s="176"/>
      <c r="B421" s="297"/>
      <c r="C421" s="267"/>
      <c r="D421" s="159"/>
      <c r="E421" s="143" t="s">
        <v>1651</v>
      </c>
      <c r="F421" s="119" t="s">
        <v>289</v>
      </c>
      <c r="G421" s="119" t="s">
        <v>1314</v>
      </c>
      <c r="H421" s="150"/>
      <c r="I421" s="150"/>
      <c r="J421" s="150"/>
      <c r="K421" s="150"/>
      <c r="L421" s="162"/>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c r="HT421" s="13"/>
      <c r="HU421" s="13"/>
      <c r="HV421" s="13"/>
      <c r="HW421" s="13"/>
      <c r="HX421" s="13"/>
      <c r="HY421" s="13"/>
      <c r="HZ421" s="13"/>
      <c r="IA421" s="13"/>
      <c r="IB421" s="13"/>
      <c r="IC421" s="13"/>
      <c r="ID421" s="13"/>
      <c r="IE421" s="13"/>
      <c r="IF421" s="13"/>
      <c r="IG421" s="13"/>
      <c r="IH421" s="13"/>
      <c r="II421" s="13"/>
      <c r="IJ421" s="13"/>
      <c r="IK421" s="13"/>
      <c r="IL421" s="13"/>
      <c r="IM421" s="13"/>
      <c r="IN421" s="13"/>
      <c r="IO421" s="13"/>
      <c r="IP421" s="13"/>
      <c r="IQ421" s="13"/>
      <c r="IR421" s="13"/>
      <c r="IS421" s="13"/>
      <c r="IT421" s="13"/>
    </row>
    <row r="422" spans="1:254" s="14" customFormat="1" ht="45" customHeight="1">
      <c r="A422" s="176"/>
      <c r="B422" s="297"/>
      <c r="C422" s="267"/>
      <c r="D422" s="159"/>
      <c r="E422" s="143" t="s">
        <v>1735</v>
      </c>
      <c r="F422" s="119" t="s">
        <v>289</v>
      </c>
      <c r="G422" s="47" t="s">
        <v>1573</v>
      </c>
      <c r="H422" s="150"/>
      <c r="I422" s="150"/>
      <c r="J422" s="150"/>
      <c r="K422" s="150"/>
      <c r="L422" s="162"/>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c r="HT422" s="13"/>
      <c r="HU422" s="13"/>
      <c r="HV422" s="13"/>
      <c r="HW422" s="13"/>
      <c r="HX422" s="13"/>
      <c r="HY422" s="13"/>
      <c r="HZ422" s="13"/>
      <c r="IA422" s="13"/>
      <c r="IB422" s="13"/>
      <c r="IC422" s="13"/>
      <c r="ID422" s="13"/>
      <c r="IE422" s="13"/>
      <c r="IF422" s="13"/>
      <c r="IG422" s="13"/>
      <c r="IH422" s="13"/>
      <c r="II422" s="13"/>
      <c r="IJ422" s="13"/>
      <c r="IK422" s="13"/>
      <c r="IL422" s="13"/>
      <c r="IM422" s="13"/>
      <c r="IN422" s="13"/>
      <c r="IO422" s="13"/>
      <c r="IP422" s="13"/>
      <c r="IQ422" s="13"/>
      <c r="IR422" s="13"/>
      <c r="IS422" s="13"/>
      <c r="IT422" s="13"/>
    </row>
    <row r="423" spans="1:254" s="14" customFormat="1" ht="43.5" customHeight="1">
      <c r="A423" s="176"/>
      <c r="B423" s="297"/>
      <c r="C423" s="267"/>
      <c r="D423" s="159"/>
      <c r="E423" s="40" t="s">
        <v>1476</v>
      </c>
      <c r="F423" s="41" t="s">
        <v>289</v>
      </c>
      <c r="G423" s="41" t="s">
        <v>1478</v>
      </c>
      <c r="H423" s="150"/>
      <c r="I423" s="150"/>
      <c r="J423" s="150"/>
      <c r="K423" s="150"/>
      <c r="L423" s="162"/>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c r="HT423" s="13"/>
      <c r="HU423" s="13"/>
      <c r="HV423" s="13"/>
      <c r="HW423" s="13"/>
      <c r="HX423" s="13"/>
      <c r="HY423" s="13"/>
      <c r="HZ423" s="13"/>
      <c r="IA423" s="13"/>
      <c r="IB423" s="13"/>
      <c r="IC423" s="13"/>
      <c r="ID423" s="13"/>
      <c r="IE423" s="13"/>
      <c r="IF423" s="13"/>
      <c r="IG423" s="13"/>
      <c r="IH423" s="13"/>
      <c r="II423" s="13"/>
      <c r="IJ423" s="13"/>
      <c r="IK423" s="13"/>
      <c r="IL423" s="13"/>
      <c r="IM423" s="13"/>
      <c r="IN423" s="13"/>
      <c r="IO423" s="13"/>
      <c r="IP423" s="13"/>
      <c r="IQ423" s="13"/>
      <c r="IR423" s="13"/>
      <c r="IS423" s="13"/>
      <c r="IT423" s="13"/>
    </row>
    <row r="424" spans="1:254" s="14" customFormat="1" ht="39.75" customHeight="1">
      <c r="A424" s="176"/>
      <c r="B424" s="297"/>
      <c r="C424" s="267"/>
      <c r="D424" s="159"/>
      <c r="E424" s="40" t="s">
        <v>1768</v>
      </c>
      <c r="F424" s="41" t="s">
        <v>289</v>
      </c>
      <c r="G424" s="41" t="s">
        <v>1479</v>
      </c>
      <c r="H424" s="150"/>
      <c r="I424" s="150"/>
      <c r="J424" s="150"/>
      <c r="K424" s="150"/>
      <c r="L424" s="162"/>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c r="HT424" s="13"/>
      <c r="HU424" s="13"/>
      <c r="HV424" s="13"/>
      <c r="HW424" s="13"/>
      <c r="HX424" s="13"/>
      <c r="HY424" s="13"/>
      <c r="HZ424" s="13"/>
      <c r="IA424" s="13"/>
      <c r="IB424" s="13"/>
      <c r="IC424" s="13"/>
      <c r="ID424" s="13"/>
      <c r="IE424" s="13"/>
      <c r="IF424" s="13"/>
      <c r="IG424" s="13"/>
      <c r="IH424" s="13"/>
      <c r="II424" s="13"/>
      <c r="IJ424" s="13"/>
      <c r="IK424" s="13"/>
      <c r="IL424" s="13"/>
      <c r="IM424" s="13"/>
      <c r="IN424" s="13"/>
      <c r="IO424" s="13"/>
      <c r="IP424" s="13"/>
      <c r="IQ424" s="13"/>
      <c r="IR424" s="13"/>
      <c r="IS424" s="13"/>
      <c r="IT424" s="13"/>
    </row>
    <row r="425" spans="1:254" s="14" customFormat="1" ht="39.75" customHeight="1">
      <c r="A425" s="176"/>
      <c r="B425" s="297"/>
      <c r="C425" s="267"/>
      <c r="D425" s="159"/>
      <c r="E425" s="124" t="s">
        <v>1668</v>
      </c>
      <c r="F425" s="41" t="s">
        <v>289</v>
      </c>
      <c r="G425" s="131" t="s">
        <v>1643</v>
      </c>
      <c r="H425" s="150"/>
      <c r="I425" s="150"/>
      <c r="J425" s="150"/>
      <c r="K425" s="150"/>
      <c r="L425" s="162"/>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c r="HT425" s="13"/>
      <c r="HU425" s="13"/>
      <c r="HV425" s="13"/>
      <c r="HW425" s="13"/>
      <c r="HX425" s="13"/>
      <c r="HY425" s="13"/>
      <c r="HZ425" s="13"/>
      <c r="IA425" s="13"/>
      <c r="IB425" s="13"/>
      <c r="IC425" s="13"/>
      <c r="ID425" s="13"/>
      <c r="IE425" s="13"/>
      <c r="IF425" s="13"/>
      <c r="IG425" s="13"/>
      <c r="IH425" s="13"/>
      <c r="II425" s="13"/>
      <c r="IJ425" s="13"/>
      <c r="IK425" s="13"/>
      <c r="IL425" s="13"/>
      <c r="IM425" s="13"/>
      <c r="IN425" s="13"/>
      <c r="IO425" s="13"/>
      <c r="IP425" s="13"/>
      <c r="IQ425" s="13"/>
      <c r="IR425" s="13"/>
      <c r="IS425" s="13"/>
      <c r="IT425" s="13"/>
    </row>
    <row r="426" spans="1:254" s="14" customFormat="1" ht="39" customHeight="1">
      <c r="A426" s="176"/>
      <c r="B426" s="297"/>
      <c r="C426" s="267"/>
      <c r="D426" s="159"/>
      <c r="E426" s="124" t="s">
        <v>1669</v>
      </c>
      <c r="F426" s="41" t="s">
        <v>289</v>
      </c>
      <c r="G426" s="131" t="s">
        <v>1633</v>
      </c>
      <c r="H426" s="150"/>
      <c r="I426" s="150"/>
      <c r="J426" s="150"/>
      <c r="K426" s="150"/>
      <c r="L426" s="162"/>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c r="HT426" s="13"/>
      <c r="HU426" s="13"/>
      <c r="HV426" s="13"/>
      <c r="HW426" s="13"/>
      <c r="HX426" s="13"/>
      <c r="HY426" s="13"/>
      <c r="HZ426" s="13"/>
      <c r="IA426" s="13"/>
      <c r="IB426" s="13"/>
      <c r="IC426" s="13"/>
      <c r="ID426" s="13"/>
      <c r="IE426" s="13"/>
      <c r="IF426" s="13"/>
      <c r="IG426" s="13"/>
      <c r="IH426" s="13"/>
      <c r="II426" s="13"/>
      <c r="IJ426" s="13"/>
      <c r="IK426" s="13"/>
      <c r="IL426" s="13"/>
      <c r="IM426" s="13"/>
      <c r="IN426" s="13"/>
      <c r="IO426" s="13"/>
      <c r="IP426" s="13"/>
      <c r="IQ426" s="13"/>
      <c r="IR426" s="13"/>
      <c r="IS426" s="13"/>
      <c r="IT426" s="13"/>
    </row>
    <row r="427" spans="1:254" s="15" customFormat="1" ht="56.25" customHeight="1">
      <c r="A427" s="176"/>
      <c r="B427" s="297"/>
      <c r="C427" s="263" t="s">
        <v>160</v>
      </c>
      <c r="D427" s="158" t="s">
        <v>260</v>
      </c>
      <c r="E427" s="129" t="s">
        <v>510</v>
      </c>
      <c r="F427" s="135" t="s">
        <v>289</v>
      </c>
      <c r="G427" s="128" t="s">
        <v>672</v>
      </c>
      <c r="H427" s="149">
        <f>76+7.9</f>
        <v>83.9</v>
      </c>
      <c r="I427" s="149">
        <f>70.2+7.7</f>
        <v>77.900000000000006</v>
      </c>
      <c r="J427" s="149"/>
      <c r="K427" s="149"/>
      <c r="L427" s="161" t="s">
        <v>1528</v>
      </c>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c r="HT427" s="13"/>
      <c r="HU427" s="13"/>
      <c r="HV427" s="13"/>
      <c r="HW427" s="13"/>
      <c r="HX427" s="13"/>
      <c r="HY427" s="13"/>
      <c r="HZ427" s="13"/>
      <c r="IA427" s="13"/>
      <c r="IB427" s="13"/>
      <c r="IC427" s="13"/>
      <c r="ID427" s="13"/>
      <c r="IE427" s="13"/>
      <c r="IF427" s="13"/>
      <c r="IG427" s="13"/>
      <c r="IH427" s="13"/>
      <c r="II427" s="13"/>
      <c r="IJ427" s="13"/>
      <c r="IK427" s="13"/>
      <c r="IL427" s="13"/>
      <c r="IM427" s="13"/>
      <c r="IN427" s="13"/>
      <c r="IO427" s="13"/>
      <c r="IP427" s="13"/>
      <c r="IQ427" s="13"/>
      <c r="IR427" s="13"/>
      <c r="IS427" s="13"/>
      <c r="IT427" s="13"/>
    </row>
    <row r="428" spans="1:254" s="13" customFormat="1" ht="59.25" customHeight="1">
      <c r="A428" s="176"/>
      <c r="B428" s="297"/>
      <c r="C428" s="264"/>
      <c r="D428" s="160"/>
      <c r="E428" s="129" t="s">
        <v>989</v>
      </c>
      <c r="F428" s="135" t="s">
        <v>289</v>
      </c>
      <c r="G428" s="128" t="s">
        <v>1526</v>
      </c>
      <c r="H428" s="157"/>
      <c r="I428" s="157"/>
      <c r="J428" s="157"/>
      <c r="K428" s="157"/>
      <c r="L428" s="163"/>
    </row>
    <row r="429" spans="1:254" s="148" customFormat="1" ht="66.75" customHeight="1">
      <c r="A429" s="176"/>
      <c r="B429" s="297"/>
      <c r="C429" s="263" t="s">
        <v>161</v>
      </c>
      <c r="D429" s="158" t="s">
        <v>260</v>
      </c>
      <c r="E429" s="129" t="s">
        <v>481</v>
      </c>
      <c r="F429" s="135" t="s">
        <v>289</v>
      </c>
      <c r="G429" s="128" t="s">
        <v>672</v>
      </c>
      <c r="H429" s="149">
        <v>41610</v>
      </c>
      <c r="I429" s="149">
        <v>41201.199999999997</v>
      </c>
      <c r="J429" s="149">
        <v>47269.1</v>
      </c>
      <c r="K429" s="149">
        <v>20426.8</v>
      </c>
      <c r="L429" s="161" t="s">
        <v>1375</v>
      </c>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c r="HU429" s="13"/>
      <c r="HV429" s="13"/>
      <c r="HW429" s="13"/>
      <c r="HX429" s="13"/>
      <c r="HY429" s="13"/>
      <c r="HZ429" s="13"/>
      <c r="IA429" s="13"/>
      <c r="IB429" s="13"/>
      <c r="IC429" s="13"/>
      <c r="ID429" s="13"/>
      <c r="IE429" s="13"/>
      <c r="IF429" s="13"/>
      <c r="IG429" s="13"/>
      <c r="IH429" s="13"/>
      <c r="II429" s="13"/>
      <c r="IJ429" s="13"/>
      <c r="IK429" s="13"/>
      <c r="IL429" s="13"/>
      <c r="IM429" s="13"/>
      <c r="IN429" s="13"/>
      <c r="IO429" s="13"/>
      <c r="IP429" s="13"/>
      <c r="IQ429" s="13"/>
      <c r="IR429" s="13"/>
      <c r="IS429" s="13"/>
      <c r="IT429" s="13"/>
    </row>
    <row r="430" spans="1:254" s="148" customFormat="1" ht="66.75" customHeight="1">
      <c r="A430" s="176"/>
      <c r="B430" s="297"/>
      <c r="C430" s="267"/>
      <c r="D430" s="159"/>
      <c r="E430" s="129" t="s">
        <v>1769</v>
      </c>
      <c r="F430" s="135" t="s">
        <v>289</v>
      </c>
      <c r="G430" s="128" t="s">
        <v>1124</v>
      </c>
      <c r="H430" s="150"/>
      <c r="I430" s="150"/>
      <c r="J430" s="150"/>
      <c r="K430" s="150"/>
      <c r="L430" s="162"/>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c r="HT430" s="13"/>
      <c r="HU430" s="13"/>
      <c r="HV430" s="13"/>
      <c r="HW430" s="13"/>
      <c r="HX430" s="13"/>
      <c r="HY430" s="13"/>
      <c r="HZ430" s="13"/>
      <c r="IA430" s="13"/>
      <c r="IB430" s="13"/>
      <c r="IC430" s="13"/>
      <c r="ID430" s="13"/>
      <c r="IE430" s="13"/>
      <c r="IF430" s="13"/>
      <c r="IG430" s="13"/>
      <c r="IH430" s="13"/>
      <c r="II430" s="13"/>
      <c r="IJ430" s="13"/>
      <c r="IK430" s="13"/>
      <c r="IL430" s="13"/>
      <c r="IM430" s="13"/>
      <c r="IN430" s="13"/>
      <c r="IO430" s="13"/>
      <c r="IP430" s="13"/>
      <c r="IQ430" s="13"/>
      <c r="IR430" s="13"/>
      <c r="IS430" s="13"/>
      <c r="IT430" s="13"/>
    </row>
    <row r="431" spans="1:254" s="148" customFormat="1" ht="61.5" customHeight="1">
      <c r="A431" s="176"/>
      <c r="B431" s="297"/>
      <c r="C431" s="267"/>
      <c r="D431" s="159"/>
      <c r="E431" s="129" t="s">
        <v>623</v>
      </c>
      <c r="F431" s="135" t="s">
        <v>289</v>
      </c>
      <c r="G431" s="128" t="s">
        <v>1003</v>
      </c>
      <c r="H431" s="150"/>
      <c r="I431" s="150"/>
      <c r="J431" s="150"/>
      <c r="K431" s="150"/>
      <c r="L431" s="162"/>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c r="HT431" s="13"/>
      <c r="HU431" s="13"/>
      <c r="HV431" s="13"/>
      <c r="HW431" s="13"/>
      <c r="HX431" s="13"/>
      <c r="HY431" s="13"/>
      <c r="HZ431" s="13"/>
      <c r="IA431" s="13"/>
      <c r="IB431" s="13"/>
      <c r="IC431" s="13"/>
      <c r="ID431" s="13"/>
      <c r="IE431" s="13"/>
      <c r="IF431" s="13"/>
      <c r="IG431" s="13"/>
      <c r="IH431" s="13"/>
      <c r="II431" s="13"/>
      <c r="IJ431" s="13"/>
      <c r="IK431" s="13"/>
      <c r="IL431" s="13"/>
      <c r="IM431" s="13"/>
      <c r="IN431" s="13"/>
      <c r="IO431" s="13"/>
      <c r="IP431" s="13"/>
      <c r="IQ431" s="13"/>
      <c r="IR431" s="13"/>
      <c r="IS431" s="13"/>
      <c r="IT431" s="13"/>
    </row>
    <row r="432" spans="1:254" s="148" customFormat="1" ht="52.5" customHeight="1">
      <c r="A432" s="176"/>
      <c r="B432" s="297"/>
      <c r="C432" s="264"/>
      <c r="D432" s="160"/>
      <c r="E432" s="143" t="s">
        <v>1735</v>
      </c>
      <c r="F432" s="119" t="s">
        <v>289</v>
      </c>
      <c r="G432" s="47" t="s">
        <v>1573</v>
      </c>
      <c r="H432" s="157"/>
      <c r="I432" s="157"/>
      <c r="J432" s="157"/>
      <c r="K432" s="157"/>
      <c r="L432" s="16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c r="HT432" s="13"/>
      <c r="HU432" s="13"/>
      <c r="HV432" s="13"/>
      <c r="HW432" s="13"/>
      <c r="HX432" s="13"/>
      <c r="HY432" s="13"/>
      <c r="HZ432" s="13"/>
      <c r="IA432" s="13"/>
      <c r="IB432" s="13"/>
      <c r="IC432" s="13"/>
      <c r="ID432" s="13"/>
      <c r="IE432" s="13"/>
      <c r="IF432" s="13"/>
      <c r="IG432" s="13"/>
      <c r="IH432" s="13"/>
      <c r="II432" s="13"/>
      <c r="IJ432" s="13"/>
      <c r="IK432" s="13"/>
      <c r="IL432" s="13"/>
      <c r="IM432" s="13"/>
      <c r="IN432" s="13"/>
      <c r="IO432" s="13"/>
      <c r="IP432" s="13"/>
      <c r="IQ432" s="13"/>
      <c r="IR432" s="13"/>
      <c r="IS432" s="13"/>
      <c r="IT432" s="13"/>
    </row>
    <row r="433" spans="1:254" s="18" customFormat="1" ht="59.25" customHeight="1">
      <c r="A433" s="176"/>
      <c r="B433" s="297"/>
      <c r="C433" s="138" t="s">
        <v>162</v>
      </c>
      <c r="D433" s="103" t="s">
        <v>260</v>
      </c>
      <c r="E433" s="129" t="s">
        <v>623</v>
      </c>
      <c r="F433" s="135" t="s">
        <v>289</v>
      </c>
      <c r="G433" s="128" t="s">
        <v>1003</v>
      </c>
      <c r="H433" s="116"/>
      <c r="I433" s="116"/>
      <c r="J433" s="116">
        <v>22.3</v>
      </c>
      <c r="K433" s="116"/>
      <c r="L433" s="125" t="s">
        <v>1054</v>
      </c>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c r="HT433" s="13"/>
      <c r="HU433" s="13"/>
      <c r="HV433" s="13"/>
      <c r="HW433" s="13"/>
      <c r="HX433" s="13"/>
      <c r="HY433" s="13"/>
      <c r="HZ433" s="13"/>
      <c r="IA433" s="13"/>
      <c r="IB433" s="13"/>
      <c r="IC433" s="13"/>
      <c r="ID433" s="13"/>
      <c r="IE433" s="13"/>
      <c r="IF433" s="13"/>
      <c r="IG433" s="13"/>
      <c r="IH433" s="13"/>
      <c r="II433" s="13"/>
      <c r="IJ433" s="13"/>
      <c r="IK433" s="13"/>
      <c r="IL433" s="13"/>
      <c r="IM433" s="13"/>
      <c r="IN433" s="13"/>
      <c r="IO433" s="13"/>
      <c r="IP433" s="13"/>
      <c r="IQ433" s="13"/>
      <c r="IR433" s="13"/>
      <c r="IS433" s="13"/>
      <c r="IT433" s="13"/>
    </row>
    <row r="434" spans="1:254" s="18" customFormat="1" ht="51.75" customHeight="1">
      <c r="A434" s="176"/>
      <c r="B434" s="297"/>
      <c r="C434" s="265" t="s">
        <v>886</v>
      </c>
      <c r="D434" s="179" t="s">
        <v>260</v>
      </c>
      <c r="E434" s="129" t="s">
        <v>1261</v>
      </c>
      <c r="F434" s="119" t="s">
        <v>759</v>
      </c>
      <c r="G434" s="128" t="s">
        <v>1065</v>
      </c>
      <c r="H434" s="149">
        <v>150</v>
      </c>
      <c r="I434" s="149">
        <v>150</v>
      </c>
      <c r="J434" s="149"/>
      <c r="K434" s="149"/>
      <c r="L434" s="161" t="s">
        <v>1260</v>
      </c>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c r="HT434" s="13"/>
      <c r="HU434" s="13"/>
      <c r="HV434" s="13"/>
      <c r="HW434" s="13"/>
      <c r="HX434" s="13"/>
      <c r="HY434" s="13"/>
      <c r="HZ434" s="13"/>
      <c r="IA434" s="13"/>
      <c r="IB434" s="13"/>
      <c r="IC434" s="13"/>
      <c r="ID434" s="13"/>
      <c r="IE434" s="13"/>
      <c r="IF434" s="13"/>
      <c r="IG434" s="13"/>
      <c r="IH434" s="13"/>
      <c r="II434" s="13"/>
      <c r="IJ434" s="13"/>
      <c r="IK434" s="13"/>
      <c r="IL434" s="13"/>
      <c r="IM434" s="13"/>
      <c r="IN434" s="13"/>
      <c r="IO434" s="13"/>
      <c r="IP434" s="13"/>
      <c r="IQ434" s="13"/>
      <c r="IR434" s="13"/>
      <c r="IS434" s="13"/>
      <c r="IT434" s="13"/>
    </row>
    <row r="435" spans="1:254" s="18" customFormat="1" ht="60" customHeight="1">
      <c r="A435" s="176"/>
      <c r="B435" s="297"/>
      <c r="C435" s="265"/>
      <c r="D435" s="179"/>
      <c r="E435" s="129" t="s">
        <v>1262</v>
      </c>
      <c r="F435" s="119" t="s">
        <v>759</v>
      </c>
      <c r="G435" s="128" t="s">
        <v>1263</v>
      </c>
      <c r="H435" s="150"/>
      <c r="I435" s="150"/>
      <c r="J435" s="150"/>
      <c r="K435" s="150"/>
      <c r="L435" s="162"/>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c r="HT435" s="13"/>
      <c r="HU435" s="13"/>
      <c r="HV435" s="13"/>
      <c r="HW435" s="13"/>
      <c r="HX435" s="13"/>
      <c r="HY435" s="13"/>
      <c r="HZ435" s="13"/>
      <c r="IA435" s="13"/>
      <c r="IB435" s="13"/>
      <c r="IC435" s="13"/>
      <c r="ID435" s="13"/>
      <c r="IE435" s="13"/>
      <c r="IF435" s="13"/>
      <c r="IG435" s="13"/>
      <c r="IH435" s="13"/>
      <c r="II435" s="13"/>
      <c r="IJ435" s="13"/>
      <c r="IK435" s="13"/>
      <c r="IL435" s="13"/>
      <c r="IM435" s="13"/>
      <c r="IN435" s="13"/>
      <c r="IO435" s="13"/>
      <c r="IP435" s="13"/>
      <c r="IQ435" s="13"/>
      <c r="IR435" s="13"/>
      <c r="IS435" s="13"/>
      <c r="IT435" s="13"/>
    </row>
    <row r="436" spans="1:254" s="13" customFormat="1" ht="60" customHeight="1">
      <c r="A436" s="176"/>
      <c r="B436" s="297"/>
      <c r="C436" s="265"/>
      <c r="D436" s="179"/>
      <c r="E436" s="129" t="s">
        <v>1264</v>
      </c>
      <c r="F436" s="135" t="s">
        <v>289</v>
      </c>
      <c r="G436" s="139" t="s">
        <v>1265</v>
      </c>
      <c r="H436" s="150"/>
      <c r="I436" s="150"/>
      <c r="J436" s="150"/>
      <c r="K436" s="150"/>
      <c r="L436" s="162"/>
    </row>
    <row r="437" spans="1:254" s="13" customFormat="1" ht="43.5" customHeight="1">
      <c r="A437" s="176"/>
      <c r="B437" s="297"/>
      <c r="C437" s="263" t="s">
        <v>1053</v>
      </c>
      <c r="D437" s="158" t="s">
        <v>260</v>
      </c>
      <c r="E437" s="129" t="s">
        <v>1095</v>
      </c>
      <c r="F437" s="128" t="s">
        <v>289</v>
      </c>
      <c r="G437" s="128" t="s">
        <v>1031</v>
      </c>
      <c r="H437" s="149"/>
      <c r="I437" s="149"/>
      <c r="J437" s="149">
        <v>1000</v>
      </c>
      <c r="K437" s="149"/>
      <c r="L437" s="219" t="s">
        <v>1378</v>
      </c>
    </row>
    <row r="438" spans="1:254" s="13" customFormat="1" ht="43.5" customHeight="1">
      <c r="A438" s="176"/>
      <c r="B438" s="297"/>
      <c r="C438" s="264"/>
      <c r="D438" s="160"/>
      <c r="E438" s="129" t="s">
        <v>1076</v>
      </c>
      <c r="F438" s="128" t="s">
        <v>289</v>
      </c>
      <c r="G438" s="128" t="s">
        <v>1041</v>
      </c>
      <c r="H438" s="157"/>
      <c r="I438" s="157"/>
      <c r="J438" s="157"/>
      <c r="K438" s="157"/>
      <c r="L438" s="219"/>
    </row>
    <row r="439" spans="1:254" s="13" customFormat="1" ht="43.5" customHeight="1">
      <c r="A439" s="176"/>
      <c r="B439" s="297"/>
      <c r="C439" s="263" t="s">
        <v>1418</v>
      </c>
      <c r="D439" s="158" t="s">
        <v>295</v>
      </c>
      <c r="E439" s="129" t="s">
        <v>1361</v>
      </c>
      <c r="F439" s="128" t="s">
        <v>289</v>
      </c>
      <c r="G439" s="128" t="s">
        <v>1420</v>
      </c>
      <c r="H439" s="149"/>
      <c r="I439" s="149"/>
      <c r="J439" s="149">
        <v>1091</v>
      </c>
      <c r="K439" s="149"/>
      <c r="L439" s="161" t="s">
        <v>1422</v>
      </c>
    </row>
    <row r="440" spans="1:254" s="13" customFormat="1" ht="43.5" customHeight="1">
      <c r="A440" s="177"/>
      <c r="B440" s="298"/>
      <c r="C440" s="264"/>
      <c r="D440" s="160"/>
      <c r="E440" s="129" t="s">
        <v>1419</v>
      </c>
      <c r="F440" s="128" t="s">
        <v>289</v>
      </c>
      <c r="G440" s="128" t="s">
        <v>1421</v>
      </c>
      <c r="H440" s="157"/>
      <c r="I440" s="157"/>
      <c r="J440" s="157"/>
      <c r="K440" s="157"/>
      <c r="L440" s="163"/>
    </row>
    <row r="441" spans="1:254" s="18" customFormat="1" ht="251.25" hidden="1" customHeight="1">
      <c r="A441" s="102" t="s">
        <v>19</v>
      </c>
      <c r="B441" s="144" t="s">
        <v>1157</v>
      </c>
      <c r="C441" s="138" t="s">
        <v>1158</v>
      </c>
      <c r="D441" s="103"/>
      <c r="E441" s="129" t="s">
        <v>1159</v>
      </c>
      <c r="F441" s="128" t="s">
        <v>1160</v>
      </c>
      <c r="G441" s="89" t="s">
        <v>1161</v>
      </c>
      <c r="H441" s="98"/>
      <c r="I441" s="98"/>
      <c r="J441" s="98"/>
      <c r="K441" s="92"/>
      <c r="L441" s="125"/>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c r="HT441" s="13"/>
      <c r="HU441" s="13"/>
      <c r="HV441" s="13"/>
      <c r="HW441" s="13"/>
      <c r="HX441" s="13"/>
      <c r="HY441" s="13"/>
      <c r="HZ441" s="13"/>
      <c r="IA441" s="13"/>
      <c r="IB441" s="13"/>
      <c r="IC441" s="13"/>
      <c r="ID441" s="13"/>
      <c r="IE441" s="13"/>
      <c r="IF441" s="13"/>
      <c r="IG441" s="13"/>
      <c r="IH441" s="13"/>
      <c r="II441" s="13"/>
      <c r="IJ441" s="13"/>
      <c r="IK441" s="13"/>
      <c r="IL441" s="13"/>
      <c r="IM441" s="13"/>
      <c r="IN441" s="13"/>
      <c r="IO441" s="13"/>
      <c r="IP441" s="13"/>
      <c r="IQ441" s="13"/>
      <c r="IR441" s="13"/>
      <c r="IS441" s="13"/>
      <c r="IT441" s="13"/>
    </row>
    <row r="442" spans="1:254" s="18" customFormat="1" ht="49.5" customHeight="1">
      <c r="A442" s="172" t="s">
        <v>19</v>
      </c>
      <c r="B442" s="201" t="s">
        <v>188</v>
      </c>
      <c r="C442" s="208" t="s">
        <v>187</v>
      </c>
      <c r="D442" s="179" t="s">
        <v>209</v>
      </c>
      <c r="E442" s="143" t="s">
        <v>964</v>
      </c>
      <c r="F442" s="119" t="s">
        <v>303</v>
      </c>
      <c r="G442" s="119" t="s">
        <v>905</v>
      </c>
      <c r="H442" s="196">
        <v>150</v>
      </c>
      <c r="I442" s="196">
        <v>134.19999999999999</v>
      </c>
      <c r="J442" s="196">
        <v>150</v>
      </c>
      <c r="K442" s="196">
        <v>135</v>
      </c>
      <c r="L442" s="219" t="s">
        <v>910</v>
      </c>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c r="HT442" s="13"/>
      <c r="HU442" s="13"/>
      <c r="HV442" s="13"/>
      <c r="HW442" s="13"/>
      <c r="HX442" s="13"/>
      <c r="HY442" s="13"/>
      <c r="HZ442" s="13"/>
      <c r="IA442" s="13"/>
      <c r="IB442" s="13"/>
      <c r="IC442" s="13"/>
      <c r="ID442" s="13"/>
      <c r="IE442" s="13"/>
      <c r="IF442" s="13"/>
      <c r="IG442" s="13"/>
      <c r="IH442" s="13"/>
      <c r="II442" s="13"/>
      <c r="IJ442" s="13"/>
      <c r="IK442" s="13"/>
      <c r="IL442" s="13"/>
      <c r="IM442" s="13"/>
      <c r="IN442" s="13"/>
      <c r="IO442" s="13"/>
      <c r="IP442" s="13"/>
      <c r="IQ442" s="13"/>
      <c r="IR442" s="13"/>
      <c r="IS442" s="13"/>
      <c r="IT442" s="13"/>
    </row>
    <row r="443" spans="1:254" s="13" customFormat="1" ht="59.25" customHeight="1">
      <c r="A443" s="172"/>
      <c r="B443" s="201"/>
      <c r="C443" s="208"/>
      <c r="D443" s="179"/>
      <c r="E443" s="143" t="s">
        <v>304</v>
      </c>
      <c r="F443" s="119" t="s">
        <v>289</v>
      </c>
      <c r="G443" s="119" t="s">
        <v>675</v>
      </c>
      <c r="H443" s="197"/>
      <c r="I443" s="197"/>
      <c r="J443" s="197"/>
      <c r="K443" s="197"/>
      <c r="L443" s="219"/>
    </row>
    <row r="444" spans="1:254" s="18" customFormat="1" ht="60" customHeight="1">
      <c r="A444" s="172"/>
      <c r="B444" s="201"/>
      <c r="C444" s="208"/>
      <c r="D444" s="179"/>
      <c r="E444" s="143" t="s">
        <v>420</v>
      </c>
      <c r="F444" s="119" t="s">
        <v>289</v>
      </c>
      <c r="G444" s="119" t="s">
        <v>676</v>
      </c>
      <c r="H444" s="198"/>
      <c r="I444" s="198"/>
      <c r="J444" s="198"/>
      <c r="K444" s="198"/>
      <c r="L444" s="219"/>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c r="HT444" s="13"/>
      <c r="HU444" s="13"/>
      <c r="HV444" s="13"/>
      <c r="HW444" s="13"/>
      <c r="HX444" s="13"/>
      <c r="HY444" s="13"/>
      <c r="HZ444" s="13"/>
      <c r="IA444" s="13"/>
      <c r="IB444" s="13"/>
      <c r="IC444" s="13"/>
      <c r="ID444" s="13"/>
      <c r="IE444" s="13"/>
      <c r="IF444" s="13"/>
      <c r="IG444" s="13"/>
      <c r="IH444" s="13"/>
      <c r="II444" s="13"/>
      <c r="IJ444" s="13"/>
      <c r="IK444" s="13"/>
      <c r="IL444" s="13"/>
      <c r="IM444" s="13"/>
      <c r="IN444" s="13"/>
      <c r="IO444" s="13"/>
      <c r="IP444" s="13"/>
      <c r="IQ444" s="13"/>
      <c r="IR444" s="13"/>
      <c r="IS444" s="13"/>
      <c r="IT444" s="13"/>
    </row>
    <row r="445" spans="1:254" s="16" customFormat="1" ht="44.25" customHeight="1">
      <c r="A445" s="172" t="s">
        <v>20</v>
      </c>
      <c r="B445" s="201" t="s">
        <v>33</v>
      </c>
      <c r="C445" s="208" t="s">
        <v>189</v>
      </c>
      <c r="D445" s="208" t="s">
        <v>758</v>
      </c>
      <c r="E445" s="143" t="s">
        <v>965</v>
      </c>
      <c r="F445" s="119" t="s">
        <v>677</v>
      </c>
      <c r="G445" s="119" t="s">
        <v>905</v>
      </c>
      <c r="H445" s="199">
        <f t="shared" ref="H445" si="8">SUM(H451:H465)</f>
        <v>57475.5</v>
      </c>
      <c r="I445" s="199">
        <f t="shared" ref="I445" si="9">SUM(I451:I465)</f>
        <v>57298.5</v>
      </c>
      <c r="J445" s="199">
        <f>SUM(J451:J465)</f>
        <v>52225.9</v>
      </c>
      <c r="K445" s="199">
        <f>SUM(K451:K465)</f>
        <v>50312.2</v>
      </c>
      <c r="L445" s="219"/>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c r="HT445" s="13"/>
      <c r="HU445" s="13"/>
      <c r="HV445" s="13"/>
      <c r="HW445" s="13"/>
      <c r="HX445" s="13"/>
      <c r="HY445" s="13"/>
      <c r="HZ445" s="13"/>
      <c r="IA445" s="13"/>
      <c r="IB445" s="13"/>
      <c r="IC445" s="13"/>
      <c r="ID445" s="13"/>
      <c r="IE445" s="13"/>
      <c r="IF445" s="13"/>
      <c r="IG445" s="13"/>
      <c r="IH445" s="13"/>
      <c r="II445" s="13"/>
      <c r="IJ445" s="13"/>
      <c r="IK445" s="13"/>
      <c r="IL445" s="13"/>
      <c r="IM445" s="13"/>
      <c r="IN445" s="13"/>
      <c r="IO445" s="13"/>
      <c r="IP445" s="13"/>
      <c r="IQ445" s="13"/>
      <c r="IR445" s="13"/>
      <c r="IS445" s="13"/>
      <c r="IT445" s="13"/>
    </row>
    <row r="446" spans="1:254" s="14" customFormat="1" ht="44.25" customHeight="1">
      <c r="A446" s="172"/>
      <c r="B446" s="201"/>
      <c r="C446" s="208"/>
      <c r="D446" s="208"/>
      <c r="E446" s="143" t="s">
        <v>988</v>
      </c>
      <c r="F446" s="119" t="s">
        <v>678</v>
      </c>
      <c r="G446" s="119" t="s">
        <v>679</v>
      </c>
      <c r="H446" s="199"/>
      <c r="I446" s="199"/>
      <c r="J446" s="199"/>
      <c r="K446" s="199"/>
      <c r="L446" s="219"/>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c r="HT446" s="13"/>
      <c r="HU446" s="13"/>
      <c r="HV446" s="13"/>
      <c r="HW446" s="13"/>
      <c r="HX446" s="13"/>
      <c r="HY446" s="13"/>
      <c r="HZ446" s="13"/>
      <c r="IA446" s="13"/>
      <c r="IB446" s="13"/>
      <c r="IC446" s="13"/>
      <c r="ID446" s="13"/>
      <c r="IE446" s="13"/>
      <c r="IF446" s="13"/>
      <c r="IG446" s="13"/>
      <c r="IH446" s="13"/>
      <c r="II446" s="13"/>
      <c r="IJ446" s="13"/>
      <c r="IK446" s="13"/>
      <c r="IL446" s="13"/>
      <c r="IM446" s="13"/>
      <c r="IN446" s="13"/>
      <c r="IO446" s="13"/>
      <c r="IP446" s="13"/>
      <c r="IQ446" s="13"/>
      <c r="IR446" s="13"/>
      <c r="IS446" s="13"/>
      <c r="IT446" s="13"/>
    </row>
    <row r="447" spans="1:254" s="14" customFormat="1" ht="40.5" customHeight="1">
      <c r="A447" s="172"/>
      <c r="B447" s="201"/>
      <c r="C447" s="208"/>
      <c r="D447" s="208"/>
      <c r="E447" s="143" t="s">
        <v>518</v>
      </c>
      <c r="F447" s="119" t="s">
        <v>289</v>
      </c>
      <c r="G447" s="119" t="s">
        <v>1008</v>
      </c>
      <c r="H447" s="199"/>
      <c r="I447" s="199"/>
      <c r="J447" s="199"/>
      <c r="K447" s="199"/>
      <c r="L447" s="219"/>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c r="HT447" s="13"/>
      <c r="HU447" s="13"/>
      <c r="HV447" s="13"/>
      <c r="HW447" s="13"/>
      <c r="HX447" s="13"/>
      <c r="HY447" s="13"/>
      <c r="HZ447" s="13"/>
      <c r="IA447" s="13"/>
      <c r="IB447" s="13"/>
      <c r="IC447" s="13"/>
      <c r="ID447" s="13"/>
      <c r="IE447" s="13"/>
      <c r="IF447" s="13"/>
      <c r="IG447" s="13"/>
      <c r="IH447" s="13"/>
      <c r="II447" s="13"/>
      <c r="IJ447" s="13"/>
      <c r="IK447" s="13"/>
      <c r="IL447" s="13"/>
      <c r="IM447" s="13"/>
      <c r="IN447" s="13"/>
      <c r="IO447" s="13"/>
      <c r="IP447" s="13"/>
      <c r="IQ447" s="13"/>
      <c r="IR447" s="13"/>
      <c r="IS447" s="13"/>
      <c r="IT447" s="13"/>
    </row>
    <row r="448" spans="1:254" s="14" customFormat="1" ht="58.5" customHeight="1">
      <c r="A448" s="172"/>
      <c r="B448" s="201"/>
      <c r="C448" s="208"/>
      <c r="D448" s="208"/>
      <c r="E448" s="143" t="s">
        <v>519</v>
      </c>
      <c r="F448" s="119" t="s">
        <v>289</v>
      </c>
      <c r="G448" s="119" t="s">
        <v>591</v>
      </c>
      <c r="H448" s="199"/>
      <c r="I448" s="199"/>
      <c r="J448" s="199"/>
      <c r="K448" s="199"/>
      <c r="L448" s="219"/>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c r="HT448" s="13"/>
      <c r="HU448" s="13"/>
      <c r="HV448" s="13"/>
      <c r="HW448" s="13"/>
      <c r="HX448" s="13"/>
      <c r="HY448" s="13"/>
      <c r="HZ448" s="13"/>
      <c r="IA448" s="13"/>
      <c r="IB448" s="13"/>
      <c r="IC448" s="13"/>
      <c r="ID448" s="13"/>
      <c r="IE448" s="13"/>
      <c r="IF448" s="13"/>
      <c r="IG448" s="13"/>
      <c r="IH448" s="13"/>
      <c r="II448" s="13"/>
      <c r="IJ448" s="13"/>
      <c r="IK448" s="13"/>
      <c r="IL448" s="13"/>
      <c r="IM448" s="13"/>
      <c r="IN448" s="13"/>
      <c r="IO448" s="13"/>
      <c r="IP448" s="13"/>
      <c r="IQ448" s="13"/>
      <c r="IR448" s="13"/>
      <c r="IS448" s="13"/>
      <c r="IT448" s="13"/>
    </row>
    <row r="449" spans="1:254" s="14" customFormat="1" ht="43.5" customHeight="1">
      <c r="A449" s="172"/>
      <c r="B449" s="201"/>
      <c r="C449" s="208"/>
      <c r="D449" s="208"/>
      <c r="E449" s="143" t="s">
        <v>13</v>
      </c>
      <c r="F449" s="119" t="s">
        <v>289</v>
      </c>
      <c r="G449" s="119" t="s">
        <v>591</v>
      </c>
      <c r="H449" s="199"/>
      <c r="I449" s="199"/>
      <c r="J449" s="199"/>
      <c r="K449" s="199"/>
      <c r="L449" s="219"/>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c r="HT449" s="13"/>
      <c r="HU449" s="13"/>
      <c r="HV449" s="13"/>
      <c r="HW449" s="13"/>
      <c r="HX449" s="13"/>
      <c r="HY449" s="13"/>
      <c r="HZ449" s="13"/>
      <c r="IA449" s="13"/>
      <c r="IB449" s="13"/>
      <c r="IC449" s="13"/>
      <c r="ID449" s="13"/>
      <c r="IE449" s="13"/>
      <c r="IF449" s="13"/>
      <c r="IG449" s="13"/>
      <c r="IH449" s="13"/>
      <c r="II449" s="13"/>
      <c r="IJ449" s="13"/>
      <c r="IK449" s="13"/>
      <c r="IL449" s="13"/>
      <c r="IM449" s="13"/>
      <c r="IN449" s="13"/>
      <c r="IO449" s="13"/>
      <c r="IP449" s="13"/>
      <c r="IQ449" s="13"/>
      <c r="IR449" s="13"/>
      <c r="IS449" s="13"/>
      <c r="IT449" s="13"/>
    </row>
    <row r="450" spans="1:254" s="14" customFormat="1" ht="26.25" customHeight="1">
      <c r="A450" s="172"/>
      <c r="B450" s="201"/>
      <c r="C450" s="208"/>
      <c r="D450" s="208"/>
      <c r="E450" s="143" t="s">
        <v>282</v>
      </c>
      <c r="F450" s="119"/>
      <c r="G450" s="119"/>
      <c r="H450" s="116"/>
      <c r="I450" s="116"/>
      <c r="J450" s="116"/>
      <c r="K450" s="116"/>
      <c r="L450" s="125"/>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c r="GW450" s="13"/>
      <c r="GX450" s="13"/>
      <c r="GY450" s="13"/>
      <c r="GZ450" s="13"/>
      <c r="HA450" s="13"/>
      <c r="HB450" s="13"/>
      <c r="HC450" s="13"/>
      <c r="HD450" s="13"/>
      <c r="HE450" s="13"/>
      <c r="HF450" s="13"/>
      <c r="HG450" s="13"/>
      <c r="HH450" s="13"/>
      <c r="HI450" s="13"/>
      <c r="HJ450" s="13"/>
      <c r="HK450" s="13"/>
      <c r="HL450" s="13"/>
      <c r="HM450" s="13"/>
      <c r="HN450" s="13"/>
      <c r="HO450" s="13"/>
      <c r="HP450" s="13"/>
      <c r="HQ450" s="13"/>
      <c r="HR450" s="13"/>
      <c r="HS450" s="13"/>
      <c r="HT450" s="13"/>
      <c r="HU450" s="13"/>
      <c r="HV450" s="13"/>
      <c r="HW450" s="13"/>
      <c r="HX450" s="13"/>
      <c r="HY450" s="13"/>
      <c r="HZ450" s="13"/>
      <c r="IA450" s="13"/>
      <c r="IB450" s="13"/>
      <c r="IC450" s="13"/>
      <c r="ID450" s="13"/>
      <c r="IE450" s="13"/>
      <c r="IF450" s="13"/>
      <c r="IG450" s="13"/>
      <c r="IH450" s="13"/>
      <c r="II450" s="13"/>
      <c r="IJ450" s="13"/>
      <c r="IK450" s="13"/>
      <c r="IL450" s="13"/>
      <c r="IM450" s="13"/>
      <c r="IN450" s="13"/>
      <c r="IO450" s="13"/>
      <c r="IP450" s="13"/>
      <c r="IQ450" s="13"/>
      <c r="IR450" s="13"/>
      <c r="IS450" s="13"/>
      <c r="IT450" s="13"/>
    </row>
    <row r="451" spans="1:254" s="14" customFormat="1" ht="48.75" customHeight="1">
      <c r="A451" s="172"/>
      <c r="B451" s="201"/>
      <c r="C451" s="164" t="s">
        <v>298</v>
      </c>
      <c r="D451" s="158" t="s">
        <v>171</v>
      </c>
      <c r="E451" s="143" t="s">
        <v>429</v>
      </c>
      <c r="F451" s="119" t="s">
        <v>289</v>
      </c>
      <c r="G451" s="119" t="s">
        <v>1612</v>
      </c>
      <c r="H451" s="149">
        <v>54032.5</v>
      </c>
      <c r="I451" s="149">
        <v>54032.5</v>
      </c>
      <c r="J451" s="149">
        <f>52214.9</f>
        <v>52214.9</v>
      </c>
      <c r="K451" s="149">
        <v>50312.2</v>
      </c>
      <c r="L451" s="161" t="s">
        <v>1539</v>
      </c>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c r="HT451" s="13"/>
      <c r="HU451" s="13"/>
      <c r="HV451" s="13"/>
      <c r="HW451" s="13"/>
      <c r="HX451" s="13"/>
      <c r="HY451" s="13"/>
      <c r="HZ451" s="13"/>
      <c r="IA451" s="13"/>
      <c r="IB451" s="13"/>
      <c r="IC451" s="13"/>
      <c r="ID451" s="13"/>
      <c r="IE451" s="13"/>
      <c r="IF451" s="13"/>
      <c r="IG451" s="13"/>
      <c r="IH451" s="13"/>
      <c r="II451" s="13"/>
      <c r="IJ451" s="13"/>
      <c r="IK451" s="13"/>
      <c r="IL451" s="13"/>
      <c r="IM451" s="13"/>
      <c r="IN451" s="13"/>
      <c r="IO451" s="13"/>
      <c r="IP451" s="13"/>
      <c r="IQ451" s="13"/>
      <c r="IR451" s="13"/>
      <c r="IS451" s="13"/>
      <c r="IT451" s="13"/>
    </row>
    <row r="452" spans="1:254" s="14" customFormat="1" ht="47.25" customHeight="1">
      <c r="A452" s="172"/>
      <c r="B452" s="201"/>
      <c r="C452" s="165"/>
      <c r="D452" s="159"/>
      <c r="E452" s="143" t="s">
        <v>1770</v>
      </c>
      <c r="F452" s="119" t="s">
        <v>289</v>
      </c>
      <c r="G452" s="119" t="s">
        <v>1612</v>
      </c>
      <c r="H452" s="150"/>
      <c r="I452" s="150"/>
      <c r="J452" s="150"/>
      <c r="K452" s="150"/>
      <c r="L452" s="162"/>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c r="GW452" s="13"/>
      <c r="GX452" s="13"/>
      <c r="GY452" s="13"/>
      <c r="GZ452" s="13"/>
      <c r="HA452" s="13"/>
      <c r="HB452" s="13"/>
      <c r="HC452" s="13"/>
      <c r="HD452" s="13"/>
      <c r="HE452" s="13"/>
      <c r="HF452" s="13"/>
      <c r="HG452" s="13"/>
      <c r="HH452" s="13"/>
      <c r="HI452" s="13"/>
      <c r="HJ452" s="13"/>
      <c r="HK452" s="13"/>
      <c r="HL452" s="13"/>
      <c r="HM452" s="13"/>
      <c r="HN452" s="13"/>
      <c r="HO452" s="13"/>
      <c r="HP452" s="13"/>
      <c r="HQ452" s="13"/>
      <c r="HR452" s="13"/>
      <c r="HS452" s="13"/>
      <c r="HT452" s="13"/>
      <c r="HU452" s="13"/>
      <c r="HV452" s="13"/>
      <c r="HW452" s="13"/>
      <c r="HX452" s="13"/>
      <c r="HY452" s="13"/>
      <c r="HZ452" s="13"/>
      <c r="IA452" s="13"/>
      <c r="IB452" s="13"/>
      <c r="IC452" s="13"/>
      <c r="ID452" s="13"/>
      <c r="IE452" s="13"/>
      <c r="IF452" s="13"/>
      <c r="IG452" s="13"/>
      <c r="IH452" s="13"/>
      <c r="II452" s="13"/>
      <c r="IJ452" s="13"/>
      <c r="IK452" s="13"/>
      <c r="IL452" s="13"/>
      <c r="IM452" s="13"/>
      <c r="IN452" s="13"/>
      <c r="IO452" s="13"/>
      <c r="IP452" s="13"/>
      <c r="IQ452" s="13"/>
      <c r="IR452" s="13"/>
      <c r="IS452" s="13"/>
      <c r="IT452" s="13"/>
    </row>
    <row r="453" spans="1:254" s="14" customFormat="1" ht="51" customHeight="1">
      <c r="A453" s="172"/>
      <c r="B453" s="201"/>
      <c r="C453" s="165"/>
      <c r="D453" s="159"/>
      <c r="E453" s="143" t="s">
        <v>633</v>
      </c>
      <c r="F453" s="119" t="s">
        <v>289</v>
      </c>
      <c r="G453" s="119" t="s">
        <v>634</v>
      </c>
      <c r="H453" s="150"/>
      <c r="I453" s="150"/>
      <c r="J453" s="150"/>
      <c r="K453" s="150"/>
      <c r="L453" s="162"/>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c r="GW453" s="13"/>
      <c r="GX453" s="13"/>
      <c r="GY453" s="13"/>
      <c r="GZ453" s="13"/>
      <c r="HA453" s="13"/>
      <c r="HB453" s="13"/>
      <c r="HC453" s="13"/>
      <c r="HD453" s="13"/>
      <c r="HE453" s="13"/>
      <c r="HF453" s="13"/>
      <c r="HG453" s="13"/>
      <c r="HH453" s="13"/>
      <c r="HI453" s="13"/>
      <c r="HJ453" s="13"/>
      <c r="HK453" s="13"/>
      <c r="HL453" s="13"/>
      <c r="HM453" s="13"/>
      <c r="HN453" s="13"/>
      <c r="HO453" s="13"/>
      <c r="HP453" s="13"/>
      <c r="HQ453" s="13"/>
      <c r="HR453" s="13"/>
      <c r="HS453" s="13"/>
      <c r="HT453" s="13"/>
      <c r="HU453" s="13"/>
      <c r="HV453" s="13"/>
      <c r="HW453" s="13"/>
      <c r="HX453" s="13"/>
      <c r="HY453" s="13"/>
      <c r="HZ453" s="13"/>
      <c r="IA453" s="13"/>
      <c r="IB453" s="13"/>
      <c r="IC453" s="13"/>
      <c r="ID453" s="13"/>
      <c r="IE453" s="13"/>
      <c r="IF453" s="13"/>
      <c r="IG453" s="13"/>
      <c r="IH453" s="13"/>
      <c r="II453" s="13"/>
      <c r="IJ453" s="13"/>
      <c r="IK453" s="13"/>
      <c r="IL453" s="13"/>
      <c r="IM453" s="13"/>
      <c r="IN453" s="13"/>
      <c r="IO453" s="13"/>
      <c r="IP453" s="13"/>
      <c r="IQ453" s="13"/>
      <c r="IR453" s="13"/>
      <c r="IS453" s="13"/>
      <c r="IT453" s="13"/>
    </row>
    <row r="454" spans="1:254" s="14" customFormat="1" ht="54" customHeight="1">
      <c r="A454" s="172"/>
      <c r="B454" s="201"/>
      <c r="C454" s="165"/>
      <c r="D454" s="159"/>
      <c r="E454" s="143" t="s">
        <v>1613</v>
      </c>
      <c r="F454" s="119" t="s">
        <v>289</v>
      </c>
      <c r="G454" s="119" t="s">
        <v>1535</v>
      </c>
      <c r="H454" s="150"/>
      <c r="I454" s="150"/>
      <c r="J454" s="150"/>
      <c r="K454" s="150"/>
      <c r="L454" s="162"/>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3"/>
      <c r="FJ454" s="13"/>
      <c r="FK454" s="13"/>
      <c r="FL454" s="13"/>
      <c r="FM454" s="13"/>
      <c r="FN454" s="13"/>
      <c r="FO454" s="13"/>
      <c r="FP454" s="13"/>
      <c r="FQ454" s="13"/>
      <c r="FR454" s="13"/>
      <c r="FS454" s="13"/>
      <c r="FT454" s="13"/>
      <c r="FU454" s="13"/>
      <c r="FV454" s="13"/>
      <c r="FW454" s="13"/>
      <c r="FX454" s="13"/>
      <c r="FY454" s="13"/>
      <c r="FZ454" s="13"/>
      <c r="GA454" s="13"/>
      <c r="GB454" s="13"/>
      <c r="GC454" s="13"/>
      <c r="GD454" s="13"/>
      <c r="GE454" s="13"/>
      <c r="GF454" s="13"/>
      <c r="GG454" s="13"/>
      <c r="GH454" s="13"/>
      <c r="GI454" s="13"/>
      <c r="GJ454" s="13"/>
      <c r="GK454" s="13"/>
      <c r="GL454" s="13"/>
      <c r="GM454" s="13"/>
      <c r="GN454" s="13"/>
      <c r="GO454" s="13"/>
      <c r="GP454" s="13"/>
      <c r="GQ454" s="13"/>
      <c r="GR454" s="13"/>
      <c r="GS454" s="13"/>
      <c r="GT454" s="13"/>
      <c r="GU454" s="13"/>
      <c r="GV454" s="13"/>
      <c r="GW454" s="13"/>
      <c r="GX454" s="13"/>
      <c r="GY454" s="13"/>
      <c r="GZ454" s="13"/>
      <c r="HA454" s="13"/>
      <c r="HB454" s="13"/>
      <c r="HC454" s="13"/>
      <c r="HD454" s="13"/>
      <c r="HE454" s="13"/>
      <c r="HF454" s="13"/>
      <c r="HG454" s="13"/>
      <c r="HH454" s="13"/>
      <c r="HI454" s="13"/>
      <c r="HJ454" s="13"/>
      <c r="HK454" s="13"/>
      <c r="HL454" s="13"/>
      <c r="HM454" s="13"/>
      <c r="HN454" s="13"/>
      <c r="HO454" s="13"/>
      <c r="HP454" s="13"/>
      <c r="HQ454" s="13"/>
      <c r="HR454" s="13"/>
      <c r="HS454" s="13"/>
      <c r="HT454" s="13"/>
      <c r="HU454" s="13"/>
      <c r="HV454" s="13"/>
      <c r="HW454" s="13"/>
      <c r="HX454" s="13"/>
      <c r="HY454" s="13"/>
      <c r="HZ454" s="13"/>
      <c r="IA454" s="13"/>
      <c r="IB454" s="13"/>
      <c r="IC454" s="13"/>
      <c r="ID454" s="13"/>
      <c r="IE454" s="13"/>
      <c r="IF454" s="13"/>
      <c r="IG454" s="13"/>
      <c r="IH454" s="13"/>
      <c r="II454" s="13"/>
      <c r="IJ454" s="13"/>
      <c r="IK454" s="13"/>
      <c r="IL454" s="13"/>
      <c r="IM454" s="13"/>
      <c r="IN454" s="13"/>
      <c r="IO454" s="13"/>
      <c r="IP454" s="13"/>
      <c r="IQ454" s="13"/>
      <c r="IR454" s="13"/>
      <c r="IS454" s="13"/>
      <c r="IT454" s="13"/>
    </row>
    <row r="455" spans="1:254" s="14" customFormat="1" ht="56.25" customHeight="1">
      <c r="A455" s="172"/>
      <c r="B455" s="201"/>
      <c r="C455" s="165"/>
      <c r="D455" s="159"/>
      <c r="E455" s="129" t="s">
        <v>1767</v>
      </c>
      <c r="F455" s="135" t="s">
        <v>289</v>
      </c>
      <c r="G455" s="128" t="s">
        <v>1110</v>
      </c>
      <c r="H455" s="150"/>
      <c r="I455" s="150"/>
      <c r="J455" s="150"/>
      <c r="K455" s="150"/>
      <c r="L455" s="162"/>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c r="GW455" s="13"/>
      <c r="GX455" s="13"/>
      <c r="GY455" s="13"/>
      <c r="GZ455" s="13"/>
      <c r="HA455" s="13"/>
      <c r="HB455" s="13"/>
      <c r="HC455" s="13"/>
      <c r="HD455" s="13"/>
      <c r="HE455" s="13"/>
      <c r="HF455" s="13"/>
      <c r="HG455" s="13"/>
      <c r="HH455" s="13"/>
      <c r="HI455" s="13"/>
      <c r="HJ455" s="13"/>
      <c r="HK455" s="13"/>
      <c r="HL455" s="13"/>
      <c r="HM455" s="13"/>
      <c r="HN455" s="13"/>
      <c r="HO455" s="13"/>
      <c r="HP455" s="13"/>
      <c r="HQ455" s="13"/>
      <c r="HR455" s="13"/>
      <c r="HS455" s="13"/>
      <c r="HT455" s="13"/>
      <c r="HU455" s="13"/>
      <c r="HV455" s="13"/>
      <c r="HW455" s="13"/>
      <c r="HX455" s="13"/>
      <c r="HY455" s="13"/>
      <c r="HZ455" s="13"/>
      <c r="IA455" s="13"/>
      <c r="IB455" s="13"/>
      <c r="IC455" s="13"/>
      <c r="ID455" s="13"/>
      <c r="IE455" s="13"/>
      <c r="IF455" s="13"/>
      <c r="IG455" s="13"/>
      <c r="IH455" s="13"/>
      <c r="II455" s="13"/>
      <c r="IJ455" s="13"/>
      <c r="IK455" s="13"/>
      <c r="IL455" s="13"/>
      <c r="IM455" s="13"/>
      <c r="IN455" s="13"/>
      <c r="IO455" s="13"/>
      <c r="IP455" s="13"/>
      <c r="IQ455" s="13"/>
      <c r="IR455" s="13"/>
      <c r="IS455" s="13"/>
      <c r="IT455" s="13"/>
    </row>
    <row r="456" spans="1:254" s="14" customFormat="1" ht="58.5" customHeight="1">
      <c r="A456" s="172"/>
      <c r="B456" s="201"/>
      <c r="C456" s="165"/>
      <c r="D456" s="159"/>
      <c r="E456" s="129" t="s">
        <v>510</v>
      </c>
      <c r="F456" s="135" t="s">
        <v>289</v>
      </c>
      <c r="G456" s="128" t="s">
        <v>672</v>
      </c>
      <c r="H456" s="150"/>
      <c r="I456" s="150"/>
      <c r="J456" s="150"/>
      <c r="K456" s="150"/>
      <c r="L456" s="162"/>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c r="EY456" s="13"/>
      <c r="EZ456" s="13"/>
      <c r="FA456" s="13"/>
      <c r="FB456" s="13"/>
      <c r="FC456" s="13"/>
      <c r="FD456" s="13"/>
      <c r="FE456" s="13"/>
      <c r="FF456" s="13"/>
      <c r="FG456" s="13"/>
      <c r="FH456" s="13"/>
      <c r="FI456" s="13"/>
      <c r="FJ456" s="13"/>
      <c r="FK456" s="13"/>
      <c r="FL456" s="13"/>
      <c r="FM456" s="13"/>
      <c r="FN456" s="13"/>
      <c r="FO456" s="13"/>
      <c r="FP456" s="13"/>
      <c r="FQ456" s="13"/>
      <c r="FR456" s="13"/>
      <c r="FS456" s="13"/>
      <c r="FT456" s="13"/>
      <c r="FU456" s="13"/>
      <c r="FV456" s="13"/>
      <c r="FW456" s="13"/>
      <c r="FX456" s="13"/>
      <c r="FY456" s="13"/>
      <c r="FZ456" s="13"/>
      <c r="GA456" s="13"/>
      <c r="GB456" s="13"/>
      <c r="GC456" s="13"/>
      <c r="GD456" s="13"/>
      <c r="GE456" s="13"/>
      <c r="GF456" s="13"/>
      <c r="GG456" s="13"/>
      <c r="GH456" s="13"/>
      <c r="GI456" s="13"/>
      <c r="GJ456" s="13"/>
      <c r="GK456" s="13"/>
      <c r="GL456" s="13"/>
      <c r="GM456" s="13"/>
      <c r="GN456" s="13"/>
      <c r="GO456" s="13"/>
      <c r="GP456" s="13"/>
      <c r="GQ456" s="13"/>
      <c r="GR456" s="13"/>
      <c r="GS456" s="13"/>
      <c r="GT456" s="13"/>
      <c r="GU456" s="13"/>
      <c r="GV456" s="13"/>
      <c r="GW456" s="13"/>
      <c r="GX456" s="13"/>
      <c r="GY456" s="13"/>
      <c r="GZ456" s="13"/>
      <c r="HA456" s="13"/>
      <c r="HB456" s="13"/>
      <c r="HC456" s="13"/>
      <c r="HD456" s="13"/>
      <c r="HE456" s="13"/>
      <c r="HF456" s="13"/>
      <c r="HG456" s="13"/>
      <c r="HH456" s="13"/>
      <c r="HI456" s="13"/>
      <c r="HJ456" s="13"/>
      <c r="HK456" s="13"/>
      <c r="HL456" s="13"/>
      <c r="HM456" s="13"/>
      <c r="HN456" s="13"/>
      <c r="HO456" s="13"/>
      <c r="HP456" s="13"/>
      <c r="HQ456" s="13"/>
      <c r="HR456" s="13"/>
      <c r="HS456" s="13"/>
      <c r="HT456" s="13"/>
      <c r="HU456" s="13"/>
      <c r="HV456" s="13"/>
      <c r="HW456" s="13"/>
      <c r="HX456" s="13"/>
      <c r="HY456" s="13"/>
      <c r="HZ456" s="13"/>
      <c r="IA456" s="13"/>
      <c r="IB456" s="13"/>
      <c r="IC456" s="13"/>
      <c r="ID456" s="13"/>
      <c r="IE456" s="13"/>
      <c r="IF456" s="13"/>
      <c r="IG456" s="13"/>
      <c r="IH456" s="13"/>
      <c r="II456" s="13"/>
      <c r="IJ456" s="13"/>
      <c r="IK456" s="13"/>
      <c r="IL456" s="13"/>
      <c r="IM456" s="13"/>
      <c r="IN456" s="13"/>
      <c r="IO456" s="13"/>
      <c r="IP456" s="13"/>
      <c r="IQ456" s="13"/>
      <c r="IR456" s="13"/>
      <c r="IS456" s="13"/>
      <c r="IT456" s="13"/>
    </row>
    <row r="457" spans="1:254" s="14" customFormat="1" ht="60" customHeight="1">
      <c r="A457" s="172"/>
      <c r="B457" s="201"/>
      <c r="C457" s="165"/>
      <c r="D457" s="159"/>
      <c r="E457" s="129" t="s">
        <v>1144</v>
      </c>
      <c r="F457" s="135" t="s">
        <v>289</v>
      </c>
      <c r="G457" s="128" t="s">
        <v>591</v>
      </c>
      <c r="H457" s="150"/>
      <c r="I457" s="150"/>
      <c r="J457" s="150"/>
      <c r="K457" s="150"/>
      <c r="L457" s="162"/>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c r="GW457" s="13"/>
      <c r="GX457" s="13"/>
      <c r="GY457" s="13"/>
      <c r="GZ457" s="13"/>
      <c r="HA457" s="13"/>
      <c r="HB457" s="13"/>
      <c r="HC457" s="13"/>
      <c r="HD457" s="13"/>
      <c r="HE457" s="13"/>
      <c r="HF457" s="13"/>
      <c r="HG457" s="13"/>
      <c r="HH457" s="13"/>
      <c r="HI457" s="13"/>
      <c r="HJ457" s="13"/>
      <c r="HK457" s="13"/>
      <c r="HL457" s="13"/>
      <c r="HM457" s="13"/>
      <c r="HN457" s="13"/>
      <c r="HO457" s="13"/>
      <c r="HP457" s="13"/>
      <c r="HQ457" s="13"/>
      <c r="HR457" s="13"/>
      <c r="HS457" s="13"/>
      <c r="HT457" s="13"/>
      <c r="HU457" s="13"/>
      <c r="HV457" s="13"/>
      <c r="HW457" s="13"/>
      <c r="HX457" s="13"/>
      <c r="HY457" s="13"/>
      <c r="HZ457" s="13"/>
      <c r="IA457" s="13"/>
      <c r="IB457" s="13"/>
      <c r="IC457" s="13"/>
      <c r="ID457" s="13"/>
      <c r="IE457" s="13"/>
      <c r="IF457" s="13"/>
      <c r="IG457" s="13"/>
      <c r="IH457" s="13"/>
      <c r="II457" s="13"/>
      <c r="IJ457" s="13"/>
      <c r="IK457" s="13"/>
      <c r="IL457" s="13"/>
      <c r="IM457" s="13"/>
      <c r="IN457" s="13"/>
      <c r="IO457" s="13"/>
      <c r="IP457" s="13"/>
      <c r="IQ457" s="13"/>
      <c r="IR457" s="13"/>
      <c r="IS457" s="13"/>
      <c r="IT457" s="13"/>
    </row>
    <row r="458" spans="1:254" s="14" customFormat="1" ht="57" customHeight="1">
      <c r="A458" s="172"/>
      <c r="B458" s="201"/>
      <c r="C458" s="165"/>
      <c r="D458" s="159"/>
      <c r="E458" s="129" t="s">
        <v>989</v>
      </c>
      <c r="F458" s="135" t="s">
        <v>289</v>
      </c>
      <c r="G458" s="128" t="s">
        <v>1526</v>
      </c>
      <c r="H458" s="150"/>
      <c r="I458" s="150"/>
      <c r="J458" s="150"/>
      <c r="K458" s="150"/>
      <c r="L458" s="162"/>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c r="HT458" s="13"/>
      <c r="HU458" s="13"/>
      <c r="HV458" s="13"/>
      <c r="HW458" s="13"/>
      <c r="HX458" s="13"/>
      <c r="HY458" s="13"/>
      <c r="HZ458" s="13"/>
      <c r="IA458" s="13"/>
      <c r="IB458" s="13"/>
      <c r="IC458" s="13"/>
      <c r="ID458" s="13"/>
      <c r="IE458" s="13"/>
      <c r="IF458" s="13"/>
      <c r="IG458" s="13"/>
      <c r="IH458" s="13"/>
      <c r="II458" s="13"/>
      <c r="IJ458" s="13"/>
      <c r="IK458" s="13"/>
      <c r="IL458" s="13"/>
      <c r="IM458" s="13"/>
      <c r="IN458" s="13"/>
      <c r="IO458" s="13"/>
      <c r="IP458" s="13"/>
      <c r="IQ458" s="13"/>
      <c r="IR458" s="13"/>
      <c r="IS458" s="13"/>
      <c r="IT458" s="13"/>
    </row>
    <row r="459" spans="1:254" s="14" customFormat="1" ht="60" customHeight="1">
      <c r="A459" s="172"/>
      <c r="B459" s="201"/>
      <c r="C459" s="165"/>
      <c r="D459" s="159"/>
      <c r="E459" s="124" t="s">
        <v>1490</v>
      </c>
      <c r="F459" s="137" t="s">
        <v>289</v>
      </c>
      <c r="G459" s="131" t="s">
        <v>1527</v>
      </c>
      <c r="H459" s="150"/>
      <c r="I459" s="150"/>
      <c r="J459" s="150"/>
      <c r="K459" s="150"/>
      <c r="L459" s="162"/>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c r="HT459" s="13"/>
      <c r="HU459" s="13"/>
      <c r="HV459" s="13"/>
      <c r="HW459" s="13"/>
      <c r="HX459" s="13"/>
      <c r="HY459" s="13"/>
      <c r="HZ459" s="13"/>
      <c r="IA459" s="13"/>
      <c r="IB459" s="13"/>
      <c r="IC459" s="13"/>
      <c r="ID459" s="13"/>
      <c r="IE459" s="13"/>
      <c r="IF459" s="13"/>
      <c r="IG459" s="13"/>
      <c r="IH459" s="13"/>
      <c r="II459" s="13"/>
      <c r="IJ459" s="13"/>
      <c r="IK459" s="13"/>
      <c r="IL459" s="13"/>
      <c r="IM459" s="13"/>
      <c r="IN459" s="13"/>
      <c r="IO459" s="13"/>
      <c r="IP459" s="13"/>
      <c r="IQ459" s="13"/>
      <c r="IR459" s="13"/>
      <c r="IS459" s="13"/>
      <c r="IT459" s="13"/>
    </row>
    <row r="460" spans="1:254" s="14" customFormat="1" ht="46.5" customHeight="1">
      <c r="A460" s="172"/>
      <c r="B460" s="201"/>
      <c r="C460" s="165"/>
      <c r="D460" s="159"/>
      <c r="E460" s="129" t="s">
        <v>1059</v>
      </c>
      <c r="F460" s="119" t="s">
        <v>759</v>
      </c>
      <c r="G460" s="128" t="s">
        <v>1065</v>
      </c>
      <c r="H460" s="150"/>
      <c r="I460" s="150"/>
      <c r="J460" s="150"/>
      <c r="K460" s="150"/>
      <c r="L460" s="162"/>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c r="HT460" s="13"/>
      <c r="HU460" s="13"/>
      <c r="HV460" s="13"/>
      <c r="HW460" s="13"/>
      <c r="HX460" s="13"/>
      <c r="HY460" s="13"/>
      <c r="HZ460" s="13"/>
      <c r="IA460" s="13"/>
      <c r="IB460" s="13"/>
      <c r="IC460" s="13"/>
      <c r="ID460" s="13"/>
      <c r="IE460" s="13"/>
      <c r="IF460" s="13"/>
      <c r="IG460" s="13"/>
      <c r="IH460" s="13"/>
      <c r="II460" s="13"/>
      <c r="IJ460" s="13"/>
      <c r="IK460" s="13"/>
      <c r="IL460" s="13"/>
      <c r="IM460" s="13"/>
      <c r="IN460" s="13"/>
      <c r="IO460" s="13"/>
      <c r="IP460" s="13"/>
      <c r="IQ460" s="13"/>
      <c r="IR460" s="13"/>
      <c r="IS460" s="13"/>
      <c r="IT460" s="13"/>
    </row>
    <row r="461" spans="1:254" s="14" customFormat="1" ht="60" customHeight="1">
      <c r="A461" s="172"/>
      <c r="B461" s="201"/>
      <c r="C461" s="187"/>
      <c r="D461" s="160"/>
      <c r="E461" s="129" t="s">
        <v>1271</v>
      </c>
      <c r="F461" s="119" t="s">
        <v>759</v>
      </c>
      <c r="G461" s="139" t="s">
        <v>1259</v>
      </c>
      <c r="H461" s="157"/>
      <c r="I461" s="157"/>
      <c r="J461" s="157"/>
      <c r="K461" s="157"/>
      <c r="L461" s="16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c r="HT461" s="13"/>
      <c r="HU461" s="13"/>
      <c r="HV461" s="13"/>
      <c r="HW461" s="13"/>
      <c r="HX461" s="13"/>
      <c r="HY461" s="13"/>
      <c r="HZ461" s="13"/>
      <c r="IA461" s="13"/>
      <c r="IB461" s="13"/>
      <c r="IC461" s="13"/>
      <c r="ID461" s="13"/>
      <c r="IE461" s="13"/>
      <c r="IF461" s="13"/>
      <c r="IG461" s="13"/>
      <c r="IH461" s="13"/>
      <c r="II461" s="13"/>
      <c r="IJ461" s="13"/>
      <c r="IK461" s="13"/>
      <c r="IL461" s="13"/>
      <c r="IM461" s="13"/>
      <c r="IN461" s="13"/>
      <c r="IO461" s="13"/>
      <c r="IP461" s="13"/>
      <c r="IQ461" s="13"/>
      <c r="IR461" s="13"/>
      <c r="IS461" s="13"/>
      <c r="IT461" s="13"/>
    </row>
    <row r="462" spans="1:254" s="14" customFormat="1" ht="33.75" customHeight="1">
      <c r="A462" s="172"/>
      <c r="B462" s="201"/>
      <c r="C462" s="164" t="s">
        <v>299</v>
      </c>
      <c r="D462" s="158" t="s">
        <v>171</v>
      </c>
      <c r="E462" s="182" t="s">
        <v>610</v>
      </c>
      <c r="F462" s="151" t="s">
        <v>264</v>
      </c>
      <c r="G462" s="190" t="s">
        <v>646</v>
      </c>
      <c r="H462" s="149"/>
      <c r="I462" s="149"/>
      <c r="J462" s="199">
        <v>11</v>
      </c>
      <c r="K462" s="199"/>
      <c r="L462" s="161" t="s">
        <v>1386</v>
      </c>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c r="HT462" s="13"/>
      <c r="HU462" s="13"/>
      <c r="HV462" s="13"/>
      <c r="HW462" s="13"/>
      <c r="HX462" s="13"/>
      <c r="HY462" s="13"/>
      <c r="HZ462" s="13"/>
      <c r="IA462" s="13"/>
      <c r="IB462" s="13"/>
      <c r="IC462" s="13"/>
      <c r="ID462" s="13"/>
      <c r="IE462" s="13"/>
      <c r="IF462" s="13"/>
      <c r="IG462" s="13"/>
      <c r="IH462" s="13"/>
      <c r="II462" s="13"/>
      <c r="IJ462" s="13"/>
      <c r="IK462" s="13"/>
      <c r="IL462" s="13"/>
      <c r="IM462" s="13"/>
      <c r="IN462" s="13"/>
      <c r="IO462" s="13"/>
      <c r="IP462" s="13"/>
      <c r="IQ462" s="13"/>
      <c r="IR462" s="13"/>
      <c r="IS462" s="13"/>
      <c r="IT462" s="13"/>
    </row>
    <row r="463" spans="1:254" s="14" customFormat="1" ht="33.75" customHeight="1">
      <c r="A463" s="172"/>
      <c r="B463" s="201"/>
      <c r="C463" s="187"/>
      <c r="D463" s="160"/>
      <c r="E463" s="184"/>
      <c r="F463" s="152"/>
      <c r="G463" s="191"/>
      <c r="H463" s="157"/>
      <c r="I463" s="157"/>
      <c r="J463" s="199"/>
      <c r="K463" s="199"/>
      <c r="L463" s="16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c r="HT463" s="13"/>
      <c r="HU463" s="13"/>
      <c r="HV463" s="13"/>
      <c r="HW463" s="13"/>
      <c r="HX463" s="13"/>
      <c r="HY463" s="13"/>
      <c r="HZ463" s="13"/>
      <c r="IA463" s="13"/>
      <c r="IB463" s="13"/>
      <c r="IC463" s="13"/>
      <c r="ID463" s="13"/>
      <c r="IE463" s="13"/>
      <c r="IF463" s="13"/>
      <c r="IG463" s="13"/>
      <c r="IH463" s="13"/>
      <c r="II463" s="13"/>
      <c r="IJ463" s="13"/>
      <c r="IK463" s="13"/>
      <c r="IL463" s="13"/>
      <c r="IM463" s="13"/>
      <c r="IN463" s="13"/>
      <c r="IO463" s="13"/>
      <c r="IP463" s="13"/>
      <c r="IQ463" s="13"/>
      <c r="IR463" s="13"/>
      <c r="IS463" s="13"/>
      <c r="IT463" s="13"/>
    </row>
    <row r="464" spans="1:254" s="14" customFormat="1" ht="56.25" customHeight="1">
      <c r="A464" s="172"/>
      <c r="B464" s="201"/>
      <c r="C464" s="208" t="s">
        <v>1687</v>
      </c>
      <c r="D464" s="179" t="s">
        <v>261</v>
      </c>
      <c r="E464" s="129" t="s">
        <v>510</v>
      </c>
      <c r="F464" s="135" t="s">
        <v>289</v>
      </c>
      <c r="G464" s="128" t="s">
        <v>672</v>
      </c>
      <c r="H464" s="149">
        <v>3443</v>
      </c>
      <c r="I464" s="149">
        <v>3266</v>
      </c>
      <c r="J464" s="149"/>
      <c r="K464" s="268"/>
      <c r="L464" s="219" t="s">
        <v>1491</v>
      </c>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c r="HT464" s="13"/>
      <c r="HU464" s="13"/>
      <c r="HV464" s="13"/>
      <c r="HW464" s="13"/>
      <c r="HX464" s="13"/>
      <c r="HY464" s="13"/>
      <c r="HZ464" s="13"/>
      <c r="IA464" s="13"/>
      <c r="IB464" s="13"/>
      <c r="IC464" s="13"/>
      <c r="ID464" s="13"/>
      <c r="IE464" s="13"/>
      <c r="IF464" s="13"/>
      <c r="IG464" s="13"/>
      <c r="IH464" s="13"/>
      <c r="II464" s="13"/>
      <c r="IJ464" s="13"/>
      <c r="IK464" s="13"/>
      <c r="IL464" s="13"/>
      <c r="IM464" s="13"/>
      <c r="IN464" s="13"/>
      <c r="IO464" s="13"/>
      <c r="IP464" s="13"/>
      <c r="IQ464" s="13"/>
      <c r="IR464" s="13"/>
      <c r="IS464" s="13"/>
      <c r="IT464" s="13"/>
    </row>
    <row r="465" spans="1:254" s="14" customFormat="1" ht="56.25" customHeight="1">
      <c r="A465" s="172"/>
      <c r="B465" s="201"/>
      <c r="C465" s="208"/>
      <c r="D465" s="179"/>
      <c r="E465" s="129" t="s">
        <v>989</v>
      </c>
      <c r="F465" s="135" t="s">
        <v>289</v>
      </c>
      <c r="G465" s="128" t="s">
        <v>1526</v>
      </c>
      <c r="H465" s="157"/>
      <c r="I465" s="157"/>
      <c r="J465" s="157"/>
      <c r="K465" s="268"/>
      <c r="L465" s="219"/>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c r="GW465" s="13"/>
      <c r="GX465" s="13"/>
      <c r="GY465" s="13"/>
      <c r="GZ465" s="13"/>
      <c r="HA465" s="13"/>
      <c r="HB465" s="13"/>
      <c r="HC465" s="13"/>
      <c r="HD465" s="13"/>
      <c r="HE465" s="13"/>
      <c r="HF465" s="13"/>
      <c r="HG465" s="13"/>
      <c r="HH465" s="13"/>
      <c r="HI465" s="13"/>
      <c r="HJ465" s="13"/>
      <c r="HK465" s="13"/>
      <c r="HL465" s="13"/>
      <c r="HM465" s="13"/>
      <c r="HN465" s="13"/>
      <c r="HO465" s="13"/>
      <c r="HP465" s="13"/>
      <c r="HQ465" s="13"/>
      <c r="HR465" s="13"/>
      <c r="HS465" s="13"/>
      <c r="HT465" s="13"/>
      <c r="HU465" s="13"/>
      <c r="HV465" s="13"/>
      <c r="HW465" s="13"/>
      <c r="HX465" s="13"/>
      <c r="HY465" s="13"/>
      <c r="HZ465" s="13"/>
      <c r="IA465" s="13"/>
      <c r="IB465" s="13"/>
      <c r="IC465" s="13"/>
      <c r="ID465" s="13"/>
      <c r="IE465" s="13"/>
      <c r="IF465" s="13"/>
      <c r="IG465" s="13"/>
      <c r="IH465" s="13"/>
      <c r="II465" s="13"/>
      <c r="IJ465" s="13"/>
      <c r="IK465" s="13"/>
      <c r="IL465" s="13"/>
      <c r="IM465" s="13"/>
      <c r="IN465" s="13"/>
      <c r="IO465" s="13"/>
      <c r="IP465" s="13"/>
      <c r="IQ465" s="13"/>
      <c r="IR465" s="13"/>
      <c r="IS465" s="13"/>
      <c r="IT465" s="13"/>
    </row>
    <row r="466" spans="1:254" s="14" customFormat="1" ht="49.5" customHeight="1">
      <c r="A466" s="172" t="s">
        <v>21</v>
      </c>
      <c r="B466" s="201" t="s">
        <v>130</v>
      </c>
      <c r="C466" s="208" t="s">
        <v>190</v>
      </c>
      <c r="D466" s="208" t="s">
        <v>537</v>
      </c>
      <c r="E466" s="143" t="s">
        <v>966</v>
      </c>
      <c r="F466" s="135" t="s">
        <v>1772</v>
      </c>
      <c r="G466" s="128" t="s">
        <v>1771</v>
      </c>
      <c r="H466" s="199">
        <f>SUM(H470:H481)</f>
        <v>137432.79999999999</v>
      </c>
      <c r="I466" s="199">
        <f>SUM(I470:I481)</f>
        <v>137177.30000000002</v>
      </c>
      <c r="J466" s="199">
        <f t="shared" ref="J466:K466" si="10">SUM(J470:J481)</f>
        <v>136599.30000000002</v>
      </c>
      <c r="K466" s="199">
        <f t="shared" si="10"/>
        <v>137835.1</v>
      </c>
      <c r="L466" s="219"/>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c r="HT466" s="13"/>
      <c r="HU466" s="13"/>
      <c r="HV466" s="13"/>
      <c r="HW466" s="13"/>
      <c r="HX466" s="13"/>
      <c r="HY466" s="13"/>
      <c r="HZ466" s="13"/>
      <c r="IA466" s="13"/>
      <c r="IB466" s="13"/>
      <c r="IC466" s="13"/>
      <c r="ID466" s="13"/>
      <c r="IE466" s="13"/>
      <c r="IF466" s="13"/>
      <c r="IG466" s="13"/>
      <c r="IH466" s="13"/>
      <c r="II466" s="13"/>
      <c r="IJ466" s="13"/>
      <c r="IK466" s="13"/>
      <c r="IL466" s="13"/>
      <c r="IM466" s="13"/>
      <c r="IN466" s="13"/>
      <c r="IO466" s="13"/>
      <c r="IP466" s="13"/>
      <c r="IQ466" s="13"/>
      <c r="IR466" s="13"/>
      <c r="IS466" s="13"/>
      <c r="IT466" s="13"/>
    </row>
    <row r="467" spans="1:254" s="14" customFormat="1" ht="61.5" customHeight="1">
      <c r="A467" s="172"/>
      <c r="B467" s="201"/>
      <c r="C467" s="208"/>
      <c r="D467" s="208"/>
      <c r="E467" s="143" t="s">
        <v>520</v>
      </c>
      <c r="F467" s="119" t="s">
        <v>1258</v>
      </c>
      <c r="G467" s="119" t="s">
        <v>1606</v>
      </c>
      <c r="H467" s="199"/>
      <c r="I467" s="199"/>
      <c r="J467" s="199"/>
      <c r="K467" s="199"/>
      <c r="L467" s="219"/>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c r="HT467" s="13"/>
      <c r="HU467" s="13"/>
      <c r="HV467" s="13"/>
      <c r="HW467" s="13"/>
      <c r="HX467" s="13"/>
      <c r="HY467" s="13"/>
      <c r="HZ467" s="13"/>
      <c r="IA467" s="13"/>
      <c r="IB467" s="13"/>
      <c r="IC467" s="13"/>
      <c r="ID467" s="13"/>
      <c r="IE467" s="13"/>
      <c r="IF467" s="13"/>
      <c r="IG467" s="13"/>
      <c r="IH467" s="13"/>
      <c r="II467" s="13"/>
      <c r="IJ467" s="13"/>
      <c r="IK467" s="13"/>
      <c r="IL467" s="13"/>
      <c r="IM467" s="13"/>
      <c r="IN467" s="13"/>
      <c r="IO467" s="13"/>
      <c r="IP467" s="13"/>
      <c r="IQ467" s="13"/>
      <c r="IR467" s="13"/>
      <c r="IS467" s="13"/>
      <c r="IT467" s="13"/>
    </row>
    <row r="468" spans="1:254" s="14" customFormat="1" ht="54.75" customHeight="1">
      <c r="A468" s="172"/>
      <c r="B468" s="201"/>
      <c r="C468" s="208"/>
      <c r="D468" s="208"/>
      <c r="E468" s="143" t="s">
        <v>375</v>
      </c>
      <c r="F468" s="119" t="s">
        <v>374</v>
      </c>
      <c r="G468" s="119" t="s">
        <v>592</v>
      </c>
      <c r="H468" s="199"/>
      <c r="I468" s="199"/>
      <c r="J468" s="199"/>
      <c r="K468" s="199"/>
      <c r="L468" s="219"/>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c r="HT468" s="13"/>
      <c r="HU468" s="13"/>
      <c r="HV468" s="13"/>
      <c r="HW468" s="13"/>
      <c r="HX468" s="13"/>
      <c r="HY468" s="13"/>
      <c r="HZ468" s="13"/>
      <c r="IA468" s="13"/>
      <c r="IB468" s="13"/>
      <c r="IC468" s="13"/>
      <c r="ID468" s="13"/>
      <c r="IE468" s="13"/>
      <c r="IF468" s="13"/>
      <c r="IG468" s="13"/>
      <c r="IH468" s="13"/>
      <c r="II468" s="13"/>
      <c r="IJ468" s="13"/>
      <c r="IK468" s="13"/>
      <c r="IL468" s="13"/>
      <c r="IM468" s="13"/>
      <c r="IN468" s="13"/>
      <c r="IO468" s="13"/>
      <c r="IP468" s="13"/>
      <c r="IQ468" s="13"/>
      <c r="IR468" s="13"/>
      <c r="IS468" s="13"/>
      <c r="IT468" s="13"/>
    </row>
    <row r="469" spans="1:254" s="14" customFormat="1" ht="25.5" customHeight="1">
      <c r="A469" s="172"/>
      <c r="B469" s="201"/>
      <c r="C469" s="208"/>
      <c r="D469" s="208"/>
      <c r="E469" s="143" t="s">
        <v>282</v>
      </c>
      <c r="F469" s="119"/>
      <c r="G469" s="119"/>
      <c r="H469" s="116"/>
      <c r="I469" s="116"/>
      <c r="J469" s="116"/>
      <c r="K469" s="116"/>
      <c r="L469" s="125"/>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c r="HT469" s="13"/>
      <c r="HU469" s="13"/>
      <c r="HV469" s="13"/>
      <c r="HW469" s="13"/>
      <c r="HX469" s="13"/>
      <c r="HY469" s="13"/>
      <c r="HZ469" s="13"/>
      <c r="IA469" s="13"/>
      <c r="IB469" s="13"/>
      <c r="IC469" s="13"/>
      <c r="ID469" s="13"/>
      <c r="IE469" s="13"/>
      <c r="IF469" s="13"/>
      <c r="IG469" s="13"/>
      <c r="IH469" s="13"/>
      <c r="II469" s="13"/>
      <c r="IJ469" s="13"/>
      <c r="IK469" s="13"/>
      <c r="IL469" s="13"/>
      <c r="IM469" s="13"/>
      <c r="IN469" s="13"/>
      <c r="IO469" s="13"/>
      <c r="IP469" s="13"/>
      <c r="IQ469" s="13"/>
      <c r="IR469" s="13"/>
      <c r="IS469" s="13"/>
      <c r="IT469" s="13"/>
    </row>
    <row r="470" spans="1:254" s="14" customFormat="1" ht="51" customHeight="1">
      <c r="A470" s="172"/>
      <c r="B470" s="201"/>
      <c r="C470" s="164" t="s">
        <v>120</v>
      </c>
      <c r="D470" s="158" t="s">
        <v>758</v>
      </c>
      <c r="E470" s="143" t="s">
        <v>1009</v>
      </c>
      <c r="F470" s="119" t="s">
        <v>775</v>
      </c>
      <c r="G470" s="119" t="s">
        <v>679</v>
      </c>
      <c r="H470" s="149">
        <f>88932.1+43301.7</f>
        <v>132233.79999999999</v>
      </c>
      <c r="I470" s="149">
        <f>88932.1+43301.8</f>
        <v>132233.90000000002</v>
      </c>
      <c r="J470" s="149">
        <v>136502.1</v>
      </c>
      <c r="K470" s="149">
        <v>137835.1</v>
      </c>
      <c r="L470" s="161" t="s">
        <v>1717</v>
      </c>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c r="HT470" s="13"/>
      <c r="HU470" s="13"/>
      <c r="HV470" s="13"/>
      <c r="HW470" s="13"/>
      <c r="HX470" s="13"/>
      <c r="HY470" s="13"/>
      <c r="HZ470" s="13"/>
      <c r="IA470" s="13"/>
      <c r="IB470" s="13"/>
      <c r="IC470" s="13"/>
      <c r="ID470" s="13"/>
      <c r="IE470" s="13"/>
      <c r="IF470" s="13"/>
      <c r="IG470" s="13"/>
      <c r="IH470" s="13"/>
      <c r="II470" s="13"/>
      <c r="IJ470" s="13"/>
      <c r="IK470" s="13"/>
      <c r="IL470" s="13"/>
      <c r="IM470" s="13"/>
      <c r="IN470" s="13"/>
      <c r="IO470" s="13"/>
      <c r="IP470" s="13"/>
      <c r="IQ470" s="13"/>
      <c r="IR470" s="13"/>
      <c r="IS470" s="13"/>
      <c r="IT470" s="13"/>
    </row>
    <row r="471" spans="1:254" s="14" customFormat="1" ht="59.25" customHeight="1">
      <c r="A471" s="172"/>
      <c r="B471" s="201"/>
      <c r="C471" s="165"/>
      <c r="D471" s="159"/>
      <c r="E471" s="129" t="s">
        <v>989</v>
      </c>
      <c r="F471" s="135" t="s">
        <v>289</v>
      </c>
      <c r="G471" s="128" t="s">
        <v>1526</v>
      </c>
      <c r="H471" s="150"/>
      <c r="I471" s="150"/>
      <c r="J471" s="150"/>
      <c r="K471" s="150"/>
      <c r="L471" s="162"/>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c r="HT471" s="13"/>
      <c r="HU471" s="13"/>
      <c r="HV471" s="13"/>
      <c r="HW471" s="13"/>
      <c r="HX471" s="13"/>
      <c r="HY471" s="13"/>
      <c r="HZ471" s="13"/>
      <c r="IA471" s="13"/>
      <c r="IB471" s="13"/>
      <c r="IC471" s="13"/>
      <c r="ID471" s="13"/>
      <c r="IE471" s="13"/>
      <c r="IF471" s="13"/>
      <c r="IG471" s="13"/>
      <c r="IH471" s="13"/>
      <c r="II471" s="13"/>
      <c r="IJ471" s="13"/>
      <c r="IK471" s="13"/>
      <c r="IL471" s="13"/>
      <c r="IM471" s="13"/>
      <c r="IN471" s="13"/>
      <c r="IO471" s="13"/>
      <c r="IP471" s="13"/>
      <c r="IQ471" s="13"/>
      <c r="IR471" s="13"/>
      <c r="IS471" s="13"/>
      <c r="IT471" s="13"/>
    </row>
    <row r="472" spans="1:254" s="14" customFormat="1" ht="57" customHeight="1">
      <c r="A472" s="172"/>
      <c r="B472" s="201"/>
      <c r="C472" s="165"/>
      <c r="D472" s="159"/>
      <c r="E472" s="124" t="s">
        <v>1490</v>
      </c>
      <c r="F472" s="137" t="s">
        <v>289</v>
      </c>
      <c r="G472" s="131" t="s">
        <v>1527</v>
      </c>
      <c r="H472" s="150"/>
      <c r="I472" s="150"/>
      <c r="J472" s="150"/>
      <c r="K472" s="150"/>
      <c r="L472" s="162"/>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c r="HT472" s="13"/>
      <c r="HU472" s="13"/>
      <c r="HV472" s="13"/>
      <c r="HW472" s="13"/>
      <c r="HX472" s="13"/>
      <c r="HY472" s="13"/>
      <c r="HZ472" s="13"/>
      <c r="IA472" s="13"/>
      <c r="IB472" s="13"/>
      <c r="IC472" s="13"/>
      <c r="ID472" s="13"/>
      <c r="IE472" s="13"/>
      <c r="IF472" s="13"/>
      <c r="IG472" s="13"/>
      <c r="IH472" s="13"/>
      <c r="II472" s="13"/>
      <c r="IJ472" s="13"/>
      <c r="IK472" s="13"/>
      <c r="IL472" s="13"/>
      <c r="IM472" s="13"/>
      <c r="IN472" s="13"/>
      <c r="IO472" s="13"/>
      <c r="IP472" s="13"/>
      <c r="IQ472" s="13"/>
      <c r="IR472" s="13"/>
      <c r="IS472" s="13"/>
      <c r="IT472" s="13"/>
    </row>
    <row r="473" spans="1:254" s="14" customFormat="1" ht="57" customHeight="1">
      <c r="A473" s="172"/>
      <c r="B473" s="201"/>
      <c r="C473" s="165"/>
      <c r="D473" s="159"/>
      <c r="E473" s="129" t="s">
        <v>1767</v>
      </c>
      <c r="F473" s="135" t="s">
        <v>289</v>
      </c>
      <c r="G473" s="128" t="s">
        <v>1110</v>
      </c>
      <c r="H473" s="150"/>
      <c r="I473" s="150"/>
      <c r="J473" s="150"/>
      <c r="K473" s="150"/>
      <c r="L473" s="162"/>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c r="HT473" s="13"/>
      <c r="HU473" s="13"/>
      <c r="HV473" s="13"/>
      <c r="HW473" s="13"/>
      <c r="HX473" s="13"/>
      <c r="HY473" s="13"/>
      <c r="HZ473" s="13"/>
      <c r="IA473" s="13"/>
      <c r="IB473" s="13"/>
      <c r="IC473" s="13"/>
      <c r="ID473" s="13"/>
      <c r="IE473" s="13"/>
      <c r="IF473" s="13"/>
      <c r="IG473" s="13"/>
      <c r="IH473" s="13"/>
      <c r="II473" s="13"/>
      <c r="IJ473" s="13"/>
      <c r="IK473" s="13"/>
      <c r="IL473" s="13"/>
      <c r="IM473" s="13"/>
      <c r="IN473" s="13"/>
      <c r="IO473" s="13"/>
      <c r="IP473" s="13"/>
      <c r="IQ473" s="13"/>
      <c r="IR473" s="13"/>
      <c r="IS473" s="13"/>
      <c r="IT473" s="13"/>
    </row>
    <row r="474" spans="1:254" s="14" customFormat="1" ht="57" customHeight="1">
      <c r="A474" s="172"/>
      <c r="B474" s="201"/>
      <c r="C474" s="165"/>
      <c r="D474" s="159"/>
      <c r="E474" s="129" t="s">
        <v>510</v>
      </c>
      <c r="F474" s="135" t="s">
        <v>289</v>
      </c>
      <c r="G474" s="128" t="s">
        <v>672</v>
      </c>
      <c r="H474" s="150"/>
      <c r="I474" s="150"/>
      <c r="J474" s="150"/>
      <c r="K474" s="150"/>
      <c r="L474" s="162"/>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c r="HT474" s="13"/>
      <c r="HU474" s="13"/>
      <c r="HV474" s="13"/>
      <c r="HW474" s="13"/>
      <c r="HX474" s="13"/>
      <c r="HY474" s="13"/>
      <c r="HZ474" s="13"/>
      <c r="IA474" s="13"/>
      <c r="IB474" s="13"/>
      <c r="IC474" s="13"/>
      <c r="ID474" s="13"/>
      <c r="IE474" s="13"/>
      <c r="IF474" s="13"/>
      <c r="IG474" s="13"/>
      <c r="IH474" s="13"/>
      <c r="II474" s="13"/>
      <c r="IJ474" s="13"/>
      <c r="IK474" s="13"/>
      <c r="IL474" s="13"/>
      <c r="IM474" s="13"/>
      <c r="IN474" s="13"/>
      <c r="IO474" s="13"/>
      <c r="IP474" s="13"/>
      <c r="IQ474" s="13"/>
      <c r="IR474" s="13"/>
      <c r="IS474" s="13"/>
      <c r="IT474" s="13"/>
    </row>
    <row r="475" spans="1:254" s="14" customFormat="1" ht="57" customHeight="1">
      <c r="A475" s="172"/>
      <c r="B475" s="201"/>
      <c r="C475" s="165"/>
      <c r="D475" s="159"/>
      <c r="E475" s="129" t="s">
        <v>776</v>
      </c>
      <c r="F475" s="135" t="s">
        <v>289</v>
      </c>
      <c r="G475" s="128" t="s">
        <v>1661</v>
      </c>
      <c r="H475" s="150"/>
      <c r="I475" s="150"/>
      <c r="J475" s="150"/>
      <c r="K475" s="150"/>
      <c r="L475" s="162"/>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c r="HT475" s="13"/>
      <c r="HU475" s="13"/>
      <c r="HV475" s="13"/>
      <c r="HW475" s="13"/>
      <c r="HX475" s="13"/>
      <c r="HY475" s="13"/>
      <c r="HZ475" s="13"/>
      <c r="IA475" s="13"/>
      <c r="IB475" s="13"/>
      <c r="IC475" s="13"/>
      <c r="ID475" s="13"/>
      <c r="IE475" s="13"/>
      <c r="IF475" s="13"/>
      <c r="IG475" s="13"/>
      <c r="IH475" s="13"/>
      <c r="II475" s="13"/>
      <c r="IJ475" s="13"/>
      <c r="IK475" s="13"/>
      <c r="IL475" s="13"/>
      <c r="IM475" s="13"/>
      <c r="IN475" s="13"/>
      <c r="IO475" s="13"/>
      <c r="IP475" s="13"/>
      <c r="IQ475" s="13"/>
      <c r="IR475" s="13"/>
      <c r="IS475" s="13"/>
      <c r="IT475" s="13"/>
    </row>
    <row r="476" spans="1:254" s="14" customFormat="1" ht="54" customHeight="1">
      <c r="A476" s="172"/>
      <c r="B476" s="201"/>
      <c r="C476" s="165"/>
      <c r="D476" s="159"/>
      <c r="E476" s="129" t="s">
        <v>1059</v>
      </c>
      <c r="F476" s="135" t="s">
        <v>289</v>
      </c>
      <c r="G476" s="128" t="s">
        <v>575</v>
      </c>
      <c r="H476" s="150"/>
      <c r="I476" s="150"/>
      <c r="J476" s="150"/>
      <c r="K476" s="150"/>
      <c r="L476" s="162"/>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c r="HT476" s="13"/>
      <c r="HU476" s="13"/>
      <c r="HV476" s="13"/>
      <c r="HW476" s="13"/>
      <c r="HX476" s="13"/>
      <c r="HY476" s="13"/>
      <c r="HZ476" s="13"/>
      <c r="IA476" s="13"/>
      <c r="IB476" s="13"/>
      <c r="IC476" s="13"/>
      <c r="ID476" s="13"/>
      <c r="IE476" s="13"/>
      <c r="IF476" s="13"/>
      <c r="IG476" s="13"/>
      <c r="IH476" s="13"/>
      <c r="II476" s="13"/>
      <c r="IJ476" s="13"/>
      <c r="IK476" s="13"/>
      <c r="IL476" s="13"/>
      <c r="IM476" s="13"/>
      <c r="IN476" s="13"/>
      <c r="IO476" s="13"/>
      <c r="IP476" s="13"/>
      <c r="IQ476" s="13"/>
      <c r="IR476" s="13"/>
      <c r="IS476" s="13"/>
      <c r="IT476" s="13"/>
    </row>
    <row r="477" spans="1:254" s="14" customFormat="1" ht="59.25" customHeight="1">
      <c r="A477" s="172"/>
      <c r="B477" s="201"/>
      <c r="C477" s="165"/>
      <c r="D477" s="159"/>
      <c r="E477" s="129" t="s">
        <v>1271</v>
      </c>
      <c r="F477" s="119" t="s">
        <v>759</v>
      </c>
      <c r="G477" s="139" t="s">
        <v>1259</v>
      </c>
      <c r="H477" s="150"/>
      <c r="I477" s="150"/>
      <c r="J477" s="150"/>
      <c r="K477" s="150"/>
      <c r="L477" s="162"/>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c r="HT477" s="13"/>
      <c r="HU477" s="13"/>
      <c r="HV477" s="13"/>
      <c r="HW477" s="13"/>
      <c r="HX477" s="13"/>
      <c r="HY477" s="13"/>
      <c r="HZ477" s="13"/>
      <c r="IA477" s="13"/>
      <c r="IB477" s="13"/>
      <c r="IC477" s="13"/>
      <c r="ID477" s="13"/>
      <c r="IE477" s="13"/>
      <c r="IF477" s="13"/>
      <c r="IG477" s="13"/>
      <c r="IH477" s="13"/>
      <c r="II477" s="13"/>
      <c r="IJ477" s="13"/>
      <c r="IK477" s="13"/>
      <c r="IL477" s="13"/>
      <c r="IM477" s="13"/>
      <c r="IN477" s="13"/>
      <c r="IO477" s="13"/>
      <c r="IP477" s="13"/>
      <c r="IQ477" s="13"/>
      <c r="IR477" s="13"/>
      <c r="IS477" s="13"/>
      <c r="IT477" s="13"/>
    </row>
    <row r="478" spans="1:254" s="14" customFormat="1" ht="49.5" customHeight="1">
      <c r="A478" s="172"/>
      <c r="B478" s="201"/>
      <c r="C478" s="165"/>
      <c r="D478" s="159"/>
      <c r="E478" s="124" t="s">
        <v>1670</v>
      </c>
      <c r="F478" s="119" t="s">
        <v>759</v>
      </c>
      <c r="G478" s="131" t="s">
        <v>1640</v>
      </c>
      <c r="H478" s="150"/>
      <c r="I478" s="150"/>
      <c r="J478" s="150"/>
      <c r="K478" s="150"/>
      <c r="L478" s="162"/>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c r="HT478" s="13"/>
      <c r="HU478" s="13"/>
      <c r="HV478" s="13"/>
      <c r="HW478" s="13"/>
      <c r="HX478" s="13"/>
      <c r="HY478" s="13"/>
      <c r="HZ478" s="13"/>
      <c r="IA478" s="13"/>
      <c r="IB478" s="13"/>
      <c r="IC478" s="13"/>
      <c r="ID478" s="13"/>
      <c r="IE478" s="13"/>
      <c r="IF478" s="13"/>
      <c r="IG478" s="13"/>
      <c r="IH478" s="13"/>
      <c r="II478" s="13"/>
      <c r="IJ478" s="13"/>
      <c r="IK478" s="13"/>
      <c r="IL478" s="13"/>
      <c r="IM478" s="13"/>
      <c r="IN478" s="13"/>
      <c r="IO478" s="13"/>
      <c r="IP478" s="13"/>
      <c r="IQ478" s="13"/>
      <c r="IR478" s="13"/>
      <c r="IS478" s="13"/>
      <c r="IT478" s="13"/>
    </row>
    <row r="479" spans="1:254" s="14" customFormat="1" ht="27.75" customHeight="1">
      <c r="A479" s="172"/>
      <c r="B479" s="201"/>
      <c r="C479" s="208" t="s">
        <v>121</v>
      </c>
      <c r="D479" s="179" t="s">
        <v>171</v>
      </c>
      <c r="E479" s="182" t="s">
        <v>610</v>
      </c>
      <c r="F479" s="151" t="s">
        <v>264</v>
      </c>
      <c r="G479" s="190" t="s">
        <v>646</v>
      </c>
      <c r="H479" s="149"/>
      <c r="I479" s="149"/>
      <c r="J479" s="149">
        <v>97.2</v>
      </c>
      <c r="K479" s="199"/>
      <c r="L479" s="219" t="s">
        <v>1360</v>
      </c>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c r="HT479" s="13"/>
      <c r="HU479" s="13"/>
      <c r="HV479" s="13"/>
      <c r="HW479" s="13"/>
      <c r="HX479" s="13"/>
      <c r="HY479" s="13"/>
      <c r="HZ479" s="13"/>
      <c r="IA479" s="13"/>
      <c r="IB479" s="13"/>
      <c r="IC479" s="13"/>
      <c r="ID479" s="13"/>
      <c r="IE479" s="13"/>
      <c r="IF479" s="13"/>
      <c r="IG479" s="13"/>
      <c r="IH479" s="13"/>
      <c r="II479" s="13"/>
      <c r="IJ479" s="13"/>
      <c r="IK479" s="13"/>
      <c r="IL479" s="13"/>
      <c r="IM479" s="13"/>
      <c r="IN479" s="13"/>
      <c r="IO479" s="13"/>
      <c r="IP479" s="13"/>
      <c r="IQ479" s="13"/>
      <c r="IR479" s="13"/>
      <c r="IS479" s="13"/>
      <c r="IT479" s="13"/>
    </row>
    <row r="480" spans="1:254" s="14" customFormat="1" ht="21" customHeight="1">
      <c r="A480" s="172"/>
      <c r="B480" s="201"/>
      <c r="C480" s="208"/>
      <c r="D480" s="179"/>
      <c r="E480" s="184"/>
      <c r="F480" s="152"/>
      <c r="G480" s="191"/>
      <c r="H480" s="157"/>
      <c r="I480" s="157"/>
      <c r="J480" s="157"/>
      <c r="K480" s="199"/>
      <c r="L480" s="219"/>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c r="HT480" s="13"/>
      <c r="HU480" s="13"/>
      <c r="HV480" s="13"/>
      <c r="HW480" s="13"/>
      <c r="HX480" s="13"/>
      <c r="HY480" s="13"/>
      <c r="HZ480" s="13"/>
      <c r="IA480" s="13"/>
      <c r="IB480" s="13"/>
      <c r="IC480" s="13"/>
      <c r="ID480" s="13"/>
      <c r="IE480" s="13"/>
      <c r="IF480" s="13"/>
      <c r="IG480" s="13"/>
      <c r="IH480" s="13"/>
      <c r="II480" s="13"/>
      <c r="IJ480" s="13"/>
      <c r="IK480" s="13"/>
      <c r="IL480" s="13"/>
      <c r="IM480" s="13"/>
      <c r="IN480" s="13"/>
      <c r="IO480" s="13"/>
      <c r="IP480" s="13"/>
      <c r="IQ480" s="13"/>
      <c r="IR480" s="13"/>
      <c r="IS480" s="13"/>
      <c r="IT480" s="13"/>
    </row>
    <row r="481" spans="1:254" s="14" customFormat="1" ht="48.75" customHeight="1">
      <c r="A481" s="172"/>
      <c r="B481" s="201"/>
      <c r="C481" s="164" t="s">
        <v>122</v>
      </c>
      <c r="D481" s="158" t="s">
        <v>261</v>
      </c>
      <c r="E481" s="182" t="s">
        <v>510</v>
      </c>
      <c r="F481" s="209" t="s">
        <v>289</v>
      </c>
      <c r="G481" s="151" t="s">
        <v>672</v>
      </c>
      <c r="H481" s="149">
        <v>5199</v>
      </c>
      <c r="I481" s="149">
        <v>4943.3999999999996</v>
      </c>
      <c r="J481" s="149"/>
      <c r="K481" s="149"/>
      <c r="L481" s="161" t="s">
        <v>1131</v>
      </c>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c r="HT481" s="13"/>
      <c r="HU481" s="13"/>
      <c r="HV481" s="13"/>
      <c r="HW481" s="13"/>
      <c r="HX481" s="13"/>
      <c r="HY481" s="13"/>
      <c r="HZ481" s="13"/>
      <c r="IA481" s="13"/>
      <c r="IB481" s="13"/>
      <c r="IC481" s="13"/>
      <c r="ID481" s="13"/>
      <c r="IE481" s="13"/>
      <c r="IF481" s="13"/>
      <c r="IG481" s="13"/>
      <c r="IH481" s="13"/>
      <c r="II481" s="13"/>
      <c r="IJ481" s="13"/>
      <c r="IK481" s="13"/>
      <c r="IL481" s="13"/>
      <c r="IM481" s="13"/>
      <c r="IN481" s="13"/>
      <c r="IO481" s="13"/>
      <c r="IP481" s="13"/>
      <c r="IQ481" s="13"/>
      <c r="IR481" s="13"/>
      <c r="IS481" s="13"/>
      <c r="IT481" s="13"/>
    </row>
    <row r="482" spans="1:254" s="14" customFormat="1" ht="22.5" customHeight="1">
      <c r="A482" s="172"/>
      <c r="B482" s="201"/>
      <c r="C482" s="187"/>
      <c r="D482" s="160"/>
      <c r="E482" s="184"/>
      <c r="F482" s="210"/>
      <c r="G482" s="152"/>
      <c r="H482" s="157"/>
      <c r="I482" s="157"/>
      <c r="J482" s="157"/>
      <c r="K482" s="157"/>
      <c r="L482" s="16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c r="HT482" s="13"/>
      <c r="HU482" s="13"/>
      <c r="HV482" s="13"/>
      <c r="HW482" s="13"/>
      <c r="HX482" s="13"/>
      <c r="HY482" s="13"/>
      <c r="HZ482" s="13"/>
      <c r="IA482" s="13"/>
      <c r="IB482" s="13"/>
      <c r="IC482" s="13"/>
      <c r="ID482" s="13"/>
      <c r="IE482" s="13"/>
      <c r="IF482" s="13"/>
      <c r="IG482" s="13"/>
      <c r="IH482" s="13"/>
      <c r="II482" s="13"/>
      <c r="IJ482" s="13"/>
      <c r="IK482" s="13"/>
      <c r="IL482" s="13"/>
      <c r="IM482" s="13"/>
      <c r="IN482" s="13"/>
      <c r="IO482" s="13"/>
      <c r="IP482" s="13"/>
      <c r="IQ482" s="13"/>
      <c r="IR482" s="13"/>
      <c r="IS482" s="13"/>
      <c r="IT482" s="13"/>
    </row>
    <row r="483" spans="1:254" s="16" customFormat="1" ht="141.75" hidden="1" customHeight="1">
      <c r="A483" s="99" t="s">
        <v>22</v>
      </c>
      <c r="B483" s="140" t="s">
        <v>35</v>
      </c>
      <c r="C483" s="119" t="s">
        <v>191</v>
      </c>
      <c r="D483" s="103"/>
      <c r="E483" s="143" t="s">
        <v>956</v>
      </c>
      <c r="F483" s="119" t="s">
        <v>680</v>
      </c>
      <c r="G483" s="119" t="s">
        <v>908</v>
      </c>
      <c r="H483" s="126"/>
      <c r="I483" s="126"/>
      <c r="J483" s="126"/>
      <c r="K483" s="126"/>
      <c r="L483" s="125"/>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c r="HT483" s="13"/>
      <c r="HU483" s="13"/>
      <c r="HV483" s="13"/>
      <c r="HW483" s="13"/>
      <c r="HX483" s="13"/>
      <c r="HY483" s="13"/>
      <c r="HZ483" s="13"/>
      <c r="IA483" s="13"/>
      <c r="IB483" s="13"/>
      <c r="IC483" s="13"/>
      <c r="ID483" s="13"/>
      <c r="IE483" s="13"/>
      <c r="IF483" s="13"/>
      <c r="IG483" s="13"/>
      <c r="IH483" s="13"/>
      <c r="II483" s="13"/>
      <c r="IJ483" s="13"/>
      <c r="IK483" s="13"/>
      <c r="IL483" s="13"/>
      <c r="IM483" s="13"/>
      <c r="IN483" s="13"/>
      <c r="IO483" s="13"/>
      <c r="IP483" s="13"/>
      <c r="IQ483" s="13"/>
      <c r="IR483" s="13"/>
      <c r="IS483" s="13"/>
      <c r="IT483" s="13"/>
    </row>
    <row r="484" spans="1:254" s="16" customFormat="1" ht="51" customHeight="1">
      <c r="A484" s="175" t="s">
        <v>22</v>
      </c>
      <c r="B484" s="173" t="s">
        <v>36</v>
      </c>
      <c r="C484" s="208" t="s">
        <v>192</v>
      </c>
      <c r="D484" s="208" t="s">
        <v>758</v>
      </c>
      <c r="E484" s="143" t="s">
        <v>967</v>
      </c>
      <c r="F484" s="119" t="s">
        <v>1607</v>
      </c>
      <c r="G484" s="119" t="s">
        <v>1773</v>
      </c>
      <c r="H484" s="199">
        <f>SUM(H489:H506)</f>
        <v>69304.800000000003</v>
      </c>
      <c r="I484" s="199">
        <f t="shared" ref="I484:K484" si="11">SUM(I489:I506)</f>
        <v>69160</v>
      </c>
      <c r="J484" s="199">
        <f t="shared" si="11"/>
        <v>62800.600000000006</v>
      </c>
      <c r="K484" s="199">
        <f t="shared" si="11"/>
        <v>85499.9</v>
      </c>
      <c r="L484" s="219"/>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c r="HT484" s="13"/>
      <c r="HU484" s="13"/>
      <c r="HV484" s="13"/>
      <c r="HW484" s="13"/>
      <c r="HX484" s="13"/>
      <c r="HY484" s="13"/>
      <c r="HZ484" s="13"/>
      <c r="IA484" s="13"/>
      <c r="IB484" s="13"/>
      <c r="IC484" s="13"/>
      <c r="ID484" s="13"/>
      <c r="IE484" s="13"/>
      <c r="IF484" s="13"/>
      <c r="IG484" s="13"/>
      <c r="IH484" s="13"/>
      <c r="II484" s="13"/>
      <c r="IJ484" s="13"/>
      <c r="IK484" s="13"/>
      <c r="IL484" s="13"/>
      <c r="IM484" s="13"/>
      <c r="IN484" s="13"/>
      <c r="IO484" s="13"/>
      <c r="IP484" s="13"/>
      <c r="IQ484" s="13"/>
      <c r="IR484" s="13"/>
      <c r="IS484" s="13"/>
      <c r="IT484" s="13"/>
    </row>
    <row r="485" spans="1:254" s="14" customFormat="1" ht="45" customHeight="1">
      <c r="A485" s="176"/>
      <c r="B485" s="178"/>
      <c r="C485" s="208"/>
      <c r="D485" s="208"/>
      <c r="E485" s="143" t="s">
        <v>1010</v>
      </c>
      <c r="F485" s="135" t="s">
        <v>681</v>
      </c>
      <c r="G485" s="119" t="s">
        <v>682</v>
      </c>
      <c r="H485" s="199"/>
      <c r="I485" s="199"/>
      <c r="J485" s="199"/>
      <c r="K485" s="199"/>
      <c r="L485" s="219"/>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c r="HT485" s="13"/>
      <c r="HU485" s="13"/>
      <c r="HV485" s="13"/>
      <c r="HW485" s="13"/>
      <c r="HX485" s="13"/>
      <c r="HY485" s="13"/>
      <c r="HZ485" s="13"/>
      <c r="IA485" s="13"/>
      <c r="IB485" s="13"/>
      <c r="IC485" s="13"/>
      <c r="ID485" s="13"/>
      <c r="IE485" s="13"/>
      <c r="IF485" s="13"/>
      <c r="IG485" s="13"/>
      <c r="IH485" s="13"/>
      <c r="II485" s="13"/>
      <c r="IJ485" s="13"/>
      <c r="IK485" s="13"/>
      <c r="IL485" s="13"/>
      <c r="IM485" s="13"/>
      <c r="IN485" s="13"/>
      <c r="IO485" s="13"/>
      <c r="IP485" s="13"/>
      <c r="IQ485" s="13"/>
      <c r="IR485" s="13"/>
      <c r="IS485" s="13"/>
      <c r="IT485" s="13"/>
    </row>
    <row r="486" spans="1:254" s="14" customFormat="1" ht="59.25" customHeight="1">
      <c r="A486" s="176"/>
      <c r="B486" s="178"/>
      <c r="C486" s="208"/>
      <c r="D486" s="208"/>
      <c r="E486" s="143" t="s">
        <v>521</v>
      </c>
      <c r="F486" s="119" t="s">
        <v>289</v>
      </c>
      <c r="G486" s="119" t="s">
        <v>591</v>
      </c>
      <c r="H486" s="199"/>
      <c r="I486" s="199"/>
      <c r="J486" s="199"/>
      <c r="K486" s="199"/>
      <c r="L486" s="219"/>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c r="HT486" s="13"/>
      <c r="HU486" s="13"/>
      <c r="HV486" s="13"/>
      <c r="HW486" s="13"/>
      <c r="HX486" s="13"/>
      <c r="HY486" s="13"/>
      <c r="HZ486" s="13"/>
      <c r="IA486" s="13"/>
      <c r="IB486" s="13"/>
      <c r="IC486" s="13"/>
      <c r="ID486" s="13"/>
      <c r="IE486" s="13"/>
      <c r="IF486" s="13"/>
      <c r="IG486" s="13"/>
      <c r="IH486" s="13"/>
      <c r="II486" s="13"/>
      <c r="IJ486" s="13"/>
      <c r="IK486" s="13"/>
      <c r="IL486" s="13"/>
      <c r="IM486" s="13"/>
      <c r="IN486" s="13"/>
      <c r="IO486" s="13"/>
      <c r="IP486" s="13"/>
      <c r="IQ486" s="13"/>
      <c r="IR486" s="13"/>
      <c r="IS486" s="13"/>
      <c r="IT486" s="13"/>
    </row>
    <row r="487" spans="1:254" s="14" customFormat="1" ht="49.5" customHeight="1">
      <c r="A487" s="176"/>
      <c r="B487" s="178"/>
      <c r="C487" s="208"/>
      <c r="D487" s="208"/>
      <c r="E487" s="143" t="s">
        <v>375</v>
      </c>
      <c r="F487" s="119" t="s">
        <v>289</v>
      </c>
      <c r="G487" s="119" t="s">
        <v>591</v>
      </c>
      <c r="H487" s="199"/>
      <c r="I487" s="199"/>
      <c r="J487" s="199"/>
      <c r="K487" s="199"/>
      <c r="L487" s="219"/>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c r="HT487" s="13"/>
      <c r="HU487" s="13"/>
      <c r="HV487" s="13"/>
      <c r="HW487" s="13"/>
      <c r="HX487" s="13"/>
      <c r="HY487" s="13"/>
      <c r="HZ487" s="13"/>
      <c r="IA487" s="13"/>
      <c r="IB487" s="13"/>
      <c r="IC487" s="13"/>
      <c r="ID487" s="13"/>
      <c r="IE487" s="13"/>
      <c r="IF487" s="13"/>
      <c r="IG487" s="13"/>
      <c r="IH487" s="13"/>
      <c r="II487" s="13"/>
      <c r="IJ487" s="13"/>
      <c r="IK487" s="13"/>
      <c r="IL487" s="13"/>
      <c r="IM487" s="13"/>
      <c r="IN487" s="13"/>
      <c r="IO487" s="13"/>
      <c r="IP487" s="13"/>
      <c r="IQ487" s="13"/>
      <c r="IR487" s="13"/>
      <c r="IS487" s="13"/>
      <c r="IT487" s="13"/>
    </row>
    <row r="488" spans="1:254" s="14" customFormat="1" ht="25.5" customHeight="1">
      <c r="A488" s="176"/>
      <c r="B488" s="178"/>
      <c r="C488" s="208"/>
      <c r="D488" s="208"/>
      <c r="E488" s="143" t="s">
        <v>282</v>
      </c>
      <c r="F488" s="119"/>
      <c r="G488" s="119"/>
      <c r="H488" s="116"/>
      <c r="I488" s="116"/>
      <c r="J488" s="116"/>
      <c r="K488" s="116"/>
      <c r="L488" s="125"/>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c r="HT488" s="13"/>
      <c r="HU488" s="13"/>
      <c r="HV488" s="13"/>
      <c r="HW488" s="13"/>
      <c r="HX488" s="13"/>
      <c r="HY488" s="13"/>
      <c r="HZ488" s="13"/>
      <c r="IA488" s="13"/>
      <c r="IB488" s="13"/>
      <c r="IC488" s="13"/>
      <c r="ID488" s="13"/>
      <c r="IE488" s="13"/>
      <c r="IF488" s="13"/>
      <c r="IG488" s="13"/>
      <c r="IH488" s="13"/>
      <c r="II488" s="13"/>
      <c r="IJ488" s="13"/>
      <c r="IK488" s="13"/>
      <c r="IL488" s="13"/>
      <c r="IM488" s="13"/>
      <c r="IN488" s="13"/>
      <c r="IO488" s="13"/>
      <c r="IP488" s="13"/>
      <c r="IQ488" s="13"/>
      <c r="IR488" s="13"/>
      <c r="IS488" s="13"/>
      <c r="IT488" s="13"/>
    </row>
    <row r="489" spans="1:254" s="14" customFormat="1" ht="46.5" customHeight="1">
      <c r="A489" s="176"/>
      <c r="B489" s="178"/>
      <c r="C489" s="164" t="s">
        <v>92</v>
      </c>
      <c r="D489" s="158" t="s">
        <v>171</v>
      </c>
      <c r="E489" s="143" t="s">
        <v>94</v>
      </c>
      <c r="F489" s="119" t="s">
        <v>82</v>
      </c>
      <c r="G489" s="119" t="s">
        <v>593</v>
      </c>
      <c r="H489" s="149">
        <f>63234.8-200-782-69</f>
        <v>62183.8</v>
      </c>
      <c r="I489" s="149">
        <f>63202.9-200-750-69</f>
        <v>62183.9</v>
      </c>
      <c r="J489" s="149">
        <v>53977.8</v>
      </c>
      <c r="K489" s="149">
        <v>55515.7</v>
      </c>
      <c r="L489" s="161" t="s">
        <v>1538</v>
      </c>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c r="HT489" s="13"/>
      <c r="HU489" s="13"/>
      <c r="HV489" s="13"/>
      <c r="HW489" s="13"/>
      <c r="HX489" s="13"/>
      <c r="HY489" s="13"/>
      <c r="HZ489" s="13"/>
      <c r="IA489" s="13"/>
      <c r="IB489" s="13"/>
      <c r="IC489" s="13"/>
      <c r="ID489" s="13"/>
      <c r="IE489" s="13"/>
      <c r="IF489" s="13"/>
      <c r="IG489" s="13"/>
      <c r="IH489" s="13"/>
      <c r="II489" s="13"/>
      <c r="IJ489" s="13"/>
      <c r="IK489" s="13"/>
      <c r="IL489" s="13"/>
      <c r="IM489" s="13"/>
      <c r="IN489" s="13"/>
      <c r="IO489" s="13"/>
      <c r="IP489" s="13"/>
      <c r="IQ489" s="13"/>
      <c r="IR489" s="13"/>
      <c r="IS489" s="13"/>
      <c r="IT489" s="13"/>
    </row>
    <row r="490" spans="1:254" s="14" customFormat="1" ht="58.5" customHeight="1">
      <c r="A490" s="176"/>
      <c r="B490" s="178"/>
      <c r="C490" s="165"/>
      <c r="D490" s="159"/>
      <c r="E490" s="143" t="s">
        <v>935</v>
      </c>
      <c r="F490" s="119" t="s">
        <v>759</v>
      </c>
      <c r="G490" s="119" t="s">
        <v>1064</v>
      </c>
      <c r="H490" s="150"/>
      <c r="I490" s="150"/>
      <c r="J490" s="150"/>
      <c r="K490" s="150"/>
      <c r="L490" s="162"/>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c r="HT490" s="13"/>
      <c r="HU490" s="13"/>
      <c r="HV490" s="13"/>
      <c r="HW490" s="13"/>
      <c r="HX490" s="13"/>
      <c r="HY490" s="13"/>
      <c r="HZ490" s="13"/>
      <c r="IA490" s="13"/>
      <c r="IB490" s="13"/>
      <c r="IC490" s="13"/>
      <c r="ID490" s="13"/>
      <c r="IE490" s="13"/>
      <c r="IF490" s="13"/>
      <c r="IG490" s="13"/>
      <c r="IH490" s="13"/>
      <c r="II490" s="13"/>
      <c r="IJ490" s="13"/>
      <c r="IK490" s="13"/>
      <c r="IL490" s="13"/>
      <c r="IM490" s="13"/>
      <c r="IN490" s="13"/>
      <c r="IO490" s="13"/>
      <c r="IP490" s="13"/>
      <c r="IQ490" s="13"/>
      <c r="IR490" s="13"/>
      <c r="IS490" s="13"/>
      <c r="IT490" s="13"/>
    </row>
    <row r="491" spans="1:254" s="14" customFormat="1" ht="58.5" customHeight="1">
      <c r="A491" s="176"/>
      <c r="B491" s="178"/>
      <c r="C491" s="165"/>
      <c r="D491" s="159"/>
      <c r="E491" s="129" t="s">
        <v>1767</v>
      </c>
      <c r="F491" s="135" t="s">
        <v>289</v>
      </c>
      <c r="G491" s="128" t="s">
        <v>1110</v>
      </c>
      <c r="H491" s="150"/>
      <c r="I491" s="150"/>
      <c r="J491" s="150"/>
      <c r="K491" s="150"/>
      <c r="L491" s="162"/>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c r="HT491" s="13"/>
      <c r="HU491" s="13"/>
      <c r="HV491" s="13"/>
      <c r="HW491" s="13"/>
      <c r="HX491" s="13"/>
      <c r="HY491" s="13"/>
      <c r="HZ491" s="13"/>
      <c r="IA491" s="13"/>
      <c r="IB491" s="13"/>
      <c r="IC491" s="13"/>
      <c r="ID491" s="13"/>
      <c r="IE491" s="13"/>
      <c r="IF491" s="13"/>
      <c r="IG491" s="13"/>
      <c r="IH491" s="13"/>
      <c r="II491" s="13"/>
      <c r="IJ491" s="13"/>
      <c r="IK491" s="13"/>
      <c r="IL491" s="13"/>
      <c r="IM491" s="13"/>
      <c r="IN491" s="13"/>
      <c r="IO491" s="13"/>
      <c r="IP491" s="13"/>
      <c r="IQ491" s="13"/>
      <c r="IR491" s="13"/>
      <c r="IS491" s="13"/>
      <c r="IT491" s="13"/>
    </row>
    <row r="492" spans="1:254" s="14" customFormat="1" ht="39.75" customHeight="1">
      <c r="A492" s="176"/>
      <c r="B492" s="178"/>
      <c r="C492" s="165"/>
      <c r="D492" s="159"/>
      <c r="E492" s="129" t="s">
        <v>1059</v>
      </c>
      <c r="F492" s="119" t="s">
        <v>759</v>
      </c>
      <c r="G492" s="128" t="s">
        <v>1065</v>
      </c>
      <c r="H492" s="150"/>
      <c r="I492" s="150"/>
      <c r="J492" s="150"/>
      <c r="K492" s="150"/>
      <c r="L492" s="162"/>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c r="HT492" s="13"/>
      <c r="HU492" s="13"/>
      <c r="HV492" s="13"/>
      <c r="HW492" s="13"/>
      <c r="HX492" s="13"/>
      <c r="HY492" s="13"/>
      <c r="HZ492" s="13"/>
      <c r="IA492" s="13"/>
      <c r="IB492" s="13"/>
      <c r="IC492" s="13"/>
      <c r="ID492" s="13"/>
      <c r="IE492" s="13"/>
      <c r="IF492" s="13"/>
      <c r="IG492" s="13"/>
      <c r="IH492" s="13"/>
      <c r="II492" s="13"/>
      <c r="IJ492" s="13"/>
      <c r="IK492" s="13"/>
      <c r="IL492" s="13"/>
      <c r="IM492" s="13"/>
      <c r="IN492" s="13"/>
      <c r="IO492" s="13"/>
      <c r="IP492" s="13"/>
      <c r="IQ492" s="13"/>
      <c r="IR492" s="13"/>
      <c r="IS492" s="13"/>
      <c r="IT492" s="13"/>
    </row>
    <row r="493" spans="1:254" s="14" customFormat="1" ht="66.75" customHeight="1">
      <c r="A493" s="176"/>
      <c r="B493" s="178"/>
      <c r="C493" s="187"/>
      <c r="D493" s="160"/>
      <c r="E493" s="129" t="s">
        <v>1271</v>
      </c>
      <c r="F493" s="119" t="s">
        <v>759</v>
      </c>
      <c r="G493" s="139" t="s">
        <v>1259</v>
      </c>
      <c r="H493" s="157"/>
      <c r="I493" s="157"/>
      <c r="J493" s="157"/>
      <c r="K493" s="157"/>
      <c r="L493" s="16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c r="HT493" s="13"/>
      <c r="HU493" s="13"/>
      <c r="HV493" s="13"/>
      <c r="HW493" s="13"/>
      <c r="HX493" s="13"/>
      <c r="HY493" s="13"/>
      <c r="HZ493" s="13"/>
      <c r="IA493" s="13"/>
      <c r="IB493" s="13"/>
      <c r="IC493" s="13"/>
      <c r="ID493" s="13"/>
      <c r="IE493" s="13"/>
      <c r="IF493" s="13"/>
      <c r="IG493" s="13"/>
      <c r="IH493" s="13"/>
      <c r="II493" s="13"/>
      <c r="IJ493" s="13"/>
      <c r="IK493" s="13"/>
      <c r="IL493" s="13"/>
      <c r="IM493" s="13"/>
      <c r="IN493" s="13"/>
      <c r="IO493" s="13"/>
      <c r="IP493" s="13"/>
      <c r="IQ493" s="13"/>
      <c r="IR493" s="13"/>
      <c r="IS493" s="13"/>
      <c r="IT493" s="13"/>
    </row>
    <row r="494" spans="1:254" s="14" customFormat="1" ht="21.75" customHeight="1">
      <c r="A494" s="176"/>
      <c r="B494" s="178"/>
      <c r="C494" s="164" t="s">
        <v>93</v>
      </c>
      <c r="D494" s="158" t="s">
        <v>261</v>
      </c>
      <c r="E494" s="182" t="s">
        <v>1371</v>
      </c>
      <c r="F494" s="151" t="s">
        <v>264</v>
      </c>
      <c r="G494" s="190" t="s">
        <v>1395</v>
      </c>
      <c r="H494" s="149">
        <v>200</v>
      </c>
      <c r="I494" s="149">
        <v>200</v>
      </c>
      <c r="J494" s="149"/>
      <c r="K494" s="149"/>
      <c r="L494" s="161" t="s">
        <v>1423</v>
      </c>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c r="HT494" s="13"/>
      <c r="HU494" s="13"/>
      <c r="HV494" s="13"/>
      <c r="HW494" s="13"/>
      <c r="HX494" s="13"/>
      <c r="HY494" s="13"/>
      <c r="HZ494" s="13"/>
      <c r="IA494" s="13"/>
      <c r="IB494" s="13"/>
      <c r="IC494" s="13"/>
      <c r="ID494" s="13"/>
      <c r="IE494" s="13"/>
      <c r="IF494" s="13"/>
      <c r="IG494" s="13"/>
      <c r="IH494" s="13"/>
      <c r="II494" s="13"/>
      <c r="IJ494" s="13"/>
      <c r="IK494" s="13"/>
      <c r="IL494" s="13"/>
      <c r="IM494" s="13"/>
      <c r="IN494" s="13"/>
      <c r="IO494" s="13"/>
      <c r="IP494" s="13"/>
      <c r="IQ494" s="13"/>
      <c r="IR494" s="13"/>
      <c r="IS494" s="13"/>
      <c r="IT494" s="13"/>
    </row>
    <row r="495" spans="1:254" s="14" customFormat="1" ht="21.75" customHeight="1">
      <c r="A495" s="176"/>
      <c r="B495" s="178"/>
      <c r="C495" s="165"/>
      <c r="D495" s="159"/>
      <c r="E495" s="184"/>
      <c r="F495" s="152"/>
      <c r="G495" s="191"/>
      <c r="H495" s="150"/>
      <c r="I495" s="150"/>
      <c r="J495" s="150"/>
      <c r="K495" s="150"/>
      <c r="L495" s="162"/>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c r="HT495" s="13"/>
      <c r="HU495" s="13"/>
      <c r="HV495" s="13"/>
      <c r="HW495" s="13"/>
      <c r="HX495" s="13"/>
      <c r="HY495" s="13"/>
      <c r="HZ495" s="13"/>
      <c r="IA495" s="13"/>
      <c r="IB495" s="13"/>
      <c r="IC495" s="13"/>
      <c r="ID495" s="13"/>
      <c r="IE495" s="13"/>
      <c r="IF495" s="13"/>
      <c r="IG495" s="13"/>
      <c r="IH495" s="13"/>
      <c r="II495" s="13"/>
      <c r="IJ495" s="13"/>
      <c r="IK495" s="13"/>
      <c r="IL495" s="13"/>
      <c r="IM495" s="13"/>
      <c r="IN495" s="13"/>
      <c r="IO495" s="13"/>
      <c r="IP495" s="13"/>
      <c r="IQ495" s="13"/>
      <c r="IR495" s="13"/>
      <c r="IS495" s="13"/>
      <c r="IT495" s="13"/>
    </row>
    <row r="496" spans="1:254" s="14" customFormat="1" ht="63" customHeight="1">
      <c r="A496" s="176"/>
      <c r="B496" s="178"/>
      <c r="C496" s="187"/>
      <c r="D496" s="160"/>
      <c r="E496" s="129" t="s">
        <v>1372</v>
      </c>
      <c r="F496" s="128" t="s">
        <v>264</v>
      </c>
      <c r="G496" s="139" t="s">
        <v>1396</v>
      </c>
      <c r="H496" s="157"/>
      <c r="I496" s="157"/>
      <c r="J496" s="157"/>
      <c r="K496" s="157"/>
      <c r="L496" s="16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c r="HT496" s="13"/>
      <c r="HU496" s="13"/>
      <c r="HV496" s="13"/>
      <c r="HW496" s="13"/>
      <c r="HX496" s="13"/>
      <c r="HY496" s="13"/>
      <c r="HZ496" s="13"/>
      <c r="IA496" s="13"/>
      <c r="IB496" s="13"/>
      <c r="IC496" s="13"/>
      <c r="ID496" s="13"/>
      <c r="IE496" s="13"/>
      <c r="IF496" s="13"/>
      <c r="IG496" s="13"/>
      <c r="IH496" s="13"/>
      <c r="II496" s="13"/>
      <c r="IJ496" s="13"/>
      <c r="IK496" s="13"/>
      <c r="IL496" s="13"/>
      <c r="IM496" s="13"/>
      <c r="IN496" s="13"/>
      <c r="IO496" s="13"/>
      <c r="IP496" s="13"/>
      <c r="IQ496" s="13"/>
      <c r="IR496" s="13"/>
      <c r="IS496" s="13"/>
      <c r="IT496" s="13"/>
    </row>
    <row r="497" spans="1:254" s="14" customFormat="1" ht="46.5" customHeight="1">
      <c r="A497" s="176"/>
      <c r="B497" s="178"/>
      <c r="C497" s="208" t="s">
        <v>73</v>
      </c>
      <c r="D497" s="179" t="s">
        <v>261</v>
      </c>
      <c r="E497" s="129" t="s">
        <v>510</v>
      </c>
      <c r="F497" s="135" t="s">
        <v>289</v>
      </c>
      <c r="G497" s="128" t="s">
        <v>672</v>
      </c>
      <c r="H497" s="149">
        <v>782</v>
      </c>
      <c r="I497" s="149">
        <v>750</v>
      </c>
      <c r="J497" s="149"/>
      <c r="K497" s="199"/>
      <c r="L497" s="219" t="s">
        <v>533</v>
      </c>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c r="HT497" s="13"/>
      <c r="HU497" s="13"/>
      <c r="HV497" s="13"/>
      <c r="HW497" s="13"/>
      <c r="HX497" s="13"/>
      <c r="HY497" s="13"/>
      <c r="HZ497" s="13"/>
      <c r="IA497" s="13"/>
      <c r="IB497" s="13"/>
      <c r="IC497" s="13"/>
      <c r="ID497" s="13"/>
      <c r="IE497" s="13"/>
      <c r="IF497" s="13"/>
      <c r="IG497" s="13"/>
      <c r="IH497" s="13"/>
      <c r="II497" s="13"/>
      <c r="IJ497" s="13"/>
      <c r="IK497" s="13"/>
      <c r="IL497" s="13"/>
      <c r="IM497" s="13"/>
      <c r="IN497" s="13"/>
      <c r="IO497" s="13"/>
      <c r="IP497" s="13"/>
      <c r="IQ497" s="13"/>
      <c r="IR497" s="13"/>
      <c r="IS497" s="13"/>
      <c r="IT497" s="13"/>
    </row>
    <row r="498" spans="1:254" s="14" customFormat="1" ht="56.25" customHeight="1">
      <c r="A498" s="176"/>
      <c r="B498" s="178"/>
      <c r="C498" s="208"/>
      <c r="D498" s="179"/>
      <c r="E498" s="129" t="s">
        <v>989</v>
      </c>
      <c r="F498" s="135" t="s">
        <v>289</v>
      </c>
      <c r="G498" s="128" t="s">
        <v>1526</v>
      </c>
      <c r="H498" s="157"/>
      <c r="I498" s="157"/>
      <c r="J498" s="157"/>
      <c r="K498" s="199"/>
      <c r="L498" s="219"/>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c r="HT498" s="13"/>
      <c r="HU498" s="13"/>
      <c r="HV498" s="13"/>
      <c r="HW498" s="13"/>
      <c r="HX498" s="13"/>
      <c r="HY498" s="13"/>
      <c r="HZ498" s="13"/>
      <c r="IA498" s="13"/>
      <c r="IB498" s="13"/>
      <c r="IC498" s="13"/>
      <c r="ID498" s="13"/>
      <c r="IE498" s="13"/>
      <c r="IF498" s="13"/>
      <c r="IG498" s="13"/>
      <c r="IH498" s="13"/>
      <c r="II498" s="13"/>
      <c r="IJ498" s="13"/>
      <c r="IK498" s="13"/>
      <c r="IL498" s="13"/>
      <c r="IM498" s="13"/>
      <c r="IN498" s="13"/>
      <c r="IO498" s="13"/>
      <c r="IP498" s="13"/>
      <c r="IQ498" s="13"/>
      <c r="IR498" s="13"/>
      <c r="IS498" s="13"/>
      <c r="IT498" s="13"/>
    </row>
    <row r="499" spans="1:254" s="14" customFormat="1" ht="66.75" customHeight="1">
      <c r="A499" s="176"/>
      <c r="B499" s="178"/>
      <c r="C499" s="119" t="s">
        <v>534</v>
      </c>
      <c r="D499" s="103" t="s">
        <v>758</v>
      </c>
      <c r="E499" s="129" t="s">
        <v>887</v>
      </c>
      <c r="F499" s="135" t="s">
        <v>289</v>
      </c>
      <c r="G499" s="128" t="s">
        <v>757</v>
      </c>
      <c r="H499" s="92">
        <f>33+36</f>
        <v>69</v>
      </c>
      <c r="I499" s="92">
        <f>33+36</f>
        <v>69</v>
      </c>
      <c r="J499" s="92"/>
      <c r="K499" s="116"/>
      <c r="L499" s="125" t="s">
        <v>1540</v>
      </c>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c r="HT499" s="13"/>
      <c r="HU499" s="13"/>
      <c r="HV499" s="13"/>
      <c r="HW499" s="13"/>
      <c r="HX499" s="13"/>
      <c r="HY499" s="13"/>
      <c r="HZ499" s="13"/>
      <c r="IA499" s="13"/>
      <c r="IB499" s="13"/>
      <c r="IC499" s="13"/>
      <c r="ID499" s="13"/>
      <c r="IE499" s="13"/>
      <c r="IF499" s="13"/>
      <c r="IG499" s="13"/>
      <c r="IH499" s="13"/>
      <c r="II499" s="13"/>
      <c r="IJ499" s="13"/>
      <c r="IK499" s="13"/>
      <c r="IL499" s="13"/>
      <c r="IM499" s="13"/>
      <c r="IN499" s="13"/>
      <c r="IO499" s="13"/>
      <c r="IP499" s="13"/>
      <c r="IQ499" s="13"/>
      <c r="IR499" s="13"/>
      <c r="IS499" s="13"/>
      <c r="IT499" s="13"/>
    </row>
    <row r="500" spans="1:254" s="14" customFormat="1" ht="79.5" customHeight="1">
      <c r="A500" s="176"/>
      <c r="B500" s="178"/>
      <c r="C500" s="164" t="s">
        <v>888</v>
      </c>
      <c r="D500" s="158" t="s">
        <v>758</v>
      </c>
      <c r="E500" s="129" t="s">
        <v>1511</v>
      </c>
      <c r="F500" s="135" t="s">
        <v>289</v>
      </c>
      <c r="G500" s="139" t="s">
        <v>1070</v>
      </c>
      <c r="H500" s="149">
        <v>6070</v>
      </c>
      <c r="I500" s="149">
        <v>5957.1</v>
      </c>
      <c r="J500" s="149">
        <v>8822.7999999999993</v>
      </c>
      <c r="K500" s="149">
        <v>29984.2</v>
      </c>
      <c r="L500" s="161" t="s">
        <v>1706</v>
      </c>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c r="HT500" s="13"/>
      <c r="HU500" s="13"/>
      <c r="HV500" s="13"/>
      <c r="HW500" s="13"/>
      <c r="HX500" s="13"/>
      <c r="HY500" s="13"/>
      <c r="HZ500" s="13"/>
      <c r="IA500" s="13"/>
      <c r="IB500" s="13"/>
      <c r="IC500" s="13"/>
      <c r="ID500" s="13"/>
      <c r="IE500" s="13"/>
      <c r="IF500" s="13"/>
      <c r="IG500" s="13"/>
      <c r="IH500" s="13"/>
      <c r="II500" s="13"/>
      <c r="IJ500" s="13"/>
      <c r="IK500" s="13"/>
      <c r="IL500" s="13"/>
      <c r="IM500" s="13"/>
      <c r="IN500" s="13"/>
      <c r="IO500" s="13"/>
      <c r="IP500" s="13"/>
      <c r="IQ500" s="13"/>
      <c r="IR500" s="13"/>
      <c r="IS500" s="13"/>
      <c r="IT500" s="13"/>
    </row>
    <row r="501" spans="1:254" s="14" customFormat="1" ht="60" customHeight="1">
      <c r="A501" s="176"/>
      <c r="B501" s="178"/>
      <c r="C501" s="165"/>
      <c r="D501" s="159"/>
      <c r="E501" s="76" t="s">
        <v>1132</v>
      </c>
      <c r="F501" s="135" t="s">
        <v>289</v>
      </c>
      <c r="G501" s="89" t="s">
        <v>1133</v>
      </c>
      <c r="H501" s="150"/>
      <c r="I501" s="150"/>
      <c r="J501" s="150"/>
      <c r="K501" s="150"/>
      <c r="L501" s="162"/>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c r="HT501" s="13"/>
      <c r="HU501" s="13"/>
      <c r="HV501" s="13"/>
      <c r="HW501" s="13"/>
      <c r="HX501" s="13"/>
      <c r="HY501" s="13"/>
      <c r="HZ501" s="13"/>
      <c r="IA501" s="13"/>
      <c r="IB501" s="13"/>
      <c r="IC501" s="13"/>
      <c r="ID501" s="13"/>
      <c r="IE501" s="13"/>
      <c r="IF501" s="13"/>
      <c r="IG501" s="13"/>
      <c r="IH501" s="13"/>
      <c r="II501" s="13"/>
      <c r="IJ501" s="13"/>
      <c r="IK501" s="13"/>
      <c r="IL501" s="13"/>
      <c r="IM501" s="13"/>
      <c r="IN501" s="13"/>
      <c r="IO501" s="13"/>
      <c r="IP501" s="13"/>
      <c r="IQ501" s="13"/>
      <c r="IR501" s="13"/>
      <c r="IS501" s="13"/>
      <c r="IT501" s="13"/>
    </row>
    <row r="502" spans="1:254" s="14" customFormat="1" ht="54.75" customHeight="1">
      <c r="A502" s="176"/>
      <c r="B502" s="178"/>
      <c r="C502" s="165"/>
      <c r="D502" s="159"/>
      <c r="E502" s="143" t="s">
        <v>1696</v>
      </c>
      <c r="F502" s="119" t="s">
        <v>289</v>
      </c>
      <c r="G502" s="47" t="s">
        <v>575</v>
      </c>
      <c r="H502" s="150"/>
      <c r="I502" s="150"/>
      <c r="J502" s="150"/>
      <c r="K502" s="150"/>
      <c r="L502" s="162"/>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c r="HT502" s="13"/>
      <c r="HU502" s="13"/>
      <c r="HV502" s="13"/>
      <c r="HW502" s="13"/>
      <c r="HX502" s="13"/>
      <c r="HY502" s="13"/>
      <c r="HZ502" s="13"/>
      <c r="IA502" s="13"/>
      <c r="IB502" s="13"/>
      <c r="IC502" s="13"/>
      <c r="ID502" s="13"/>
      <c r="IE502" s="13"/>
      <c r="IF502" s="13"/>
      <c r="IG502" s="13"/>
      <c r="IH502" s="13"/>
      <c r="II502" s="13"/>
      <c r="IJ502" s="13"/>
      <c r="IK502" s="13"/>
      <c r="IL502" s="13"/>
      <c r="IM502" s="13"/>
      <c r="IN502" s="13"/>
      <c r="IO502" s="13"/>
      <c r="IP502" s="13"/>
      <c r="IQ502" s="13"/>
      <c r="IR502" s="13"/>
      <c r="IS502" s="13"/>
      <c r="IT502" s="13"/>
    </row>
    <row r="503" spans="1:254" s="14" customFormat="1" ht="54.75" customHeight="1">
      <c r="A503" s="176"/>
      <c r="B503" s="178"/>
      <c r="C503" s="165"/>
      <c r="D503" s="159"/>
      <c r="E503" s="143" t="s">
        <v>1651</v>
      </c>
      <c r="F503" s="119" t="s">
        <v>289</v>
      </c>
      <c r="G503" s="119" t="s">
        <v>1314</v>
      </c>
      <c r="H503" s="150"/>
      <c r="I503" s="150"/>
      <c r="J503" s="150"/>
      <c r="K503" s="150"/>
      <c r="L503" s="162"/>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c r="HT503" s="13"/>
      <c r="HU503" s="13"/>
      <c r="HV503" s="13"/>
      <c r="HW503" s="13"/>
      <c r="HX503" s="13"/>
      <c r="HY503" s="13"/>
      <c r="HZ503" s="13"/>
      <c r="IA503" s="13"/>
      <c r="IB503" s="13"/>
      <c r="IC503" s="13"/>
      <c r="ID503" s="13"/>
      <c r="IE503" s="13"/>
      <c r="IF503" s="13"/>
      <c r="IG503" s="13"/>
      <c r="IH503" s="13"/>
      <c r="II503" s="13"/>
      <c r="IJ503" s="13"/>
      <c r="IK503" s="13"/>
      <c r="IL503" s="13"/>
      <c r="IM503" s="13"/>
      <c r="IN503" s="13"/>
      <c r="IO503" s="13"/>
      <c r="IP503" s="13"/>
      <c r="IQ503" s="13"/>
      <c r="IR503" s="13"/>
      <c r="IS503" s="13"/>
      <c r="IT503" s="13"/>
    </row>
    <row r="504" spans="1:254" s="14" customFormat="1" ht="40.5" customHeight="1">
      <c r="A504" s="176"/>
      <c r="B504" s="178"/>
      <c r="C504" s="165"/>
      <c r="D504" s="159"/>
      <c r="E504" s="143" t="s">
        <v>1735</v>
      </c>
      <c r="F504" s="119" t="s">
        <v>289</v>
      </c>
      <c r="G504" s="47" t="s">
        <v>1573</v>
      </c>
      <c r="H504" s="150"/>
      <c r="I504" s="150"/>
      <c r="J504" s="150"/>
      <c r="K504" s="150"/>
      <c r="L504" s="162"/>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c r="HT504" s="13"/>
      <c r="HU504" s="13"/>
      <c r="HV504" s="13"/>
      <c r="HW504" s="13"/>
      <c r="HX504" s="13"/>
      <c r="HY504" s="13"/>
      <c r="HZ504" s="13"/>
      <c r="IA504" s="13"/>
      <c r="IB504" s="13"/>
      <c r="IC504" s="13"/>
      <c r="ID504" s="13"/>
      <c r="IE504" s="13"/>
      <c r="IF504" s="13"/>
      <c r="IG504" s="13"/>
      <c r="IH504" s="13"/>
      <c r="II504" s="13"/>
      <c r="IJ504" s="13"/>
      <c r="IK504" s="13"/>
      <c r="IL504" s="13"/>
      <c r="IM504" s="13"/>
      <c r="IN504" s="13"/>
      <c r="IO504" s="13"/>
      <c r="IP504" s="13"/>
      <c r="IQ504" s="13"/>
      <c r="IR504" s="13"/>
      <c r="IS504" s="13"/>
      <c r="IT504" s="13"/>
    </row>
    <row r="505" spans="1:254" s="14" customFormat="1" ht="39" customHeight="1">
      <c r="A505" s="176"/>
      <c r="B505" s="178"/>
      <c r="C505" s="165"/>
      <c r="D505" s="159"/>
      <c r="E505" s="40" t="s">
        <v>1476</v>
      </c>
      <c r="F505" s="41" t="s">
        <v>289</v>
      </c>
      <c r="G505" s="41" t="s">
        <v>1478</v>
      </c>
      <c r="H505" s="150"/>
      <c r="I505" s="150"/>
      <c r="J505" s="150"/>
      <c r="K505" s="150"/>
      <c r="L505" s="162"/>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c r="HT505" s="13"/>
      <c r="HU505" s="13"/>
      <c r="HV505" s="13"/>
      <c r="HW505" s="13"/>
      <c r="HX505" s="13"/>
      <c r="HY505" s="13"/>
      <c r="HZ505" s="13"/>
      <c r="IA505" s="13"/>
      <c r="IB505" s="13"/>
      <c r="IC505" s="13"/>
      <c r="ID505" s="13"/>
      <c r="IE505" s="13"/>
      <c r="IF505" s="13"/>
      <c r="IG505" s="13"/>
      <c r="IH505" s="13"/>
      <c r="II505" s="13"/>
      <c r="IJ505" s="13"/>
      <c r="IK505" s="13"/>
      <c r="IL505" s="13"/>
      <c r="IM505" s="13"/>
      <c r="IN505" s="13"/>
      <c r="IO505" s="13"/>
      <c r="IP505" s="13"/>
      <c r="IQ505" s="13"/>
      <c r="IR505" s="13"/>
      <c r="IS505" s="13"/>
      <c r="IT505" s="13"/>
    </row>
    <row r="506" spans="1:254" s="14" customFormat="1" ht="39" customHeight="1">
      <c r="A506" s="177"/>
      <c r="B506" s="174"/>
      <c r="C506" s="187"/>
      <c r="D506" s="160"/>
      <c r="E506" s="40" t="s">
        <v>1768</v>
      </c>
      <c r="F506" s="41" t="s">
        <v>289</v>
      </c>
      <c r="G506" s="41" t="s">
        <v>1479</v>
      </c>
      <c r="H506" s="157"/>
      <c r="I506" s="157"/>
      <c r="J506" s="157"/>
      <c r="K506" s="157"/>
      <c r="L506" s="16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c r="HT506" s="13"/>
      <c r="HU506" s="13"/>
      <c r="HV506" s="13"/>
      <c r="HW506" s="13"/>
      <c r="HX506" s="13"/>
      <c r="HY506" s="13"/>
      <c r="HZ506" s="13"/>
      <c r="IA506" s="13"/>
      <c r="IB506" s="13"/>
      <c r="IC506" s="13"/>
      <c r="ID506" s="13"/>
      <c r="IE506" s="13"/>
      <c r="IF506" s="13"/>
      <c r="IG506" s="13"/>
      <c r="IH506" s="13"/>
      <c r="II506" s="13"/>
      <c r="IJ506" s="13"/>
      <c r="IK506" s="13"/>
      <c r="IL506" s="13"/>
      <c r="IM506" s="13"/>
      <c r="IN506" s="13"/>
      <c r="IO506" s="13"/>
      <c r="IP506" s="13"/>
      <c r="IQ506" s="13"/>
      <c r="IR506" s="13"/>
      <c r="IS506" s="13"/>
      <c r="IT506" s="13"/>
    </row>
    <row r="507" spans="1:254" s="14" customFormat="1" ht="46.5" customHeight="1">
      <c r="A507" s="175" t="s">
        <v>23</v>
      </c>
      <c r="B507" s="173" t="s">
        <v>541</v>
      </c>
      <c r="C507" s="208" t="s">
        <v>934</v>
      </c>
      <c r="D507" s="208" t="s">
        <v>933</v>
      </c>
      <c r="E507" s="143" t="s">
        <v>968</v>
      </c>
      <c r="F507" s="119" t="s">
        <v>683</v>
      </c>
      <c r="G507" s="61" t="s">
        <v>905</v>
      </c>
      <c r="H507" s="199">
        <f>SUM(H511:H527)</f>
        <v>205803.19999999998</v>
      </c>
      <c r="I507" s="199">
        <f t="shared" ref="I507:K507" si="12">SUM(I511:I527)</f>
        <v>203193</v>
      </c>
      <c r="J507" s="199">
        <f t="shared" si="12"/>
        <v>193392.69999999998</v>
      </c>
      <c r="K507" s="199">
        <f t="shared" si="12"/>
        <v>193931.8</v>
      </c>
      <c r="L507" s="219"/>
      <c r="M507" s="19"/>
      <c r="N507" s="19"/>
      <c r="O507" s="19"/>
      <c r="P507" s="19"/>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c r="HT507" s="13"/>
      <c r="HU507" s="13"/>
      <c r="HV507" s="13"/>
      <c r="HW507" s="13"/>
      <c r="HX507" s="13"/>
      <c r="HY507" s="13"/>
      <c r="HZ507" s="13"/>
      <c r="IA507" s="13"/>
      <c r="IB507" s="13"/>
      <c r="IC507" s="13"/>
      <c r="ID507" s="13"/>
      <c r="IE507" s="13"/>
      <c r="IF507" s="13"/>
      <c r="IG507" s="13"/>
      <c r="IH507" s="13"/>
      <c r="II507" s="13"/>
      <c r="IJ507" s="13"/>
      <c r="IK507" s="13"/>
      <c r="IL507" s="13"/>
      <c r="IM507" s="13"/>
      <c r="IN507" s="13"/>
      <c r="IO507" s="13"/>
      <c r="IP507" s="13"/>
      <c r="IQ507" s="13"/>
      <c r="IR507" s="13"/>
      <c r="IS507" s="13"/>
      <c r="IT507" s="13"/>
    </row>
    <row r="508" spans="1:254" s="14" customFormat="1" ht="70.5" customHeight="1">
      <c r="A508" s="176"/>
      <c r="B508" s="178"/>
      <c r="C508" s="208"/>
      <c r="D508" s="208"/>
      <c r="E508" s="143" t="s">
        <v>522</v>
      </c>
      <c r="F508" s="119" t="s">
        <v>82</v>
      </c>
      <c r="G508" s="61" t="s">
        <v>589</v>
      </c>
      <c r="H508" s="199"/>
      <c r="I508" s="199"/>
      <c r="J508" s="199"/>
      <c r="K508" s="199"/>
      <c r="L508" s="219"/>
      <c r="M508" s="20"/>
      <c r="N508" s="20"/>
      <c r="O508" s="20"/>
      <c r="P508" s="20"/>
      <c r="Q508" s="20"/>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c r="HT508" s="13"/>
      <c r="HU508" s="13"/>
      <c r="HV508" s="13"/>
      <c r="HW508" s="13"/>
      <c r="HX508" s="13"/>
      <c r="HY508" s="13"/>
      <c r="HZ508" s="13"/>
      <c r="IA508" s="13"/>
      <c r="IB508" s="13"/>
      <c r="IC508" s="13"/>
      <c r="ID508" s="13"/>
      <c r="IE508" s="13"/>
      <c r="IF508" s="13"/>
      <c r="IG508" s="13"/>
      <c r="IH508" s="13"/>
      <c r="II508" s="13"/>
      <c r="IJ508" s="13"/>
      <c r="IK508" s="13"/>
      <c r="IL508" s="13"/>
      <c r="IM508" s="13"/>
      <c r="IN508" s="13"/>
      <c r="IO508" s="13"/>
      <c r="IP508" s="13"/>
      <c r="IQ508" s="13"/>
      <c r="IR508" s="13"/>
      <c r="IS508" s="13"/>
      <c r="IT508" s="13"/>
    </row>
    <row r="509" spans="1:254" s="14" customFormat="1" ht="90" customHeight="1">
      <c r="A509" s="176"/>
      <c r="B509" s="178"/>
      <c r="C509" s="208"/>
      <c r="D509" s="208"/>
      <c r="E509" s="143" t="s">
        <v>1774</v>
      </c>
      <c r="F509" s="119" t="s">
        <v>82</v>
      </c>
      <c r="G509" s="119" t="s">
        <v>589</v>
      </c>
      <c r="H509" s="199"/>
      <c r="I509" s="199"/>
      <c r="J509" s="199"/>
      <c r="K509" s="199"/>
      <c r="L509" s="219"/>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c r="HT509" s="13"/>
      <c r="HU509" s="13"/>
      <c r="HV509" s="13"/>
      <c r="HW509" s="13"/>
      <c r="HX509" s="13"/>
      <c r="HY509" s="13"/>
      <c r="HZ509" s="13"/>
      <c r="IA509" s="13"/>
      <c r="IB509" s="13"/>
      <c r="IC509" s="13"/>
      <c r="ID509" s="13"/>
      <c r="IE509" s="13"/>
      <c r="IF509" s="13"/>
      <c r="IG509" s="13"/>
      <c r="IH509" s="13"/>
      <c r="II509" s="13"/>
      <c r="IJ509" s="13"/>
      <c r="IK509" s="13"/>
      <c r="IL509" s="13"/>
      <c r="IM509" s="13"/>
      <c r="IN509" s="13"/>
      <c r="IO509" s="13"/>
      <c r="IP509" s="13"/>
      <c r="IQ509" s="13"/>
      <c r="IR509" s="13"/>
      <c r="IS509" s="13"/>
      <c r="IT509" s="13"/>
    </row>
    <row r="510" spans="1:254" s="14" customFormat="1" ht="26.25" customHeight="1">
      <c r="A510" s="176"/>
      <c r="B510" s="178"/>
      <c r="C510" s="208"/>
      <c r="D510" s="208"/>
      <c r="E510" s="143" t="s">
        <v>282</v>
      </c>
      <c r="F510" s="119"/>
      <c r="G510" s="119"/>
      <c r="H510" s="116"/>
      <c r="I510" s="116"/>
      <c r="J510" s="116"/>
      <c r="K510" s="116"/>
      <c r="L510" s="125"/>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c r="HT510" s="13"/>
      <c r="HU510" s="13"/>
      <c r="HV510" s="13"/>
      <c r="HW510" s="13"/>
      <c r="HX510" s="13"/>
      <c r="HY510" s="13"/>
      <c r="HZ510" s="13"/>
      <c r="IA510" s="13"/>
      <c r="IB510" s="13"/>
      <c r="IC510" s="13"/>
      <c r="ID510" s="13"/>
      <c r="IE510" s="13"/>
      <c r="IF510" s="13"/>
      <c r="IG510" s="13"/>
      <c r="IH510" s="13"/>
      <c r="II510" s="13"/>
      <c r="IJ510" s="13"/>
      <c r="IK510" s="13"/>
      <c r="IL510" s="13"/>
      <c r="IM510" s="13"/>
      <c r="IN510" s="13"/>
      <c r="IO510" s="13"/>
      <c r="IP510" s="13"/>
      <c r="IQ510" s="13"/>
      <c r="IR510" s="13"/>
      <c r="IS510" s="13"/>
      <c r="IT510" s="13"/>
    </row>
    <row r="511" spans="1:254" s="14" customFormat="1" ht="49.5" customHeight="1">
      <c r="A511" s="176"/>
      <c r="B511" s="178"/>
      <c r="C511" s="164" t="s">
        <v>101</v>
      </c>
      <c r="D511" s="158" t="s">
        <v>280</v>
      </c>
      <c r="E511" s="143" t="s">
        <v>686</v>
      </c>
      <c r="F511" s="119" t="s">
        <v>65</v>
      </c>
      <c r="G511" s="119" t="s">
        <v>552</v>
      </c>
      <c r="H511" s="149">
        <f>136137.1+15557.3+3660.6+30+338.8</f>
        <v>155723.79999999999</v>
      </c>
      <c r="I511" s="149">
        <f>136137.1+15399.2+3611+30+338.8</f>
        <v>155516.1</v>
      </c>
      <c r="J511" s="149">
        <f>129594.8+20797.7+4570.9</f>
        <v>154963.4</v>
      </c>
      <c r="K511" s="149">
        <f>129842.7+19918.8+11080.8</f>
        <v>160842.29999999999</v>
      </c>
      <c r="L511" s="161" t="s">
        <v>421</v>
      </c>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c r="HT511" s="13"/>
      <c r="HU511" s="13"/>
      <c r="HV511" s="13"/>
      <c r="HW511" s="13"/>
      <c r="HX511" s="13"/>
      <c r="HY511" s="13"/>
      <c r="HZ511" s="13"/>
      <c r="IA511" s="13"/>
      <c r="IB511" s="13"/>
      <c r="IC511" s="13"/>
      <c r="ID511" s="13"/>
      <c r="IE511" s="13"/>
      <c r="IF511" s="13"/>
      <c r="IG511" s="13"/>
      <c r="IH511" s="13"/>
      <c r="II511" s="13"/>
      <c r="IJ511" s="13"/>
      <c r="IK511" s="13"/>
      <c r="IL511" s="13"/>
      <c r="IM511" s="13"/>
      <c r="IN511" s="13"/>
      <c r="IO511" s="13"/>
      <c r="IP511" s="13"/>
      <c r="IQ511" s="13"/>
      <c r="IR511" s="13"/>
      <c r="IS511" s="13"/>
      <c r="IT511" s="13"/>
    </row>
    <row r="512" spans="1:254" s="14" customFormat="1" ht="69" customHeight="1">
      <c r="A512" s="176"/>
      <c r="B512" s="178"/>
      <c r="C512" s="165"/>
      <c r="D512" s="159"/>
      <c r="E512" s="143" t="s">
        <v>1775</v>
      </c>
      <c r="F512" s="119" t="s">
        <v>65</v>
      </c>
      <c r="G512" s="119" t="s">
        <v>589</v>
      </c>
      <c r="H512" s="150"/>
      <c r="I512" s="150"/>
      <c r="J512" s="150"/>
      <c r="K512" s="150"/>
      <c r="L512" s="162"/>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c r="HT512" s="13"/>
      <c r="HU512" s="13"/>
      <c r="HV512" s="13"/>
      <c r="HW512" s="13"/>
      <c r="HX512" s="13"/>
      <c r="HY512" s="13"/>
      <c r="HZ512" s="13"/>
      <c r="IA512" s="13"/>
      <c r="IB512" s="13"/>
      <c r="IC512" s="13"/>
      <c r="ID512" s="13"/>
      <c r="IE512" s="13"/>
      <c r="IF512" s="13"/>
      <c r="IG512" s="13"/>
      <c r="IH512" s="13"/>
      <c r="II512" s="13"/>
      <c r="IJ512" s="13"/>
      <c r="IK512" s="13"/>
      <c r="IL512" s="13"/>
      <c r="IM512" s="13"/>
      <c r="IN512" s="13"/>
      <c r="IO512" s="13"/>
      <c r="IP512" s="13"/>
      <c r="IQ512" s="13"/>
      <c r="IR512" s="13"/>
      <c r="IS512" s="13"/>
      <c r="IT512" s="13"/>
    </row>
    <row r="513" spans="1:254" s="14" customFormat="1" ht="88.5" customHeight="1">
      <c r="A513" s="176"/>
      <c r="B513" s="178"/>
      <c r="C513" s="165"/>
      <c r="D513" s="159"/>
      <c r="E513" s="143" t="s">
        <v>931</v>
      </c>
      <c r="F513" s="119" t="s">
        <v>65</v>
      </c>
      <c r="G513" s="119" t="s">
        <v>589</v>
      </c>
      <c r="H513" s="150"/>
      <c r="I513" s="150"/>
      <c r="J513" s="150"/>
      <c r="K513" s="150"/>
      <c r="L513" s="162"/>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c r="HT513" s="13"/>
      <c r="HU513" s="13"/>
      <c r="HV513" s="13"/>
      <c r="HW513" s="13"/>
      <c r="HX513" s="13"/>
      <c r="HY513" s="13"/>
      <c r="HZ513" s="13"/>
      <c r="IA513" s="13"/>
      <c r="IB513" s="13"/>
      <c r="IC513" s="13"/>
      <c r="ID513" s="13"/>
      <c r="IE513" s="13"/>
      <c r="IF513" s="13"/>
      <c r="IG513" s="13"/>
      <c r="IH513" s="13"/>
      <c r="II513" s="13"/>
      <c r="IJ513" s="13"/>
      <c r="IK513" s="13"/>
      <c r="IL513" s="13"/>
      <c r="IM513" s="13"/>
      <c r="IN513" s="13"/>
      <c r="IO513" s="13"/>
      <c r="IP513" s="13"/>
      <c r="IQ513" s="13"/>
      <c r="IR513" s="13"/>
      <c r="IS513" s="13"/>
      <c r="IT513" s="13"/>
    </row>
    <row r="514" spans="1:254" s="14" customFormat="1" ht="66.75" customHeight="1">
      <c r="A514" s="176"/>
      <c r="B514" s="178"/>
      <c r="C514" s="165"/>
      <c r="D514" s="159"/>
      <c r="E514" s="129" t="s">
        <v>1741</v>
      </c>
      <c r="F514" s="50" t="s">
        <v>289</v>
      </c>
      <c r="G514" s="119" t="s">
        <v>673</v>
      </c>
      <c r="H514" s="150"/>
      <c r="I514" s="150"/>
      <c r="J514" s="150"/>
      <c r="K514" s="150"/>
      <c r="L514" s="162"/>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c r="HT514" s="13"/>
      <c r="HU514" s="13"/>
      <c r="HV514" s="13"/>
      <c r="HW514" s="13"/>
      <c r="HX514" s="13"/>
      <c r="HY514" s="13"/>
      <c r="HZ514" s="13"/>
      <c r="IA514" s="13"/>
      <c r="IB514" s="13"/>
      <c r="IC514" s="13"/>
      <c r="ID514" s="13"/>
      <c r="IE514" s="13"/>
      <c r="IF514" s="13"/>
      <c r="IG514" s="13"/>
      <c r="IH514" s="13"/>
      <c r="II514" s="13"/>
      <c r="IJ514" s="13"/>
      <c r="IK514" s="13"/>
      <c r="IL514" s="13"/>
      <c r="IM514" s="13"/>
      <c r="IN514" s="13"/>
      <c r="IO514" s="13"/>
      <c r="IP514" s="13"/>
      <c r="IQ514" s="13"/>
      <c r="IR514" s="13"/>
      <c r="IS514" s="13"/>
      <c r="IT514" s="13"/>
    </row>
    <row r="515" spans="1:254" s="14" customFormat="1" ht="39.75" customHeight="1">
      <c r="A515" s="176"/>
      <c r="B515" s="178"/>
      <c r="C515" s="187"/>
      <c r="D515" s="160"/>
      <c r="E515" s="129" t="s">
        <v>900</v>
      </c>
      <c r="F515" s="50" t="s">
        <v>289</v>
      </c>
      <c r="G515" s="119" t="s">
        <v>1639</v>
      </c>
      <c r="H515" s="157"/>
      <c r="I515" s="157"/>
      <c r="J515" s="157"/>
      <c r="K515" s="157"/>
      <c r="L515" s="16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c r="HT515" s="13"/>
      <c r="HU515" s="13"/>
      <c r="HV515" s="13"/>
      <c r="HW515" s="13"/>
      <c r="HX515" s="13"/>
      <c r="HY515" s="13"/>
      <c r="HZ515" s="13"/>
      <c r="IA515" s="13"/>
      <c r="IB515" s="13"/>
      <c r="IC515" s="13"/>
      <c r="ID515" s="13"/>
      <c r="IE515" s="13"/>
      <c r="IF515" s="13"/>
      <c r="IG515" s="13"/>
      <c r="IH515" s="13"/>
      <c r="II515" s="13"/>
      <c r="IJ515" s="13"/>
      <c r="IK515" s="13"/>
      <c r="IL515" s="13"/>
      <c r="IM515" s="13"/>
      <c r="IN515" s="13"/>
      <c r="IO515" s="13"/>
      <c r="IP515" s="13"/>
      <c r="IQ515" s="13"/>
      <c r="IR515" s="13"/>
      <c r="IS515" s="13"/>
      <c r="IT515" s="13"/>
    </row>
    <row r="516" spans="1:254" s="15" customFormat="1" ht="54.75" customHeight="1">
      <c r="A516" s="176"/>
      <c r="B516" s="178"/>
      <c r="C516" s="164" t="s">
        <v>102</v>
      </c>
      <c r="D516" s="158" t="s">
        <v>280</v>
      </c>
      <c r="E516" s="106" t="s">
        <v>480</v>
      </c>
      <c r="F516" s="120" t="s">
        <v>289</v>
      </c>
      <c r="G516" s="88" t="s">
        <v>672</v>
      </c>
      <c r="H516" s="149">
        <f>30300+614.9+4750.6</f>
        <v>35665.5</v>
      </c>
      <c r="I516" s="149">
        <f>30300+565.9+4620.2</f>
        <v>35486.1</v>
      </c>
      <c r="J516" s="149">
        <v>36202.699999999997</v>
      </c>
      <c r="K516" s="149">
        <v>33089.5</v>
      </c>
      <c r="L516" s="161" t="s">
        <v>1707</v>
      </c>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c r="HT516" s="13"/>
      <c r="HU516" s="13"/>
      <c r="HV516" s="13"/>
      <c r="HW516" s="13"/>
      <c r="HX516" s="13"/>
      <c r="HY516" s="13"/>
      <c r="HZ516" s="13"/>
      <c r="IA516" s="13"/>
      <c r="IB516" s="13"/>
      <c r="IC516" s="13"/>
      <c r="ID516" s="13"/>
      <c r="IE516" s="13"/>
      <c r="IF516" s="13"/>
      <c r="IG516" s="13"/>
      <c r="IH516" s="13"/>
      <c r="II516" s="13"/>
      <c r="IJ516" s="13"/>
      <c r="IK516" s="13"/>
      <c r="IL516" s="13"/>
      <c r="IM516" s="13"/>
      <c r="IN516" s="13"/>
      <c r="IO516" s="13"/>
      <c r="IP516" s="13"/>
      <c r="IQ516" s="13"/>
      <c r="IR516" s="13"/>
      <c r="IS516" s="13"/>
      <c r="IT516" s="13"/>
    </row>
    <row r="517" spans="1:254" s="13" customFormat="1" ht="67.5" customHeight="1">
      <c r="A517" s="176"/>
      <c r="B517" s="178"/>
      <c r="C517" s="165"/>
      <c r="D517" s="159"/>
      <c r="E517" s="25" t="s">
        <v>1062</v>
      </c>
      <c r="F517" s="135" t="s">
        <v>289</v>
      </c>
      <c r="G517" s="128" t="s">
        <v>673</v>
      </c>
      <c r="H517" s="150"/>
      <c r="I517" s="150"/>
      <c r="J517" s="150"/>
      <c r="K517" s="150"/>
      <c r="L517" s="162"/>
    </row>
    <row r="518" spans="1:254" s="13" customFormat="1" ht="45" customHeight="1">
      <c r="A518" s="176"/>
      <c r="B518" s="178"/>
      <c r="C518" s="165"/>
      <c r="D518" s="159"/>
      <c r="E518" s="129" t="s">
        <v>1095</v>
      </c>
      <c r="F518" s="128" t="s">
        <v>289</v>
      </c>
      <c r="G518" s="128" t="s">
        <v>1031</v>
      </c>
      <c r="H518" s="150"/>
      <c r="I518" s="150"/>
      <c r="J518" s="150"/>
      <c r="K518" s="150"/>
      <c r="L518" s="162"/>
    </row>
    <row r="519" spans="1:254" s="13" customFormat="1" ht="45" customHeight="1">
      <c r="A519" s="176"/>
      <c r="B519" s="178"/>
      <c r="C519" s="165"/>
      <c r="D519" s="159"/>
      <c r="E519" s="129" t="s">
        <v>1076</v>
      </c>
      <c r="F519" s="128" t="s">
        <v>289</v>
      </c>
      <c r="G519" s="128" t="s">
        <v>1041</v>
      </c>
      <c r="H519" s="150"/>
      <c r="I519" s="150"/>
      <c r="J519" s="150"/>
      <c r="K519" s="150"/>
      <c r="L519" s="162"/>
    </row>
    <row r="520" spans="1:254" s="13" customFormat="1" ht="45" customHeight="1">
      <c r="A520" s="176"/>
      <c r="B520" s="178"/>
      <c r="C520" s="165"/>
      <c r="D520" s="159"/>
      <c r="E520" s="25" t="s">
        <v>1275</v>
      </c>
      <c r="F520" s="128" t="s">
        <v>289</v>
      </c>
      <c r="G520" s="128" t="s">
        <v>1276</v>
      </c>
      <c r="H520" s="150"/>
      <c r="I520" s="150"/>
      <c r="J520" s="150"/>
      <c r="K520" s="150"/>
      <c r="L520" s="162"/>
    </row>
    <row r="521" spans="1:254" s="13" customFormat="1" ht="45" customHeight="1">
      <c r="A521" s="176"/>
      <c r="B521" s="178"/>
      <c r="C521" s="165"/>
      <c r="D521" s="159"/>
      <c r="E521" s="25" t="s">
        <v>1489</v>
      </c>
      <c r="F521" s="128" t="s">
        <v>1447</v>
      </c>
      <c r="G521" s="128" t="s">
        <v>1486</v>
      </c>
      <c r="H521" s="150"/>
      <c r="I521" s="150"/>
      <c r="J521" s="150"/>
      <c r="K521" s="150"/>
      <c r="L521" s="162"/>
    </row>
    <row r="522" spans="1:254" s="13" customFormat="1" ht="46.5" customHeight="1">
      <c r="A522" s="176"/>
      <c r="B522" s="178"/>
      <c r="C522" s="187"/>
      <c r="D522" s="160"/>
      <c r="E522" s="25" t="s">
        <v>1487</v>
      </c>
      <c r="F522" s="128" t="s">
        <v>1447</v>
      </c>
      <c r="G522" s="128" t="s">
        <v>1488</v>
      </c>
      <c r="H522" s="157"/>
      <c r="I522" s="157"/>
      <c r="J522" s="157"/>
      <c r="K522" s="157"/>
      <c r="L522" s="163"/>
    </row>
    <row r="523" spans="1:254" s="13" customFormat="1" ht="49.5" customHeight="1">
      <c r="A523" s="176"/>
      <c r="B523" s="178"/>
      <c r="C523" s="97" t="s">
        <v>103</v>
      </c>
      <c r="D523" s="93" t="s">
        <v>540</v>
      </c>
      <c r="E523" s="25" t="s">
        <v>625</v>
      </c>
      <c r="F523" s="135" t="s">
        <v>289</v>
      </c>
      <c r="G523" s="128" t="s">
        <v>684</v>
      </c>
      <c r="H523" s="116">
        <v>1600</v>
      </c>
      <c r="I523" s="116">
        <v>1600</v>
      </c>
      <c r="J523" s="116"/>
      <c r="K523" s="98"/>
      <c r="L523" s="95" t="s">
        <v>1317</v>
      </c>
    </row>
    <row r="524" spans="1:254" s="13" customFormat="1" ht="52.5" customHeight="1">
      <c r="A524" s="176"/>
      <c r="B524" s="178"/>
      <c r="C524" s="97" t="s">
        <v>104</v>
      </c>
      <c r="D524" s="93" t="s">
        <v>263</v>
      </c>
      <c r="E524" s="143" t="s">
        <v>1696</v>
      </c>
      <c r="F524" s="119" t="s">
        <v>289</v>
      </c>
      <c r="G524" s="47" t="s">
        <v>575</v>
      </c>
      <c r="H524" s="92">
        <v>2813.9</v>
      </c>
      <c r="I524" s="92">
        <v>2813.9</v>
      </c>
      <c r="J524" s="92"/>
      <c r="K524" s="116"/>
      <c r="L524" s="125" t="s">
        <v>1318</v>
      </c>
    </row>
    <row r="525" spans="1:254" s="13" customFormat="1" ht="52.5" customHeight="1">
      <c r="A525" s="176"/>
      <c r="B525" s="178"/>
      <c r="C525" s="164" t="s">
        <v>105</v>
      </c>
      <c r="D525" s="158" t="s">
        <v>263</v>
      </c>
      <c r="E525" s="143" t="s">
        <v>1696</v>
      </c>
      <c r="F525" s="119" t="s">
        <v>289</v>
      </c>
      <c r="G525" s="47" t="s">
        <v>575</v>
      </c>
      <c r="H525" s="149">
        <v>10000</v>
      </c>
      <c r="I525" s="149">
        <v>7776.9</v>
      </c>
      <c r="J525" s="149">
        <v>2226.6</v>
      </c>
      <c r="K525" s="149"/>
      <c r="L525" s="161" t="s">
        <v>1691</v>
      </c>
    </row>
    <row r="526" spans="1:254" s="13" customFormat="1" ht="59.25" customHeight="1">
      <c r="A526" s="176"/>
      <c r="B526" s="178"/>
      <c r="C526" s="165"/>
      <c r="D526" s="159"/>
      <c r="E526" s="143" t="s">
        <v>1651</v>
      </c>
      <c r="F526" s="119" t="s">
        <v>289</v>
      </c>
      <c r="G526" s="119" t="s">
        <v>1314</v>
      </c>
      <c r="H526" s="150"/>
      <c r="I526" s="150"/>
      <c r="J526" s="150"/>
      <c r="K526" s="150"/>
      <c r="L526" s="162"/>
    </row>
    <row r="527" spans="1:254" s="13" customFormat="1" ht="81.75" customHeight="1">
      <c r="A527" s="177"/>
      <c r="B527" s="174"/>
      <c r="C527" s="187"/>
      <c r="D527" s="160"/>
      <c r="E527" s="129" t="s">
        <v>1514</v>
      </c>
      <c r="F527" s="135" t="s">
        <v>289</v>
      </c>
      <c r="G527" s="32" t="s">
        <v>648</v>
      </c>
      <c r="H527" s="157"/>
      <c r="I527" s="157"/>
      <c r="J527" s="157"/>
      <c r="K527" s="157"/>
      <c r="L527" s="163"/>
    </row>
    <row r="528" spans="1:254" s="14" customFormat="1" ht="46.5" customHeight="1">
      <c r="A528" s="175" t="s">
        <v>132</v>
      </c>
      <c r="B528" s="173" t="s">
        <v>131</v>
      </c>
      <c r="C528" s="208" t="s">
        <v>193</v>
      </c>
      <c r="D528" s="179" t="s">
        <v>1718</v>
      </c>
      <c r="E528" s="143" t="s">
        <v>969</v>
      </c>
      <c r="F528" s="119" t="s">
        <v>1776</v>
      </c>
      <c r="G528" s="119" t="s">
        <v>905</v>
      </c>
      <c r="H528" s="199">
        <f>SUM(H532:H541)</f>
        <v>11043.8</v>
      </c>
      <c r="I528" s="199">
        <f t="shared" ref="I528:K528" si="13">SUM(I532:I541)</f>
        <v>10109.300000000001</v>
      </c>
      <c r="J528" s="199">
        <f t="shared" si="13"/>
        <v>32294.5</v>
      </c>
      <c r="K528" s="199">
        <f t="shared" si="13"/>
        <v>6699</v>
      </c>
      <c r="L528" s="219"/>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c r="HT528" s="13"/>
      <c r="HU528" s="13"/>
      <c r="HV528" s="13"/>
      <c r="HW528" s="13"/>
      <c r="HX528" s="13"/>
      <c r="HY528" s="13"/>
      <c r="HZ528" s="13"/>
      <c r="IA528" s="13"/>
      <c r="IB528" s="13"/>
      <c r="IC528" s="13"/>
      <c r="ID528" s="13"/>
      <c r="IE528" s="13"/>
      <c r="IF528" s="13"/>
      <c r="IG528" s="13"/>
      <c r="IH528" s="13"/>
      <c r="II528" s="13"/>
      <c r="IJ528" s="13"/>
      <c r="IK528" s="13"/>
      <c r="IL528" s="13"/>
      <c r="IM528" s="13"/>
      <c r="IN528" s="13"/>
      <c r="IO528" s="13"/>
      <c r="IP528" s="13"/>
      <c r="IQ528" s="13"/>
      <c r="IR528" s="13"/>
      <c r="IS528" s="13"/>
      <c r="IT528" s="13"/>
    </row>
    <row r="529" spans="1:254" s="14" customFormat="1" ht="58.5" customHeight="1">
      <c r="A529" s="176"/>
      <c r="B529" s="178"/>
      <c r="C529" s="208"/>
      <c r="D529" s="179"/>
      <c r="E529" s="143" t="s">
        <v>521</v>
      </c>
      <c r="F529" s="119" t="s">
        <v>289</v>
      </c>
      <c r="G529" s="119" t="s">
        <v>591</v>
      </c>
      <c r="H529" s="199"/>
      <c r="I529" s="199"/>
      <c r="J529" s="199"/>
      <c r="K529" s="199"/>
      <c r="L529" s="219"/>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c r="EY529" s="13"/>
      <c r="EZ529" s="13"/>
      <c r="FA529" s="13"/>
      <c r="FB529" s="13"/>
      <c r="FC529" s="13"/>
      <c r="FD529" s="13"/>
      <c r="FE529" s="13"/>
      <c r="FF529" s="13"/>
      <c r="FG529" s="13"/>
      <c r="FH529" s="13"/>
      <c r="FI529" s="13"/>
      <c r="FJ529" s="13"/>
      <c r="FK529" s="13"/>
      <c r="FL529" s="13"/>
      <c r="FM529" s="13"/>
      <c r="FN529" s="13"/>
      <c r="FO529" s="13"/>
      <c r="FP529" s="13"/>
      <c r="FQ529" s="13"/>
      <c r="FR529" s="13"/>
      <c r="FS529" s="13"/>
      <c r="FT529" s="13"/>
      <c r="FU529" s="13"/>
      <c r="FV529" s="13"/>
      <c r="FW529" s="13"/>
      <c r="FX529" s="13"/>
      <c r="FY529" s="13"/>
      <c r="FZ529" s="13"/>
      <c r="GA529" s="13"/>
      <c r="GB529" s="13"/>
      <c r="GC529" s="13"/>
      <c r="GD529" s="13"/>
      <c r="GE529" s="13"/>
      <c r="GF529" s="13"/>
      <c r="GG529" s="13"/>
      <c r="GH529" s="13"/>
      <c r="GI529" s="13"/>
      <c r="GJ529" s="13"/>
      <c r="GK529" s="13"/>
      <c r="GL529" s="13"/>
      <c r="GM529" s="13"/>
      <c r="GN529" s="13"/>
      <c r="GO529" s="13"/>
      <c r="GP529" s="13"/>
      <c r="GQ529" s="13"/>
      <c r="GR529" s="13"/>
      <c r="GS529" s="13"/>
      <c r="GT529" s="13"/>
      <c r="GU529" s="13"/>
      <c r="GV529" s="13"/>
      <c r="GW529" s="13"/>
      <c r="GX529" s="13"/>
      <c r="GY529" s="13"/>
      <c r="GZ529" s="13"/>
      <c r="HA529" s="13"/>
      <c r="HB529" s="13"/>
      <c r="HC529" s="13"/>
      <c r="HD529" s="13"/>
      <c r="HE529" s="13"/>
      <c r="HF529" s="13"/>
      <c r="HG529" s="13"/>
      <c r="HH529" s="13"/>
      <c r="HI529" s="13"/>
      <c r="HJ529" s="13"/>
      <c r="HK529" s="13"/>
      <c r="HL529" s="13"/>
      <c r="HM529" s="13"/>
      <c r="HN529" s="13"/>
      <c r="HO529" s="13"/>
      <c r="HP529" s="13"/>
      <c r="HQ529" s="13"/>
      <c r="HR529" s="13"/>
      <c r="HS529" s="13"/>
      <c r="HT529" s="13"/>
      <c r="HU529" s="13"/>
      <c r="HV529" s="13"/>
      <c r="HW529" s="13"/>
      <c r="HX529" s="13"/>
      <c r="HY529" s="13"/>
      <c r="HZ529" s="13"/>
      <c r="IA529" s="13"/>
      <c r="IB529" s="13"/>
      <c r="IC529" s="13"/>
      <c r="ID529" s="13"/>
      <c r="IE529" s="13"/>
      <c r="IF529" s="13"/>
      <c r="IG529" s="13"/>
      <c r="IH529" s="13"/>
      <c r="II529" s="13"/>
      <c r="IJ529" s="13"/>
      <c r="IK529" s="13"/>
      <c r="IL529" s="13"/>
      <c r="IM529" s="13"/>
      <c r="IN529" s="13"/>
      <c r="IO529" s="13"/>
      <c r="IP529" s="13"/>
      <c r="IQ529" s="13"/>
      <c r="IR529" s="13"/>
      <c r="IS529" s="13"/>
      <c r="IT529" s="13"/>
    </row>
    <row r="530" spans="1:254" s="14" customFormat="1" ht="49.5" customHeight="1">
      <c r="A530" s="176"/>
      <c r="B530" s="178"/>
      <c r="C530" s="208"/>
      <c r="D530" s="179"/>
      <c r="E530" s="143" t="s">
        <v>64</v>
      </c>
      <c r="F530" s="119" t="s">
        <v>65</v>
      </c>
      <c r="G530" s="119" t="s">
        <v>591</v>
      </c>
      <c r="H530" s="199"/>
      <c r="I530" s="199"/>
      <c r="J530" s="199"/>
      <c r="K530" s="199"/>
      <c r="L530" s="219"/>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c r="HT530" s="13"/>
      <c r="HU530" s="13"/>
      <c r="HV530" s="13"/>
      <c r="HW530" s="13"/>
      <c r="HX530" s="13"/>
      <c r="HY530" s="13"/>
      <c r="HZ530" s="13"/>
      <c r="IA530" s="13"/>
      <c r="IB530" s="13"/>
      <c r="IC530" s="13"/>
      <c r="ID530" s="13"/>
      <c r="IE530" s="13"/>
      <c r="IF530" s="13"/>
      <c r="IG530" s="13"/>
      <c r="IH530" s="13"/>
      <c r="II530" s="13"/>
      <c r="IJ530" s="13"/>
      <c r="IK530" s="13"/>
      <c r="IL530" s="13"/>
      <c r="IM530" s="13"/>
      <c r="IN530" s="13"/>
      <c r="IO530" s="13"/>
      <c r="IP530" s="13"/>
      <c r="IQ530" s="13"/>
      <c r="IR530" s="13"/>
      <c r="IS530" s="13"/>
      <c r="IT530" s="13"/>
    </row>
    <row r="531" spans="1:254" s="14" customFormat="1" ht="26.25" customHeight="1">
      <c r="A531" s="176"/>
      <c r="B531" s="178"/>
      <c r="C531" s="208"/>
      <c r="D531" s="179"/>
      <c r="E531" s="143" t="s">
        <v>282</v>
      </c>
      <c r="F531" s="119"/>
      <c r="G531" s="119"/>
      <c r="H531" s="116"/>
      <c r="I531" s="116"/>
      <c r="J531" s="116"/>
      <c r="K531" s="116"/>
      <c r="L531" s="125"/>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c r="HT531" s="13"/>
      <c r="HU531" s="13"/>
      <c r="HV531" s="13"/>
      <c r="HW531" s="13"/>
      <c r="HX531" s="13"/>
      <c r="HY531" s="13"/>
      <c r="HZ531" s="13"/>
      <c r="IA531" s="13"/>
      <c r="IB531" s="13"/>
      <c r="IC531" s="13"/>
      <c r="ID531" s="13"/>
      <c r="IE531" s="13"/>
      <c r="IF531" s="13"/>
      <c r="IG531" s="13"/>
      <c r="IH531" s="13"/>
      <c r="II531" s="13"/>
      <c r="IJ531" s="13"/>
      <c r="IK531" s="13"/>
      <c r="IL531" s="13"/>
      <c r="IM531" s="13"/>
      <c r="IN531" s="13"/>
      <c r="IO531" s="13"/>
      <c r="IP531" s="13"/>
      <c r="IQ531" s="13"/>
      <c r="IR531" s="13"/>
      <c r="IS531" s="13"/>
      <c r="IT531" s="13"/>
    </row>
    <row r="532" spans="1:254" s="14" customFormat="1" ht="54.75" customHeight="1">
      <c r="A532" s="176"/>
      <c r="B532" s="178"/>
      <c r="C532" s="208" t="s">
        <v>219</v>
      </c>
      <c r="D532" s="179" t="s">
        <v>171</v>
      </c>
      <c r="E532" s="143" t="s">
        <v>685</v>
      </c>
      <c r="F532" s="119" t="s">
        <v>65</v>
      </c>
      <c r="G532" s="47" t="s">
        <v>635</v>
      </c>
      <c r="H532" s="149">
        <v>4501.2</v>
      </c>
      <c r="I532" s="149">
        <v>4501.2</v>
      </c>
      <c r="J532" s="149">
        <v>10503.2</v>
      </c>
      <c r="K532" s="199"/>
      <c r="L532" s="219" t="s">
        <v>475</v>
      </c>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c r="HT532" s="13"/>
      <c r="HU532" s="13"/>
      <c r="HV532" s="13"/>
      <c r="HW532" s="13"/>
      <c r="HX532" s="13"/>
      <c r="HY532" s="13"/>
      <c r="HZ532" s="13"/>
      <c r="IA532" s="13"/>
      <c r="IB532" s="13"/>
      <c r="IC532" s="13"/>
      <c r="ID532" s="13"/>
      <c r="IE532" s="13"/>
      <c r="IF532" s="13"/>
      <c r="IG532" s="13"/>
      <c r="IH532" s="13"/>
      <c r="II532" s="13"/>
      <c r="IJ532" s="13"/>
      <c r="IK532" s="13"/>
      <c r="IL532" s="13"/>
      <c r="IM532" s="13"/>
      <c r="IN532" s="13"/>
      <c r="IO532" s="13"/>
      <c r="IP532" s="13"/>
      <c r="IQ532" s="13"/>
      <c r="IR532" s="13"/>
      <c r="IS532" s="13"/>
      <c r="IT532" s="13"/>
    </row>
    <row r="533" spans="1:254" s="14" customFormat="1" ht="56.25" customHeight="1">
      <c r="A533" s="176"/>
      <c r="B533" s="178"/>
      <c r="C533" s="208"/>
      <c r="D533" s="179"/>
      <c r="E533" s="129" t="s">
        <v>1767</v>
      </c>
      <c r="F533" s="135" t="s">
        <v>289</v>
      </c>
      <c r="G533" s="128" t="s">
        <v>1110</v>
      </c>
      <c r="H533" s="150"/>
      <c r="I533" s="150"/>
      <c r="J533" s="150"/>
      <c r="K533" s="199"/>
      <c r="L533" s="219"/>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c r="HT533" s="13"/>
      <c r="HU533" s="13"/>
      <c r="HV533" s="13"/>
      <c r="HW533" s="13"/>
      <c r="HX533" s="13"/>
      <c r="HY533" s="13"/>
      <c r="HZ533" s="13"/>
      <c r="IA533" s="13"/>
      <c r="IB533" s="13"/>
      <c r="IC533" s="13"/>
      <c r="ID533" s="13"/>
      <c r="IE533" s="13"/>
      <c r="IF533" s="13"/>
      <c r="IG533" s="13"/>
      <c r="IH533" s="13"/>
      <c r="II533" s="13"/>
      <c r="IJ533" s="13"/>
      <c r="IK533" s="13"/>
      <c r="IL533" s="13"/>
      <c r="IM533" s="13"/>
      <c r="IN533" s="13"/>
      <c r="IO533" s="13"/>
      <c r="IP533" s="13"/>
      <c r="IQ533" s="13"/>
      <c r="IR533" s="13"/>
      <c r="IS533" s="13"/>
      <c r="IT533" s="13"/>
    </row>
    <row r="534" spans="1:254" s="14" customFormat="1" ht="57" customHeight="1">
      <c r="A534" s="176"/>
      <c r="B534" s="178"/>
      <c r="C534" s="208"/>
      <c r="D534" s="179"/>
      <c r="E534" s="143" t="s">
        <v>762</v>
      </c>
      <c r="F534" s="119" t="s">
        <v>760</v>
      </c>
      <c r="G534" s="47" t="s">
        <v>761</v>
      </c>
      <c r="H534" s="157"/>
      <c r="I534" s="157"/>
      <c r="J534" s="157"/>
      <c r="K534" s="199"/>
      <c r="L534" s="219"/>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c r="HT534" s="13"/>
      <c r="HU534" s="13"/>
      <c r="HV534" s="13"/>
      <c r="HW534" s="13"/>
      <c r="HX534" s="13"/>
      <c r="HY534" s="13"/>
      <c r="HZ534" s="13"/>
      <c r="IA534" s="13"/>
      <c r="IB534" s="13"/>
      <c r="IC534" s="13"/>
      <c r="ID534" s="13"/>
      <c r="IE534" s="13"/>
      <c r="IF534" s="13"/>
      <c r="IG534" s="13"/>
      <c r="IH534" s="13"/>
      <c r="II534" s="13"/>
      <c r="IJ534" s="13"/>
      <c r="IK534" s="13"/>
      <c r="IL534" s="13"/>
      <c r="IM534" s="13"/>
      <c r="IN534" s="13"/>
      <c r="IO534" s="13"/>
      <c r="IP534" s="13"/>
      <c r="IQ534" s="13"/>
      <c r="IR534" s="13"/>
      <c r="IS534" s="13"/>
      <c r="IT534" s="13"/>
    </row>
    <row r="535" spans="1:254" s="14" customFormat="1" ht="66.75" customHeight="1">
      <c r="A535" s="176"/>
      <c r="B535" s="178"/>
      <c r="C535" s="164" t="s">
        <v>220</v>
      </c>
      <c r="D535" s="158" t="s">
        <v>758</v>
      </c>
      <c r="E535" s="129" t="s">
        <v>1767</v>
      </c>
      <c r="F535" s="135" t="s">
        <v>289</v>
      </c>
      <c r="G535" s="128" t="s">
        <v>1110</v>
      </c>
      <c r="H535" s="149">
        <v>5383.8</v>
      </c>
      <c r="I535" s="149">
        <v>5303</v>
      </c>
      <c r="J535" s="149">
        <v>7828.9</v>
      </c>
      <c r="K535" s="149">
        <v>6499</v>
      </c>
      <c r="L535" s="161" t="s">
        <v>476</v>
      </c>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c r="HT535" s="13"/>
      <c r="HU535" s="13"/>
      <c r="HV535" s="13"/>
      <c r="HW535" s="13"/>
      <c r="HX535" s="13"/>
      <c r="HY535" s="13"/>
      <c r="HZ535" s="13"/>
      <c r="IA535" s="13"/>
      <c r="IB535" s="13"/>
      <c r="IC535" s="13"/>
      <c r="ID535" s="13"/>
      <c r="IE535" s="13"/>
      <c r="IF535" s="13"/>
      <c r="IG535" s="13"/>
      <c r="IH535" s="13"/>
      <c r="II535" s="13"/>
      <c r="IJ535" s="13"/>
      <c r="IK535" s="13"/>
      <c r="IL535" s="13"/>
      <c r="IM535" s="13"/>
      <c r="IN535" s="13"/>
      <c r="IO535" s="13"/>
      <c r="IP535" s="13"/>
      <c r="IQ535" s="13"/>
      <c r="IR535" s="13"/>
      <c r="IS535" s="13"/>
      <c r="IT535" s="13"/>
    </row>
    <row r="536" spans="1:254" s="14" customFormat="1" ht="60" customHeight="1">
      <c r="A536" s="176"/>
      <c r="B536" s="178"/>
      <c r="C536" s="165"/>
      <c r="D536" s="159"/>
      <c r="E536" s="129" t="s">
        <v>1143</v>
      </c>
      <c r="F536" s="128" t="s">
        <v>289</v>
      </c>
      <c r="G536" s="128" t="s">
        <v>1537</v>
      </c>
      <c r="H536" s="150"/>
      <c r="I536" s="150"/>
      <c r="J536" s="150"/>
      <c r="K536" s="150"/>
      <c r="L536" s="162"/>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c r="HT536" s="13"/>
      <c r="HU536" s="13"/>
      <c r="HV536" s="13"/>
      <c r="HW536" s="13"/>
      <c r="HX536" s="13"/>
      <c r="HY536" s="13"/>
      <c r="HZ536" s="13"/>
      <c r="IA536" s="13"/>
      <c r="IB536" s="13"/>
      <c r="IC536" s="13"/>
      <c r="ID536" s="13"/>
      <c r="IE536" s="13"/>
      <c r="IF536" s="13"/>
      <c r="IG536" s="13"/>
      <c r="IH536" s="13"/>
      <c r="II536" s="13"/>
      <c r="IJ536" s="13"/>
      <c r="IK536" s="13"/>
      <c r="IL536" s="13"/>
      <c r="IM536" s="13"/>
      <c r="IN536" s="13"/>
      <c r="IO536" s="13"/>
      <c r="IP536" s="13"/>
      <c r="IQ536" s="13"/>
      <c r="IR536" s="13"/>
      <c r="IS536" s="13"/>
      <c r="IT536" s="13"/>
    </row>
    <row r="537" spans="1:254" s="14" customFormat="1" ht="54.75" customHeight="1">
      <c r="A537" s="176"/>
      <c r="B537" s="178"/>
      <c r="C537" s="187"/>
      <c r="D537" s="160"/>
      <c r="E537" s="124" t="s">
        <v>1490</v>
      </c>
      <c r="F537" s="137" t="s">
        <v>289</v>
      </c>
      <c r="G537" s="131" t="s">
        <v>1527</v>
      </c>
      <c r="H537" s="157"/>
      <c r="I537" s="157"/>
      <c r="J537" s="157"/>
      <c r="K537" s="157"/>
      <c r="L537" s="16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c r="HT537" s="13"/>
      <c r="HU537" s="13"/>
      <c r="HV537" s="13"/>
      <c r="HW537" s="13"/>
      <c r="HX537" s="13"/>
      <c r="HY537" s="13"/>
      <c r="HZ537" s="13"/>
      <c r="IA537" s="13"/>
      <c r="IB537" s="13"/>
      <c r="IC537" s="13"/>
      <c r="ID537" s="13"/>
      <c r="IE537" s="13"/>
      <c r="IF537" s="13"/>
      <c r="IG537" s="13"/>
      <c r="IH537" s="13"/>
      <c r="II537" s="13"/>
      <c r="IJ537" s="13"/>
      <c r="IK537" s="13"/>
      <c r="IL537" s="13"/>
      <c r="IM537" s="13"/>
      <c r="IN537" s="13"/>
      <c r="IO537" s="13"/>
      <c r="IP537" s="13"/>
      <c r="IQ537" s="13"/>
      <c r="IR537" s="13"/>
      <c r="IS537" s="13"/>
      <c r="IT537" s="13"/>
    </row>
    <row r="538" spans="1:254" s="14" customFormat="1" ht="54.75" customHeight="1">
      <c r="A538" s="176"/>
      <c r="B538" s="178"/>
      <c r="C538" s="164" t="s">
        <v>1071</v>
      </c>
      <c r="D538" s="158" t="s">
        <v>1692</v>
      </c>
      <c r="E538" s="143" t="s">
        <v>1696</v>
      </c>
      <c r="F538" s="119" t="s">
        <v>289</v>
      </c>
      <c r="G538" s="47" t="s">
        <v>575</v>
      </c>
      <c r="H538" s="149">
        <v>1158.8</v>
      </c>
      <c r="I538" s="149">
        <v>305.10000000000002</v>
      </c>
      <c r="J538" s="149">
        <v>13962.4</v>
      </c>
      <c r="K538" s="149">
        <v>200</v>
      </c>
      <c r="L538" s="161" t="s">
        <v>1510</v>
      </c>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c r="HT538" s="13"/>
      <c r="HU538" s="13"/>
      <c r="HV538" s="13"/>
      <c r="HW538" s="13"/>
      <c r="HX538" s="13"/>
      <c r="HY538" s="13"/>
      <c r="HZ538" s="13"/>
      <c r="IA538" s="13"/>
      <c r="IB538" s="13"/>
      <c r="IC538" s="13"/>
      <c r="ID538" s="13"/>
      <c r="IE538" s="13"/>
      <c r="IF538" s="13"/>
      <c r="IG538" s="13"/>
      <c r="IH538" s="13"/>
      <c r="II538" s="13"/>
      <c r="IJ538" s="13"/>
      <c r="IK538" s="13"/>
      <c r="IL538" s="13"/>
      <c r="IM538" s="13"/>
      <c r="IN538" s="13"/>
      <c r="IO538" s="13"/>
      <c r="IP538" s="13"/>
      <c r="IQ538" s="13"/>
      <c r="IR538" s="13"/>
      <c r="IS538" s="13"/>
      <c r="IT538" s="13"/>
    </row>
    <row r="539" spans="1:254" s="14" customFormat="1" ht="57" customHeight="1">
      <c r="A539" s="176"/>
      <c r="B539" s="178"/>
      <c r="C539" s="165"/>
      <c r="D539" s="159"/>
      <c r="E539" s="143" t="s">
        <v>1651</v>
      </c>
      <c r="F539" s="119" t="s">
        <v>289</v>
      </c>
      <c r="G539" s="119" t="s">
        <v>1314</v>
      </c>
      <c r="H539" s="150"/>
      <c r="I539" s="150"/>
      <c r="J539" s="150"/>
      <c r="K539" s="150"/>
      <c r="L539" s="162"/>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c r="HT539" s="13"/>
      <c r="HU539" s="13"/>
      <c r="HV539" s="13"/>
      <c r="HW539" s="13"/>
      <c r="HX539" s="13"/>
      <c r="HY539" s="13"/>
      <c r="HZ539" s="13"/>
      <c r="IA539" s="13"/>
      <c r="IB539" s="13"/>
      <c r="IC539" s="13"/>
      <c r="ID539" s="13"/>
      <c r="IE539" s="13"/>
      <c r="IF539" s="13"/>
      <c r="IG539" s="13"/>
      <c r="IH539" s="13"/>
      <c r="II539" s="13"/>
      <c r="IJ539" s="13"/>
      <c r="IK539" s="13"/>
      <c r="IL539" s="13"/>
      <c r="IM539" s="13"/>
      <c r="IN539" s="13"/>
      <c r="IO539" s="13"/>
      <c r="IP539" s="13"/>
      <c r="IQ539" s="13"/>
      <c r="IR539" s="13"/>
      <c r="IS539" s="13"/>
      <c r="IT539" s="13"/>
    </row>
    <row r="540" spans="1:254" s="14" customFormat="1" ht="41.25" customHeight="1">
      <c r="A540" s="176"/>
      <c r="B540" s="178"/>
      <c r="C540" s="165"/>
      <c r="D540" s="159"/>
      <c r="E540" s="40" t="s">
        <v>1768</v>
      </c>
      <c r="F540" s="41" t="s">
        <v>289</v>
      </c>
      <c r="G540" s="41" t="s">
        <v>1479</v>
      </c>
      <c r="H540" s="150"/>
      <c r="I540" s="150"/>
      <c r="J540" s="150"/>
      <c r="K540" s="150"/>
      <c r="L540" s="162"/>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c r="HT540" s="13"/>
      <c r="HU540" s="13"/>
      <c r="HV540" s="13"/>
      <c r="HW540" s="13"/>
      <c r="HX540" s="13"/>
      <c r="HY540" s="13"/>
      <c r="HZ540" s="13"/>
      <c r="IA540" s="13"/>
      <c r="IB540" s="13"/>
      <c r="IC540" s="13"/>
      <c r="ID540" s="13"/>
      <c r="IE540" s="13"/>
      <c r="IF540" s="13"/>
      <c r="IG540" s="13"/>
      <c r="IH540" s="13"/>
      <c r="II540" s="13"/>
      <c r="IJ540" s="13"/>
      <c r="IK540" s="13"/>
      <c r="IL540" s="13"/>
      <c r="IM540" s="13"/>
      <c r="IN540" s="13"/>
      <c r="IO540" s="13"/>
      <c r="IP540" s="13"/>
      <c r="IQ540" s="13"/>
      <c r="IR540" s="13"/>
      <c r="IS540" s="13"/>
      <c r="IT540" s="13"/>
    </row>
    <row r="541" spans="1:254" s="14" customFormat="1" ht="71.25" customHeight="1">
      <c r="A541" s="177"/>
      <c r="B541" s="174"/>
      <c r="C541" s="187"/>
      <c r="D541" s="160"/>
      <c r="E541" s="129" t="s">
        <v>1513</v>
      </c>
      <c r="F541" s="135" t="s">
        <v>289</v>
      </c>
      <c r="G541" s="32" t="s">
        <v>648</v>
      </c>
      <c r="H541" s="157"/>
      <c r="I541" s="157"/>
      <c r="J541" s="157"/>
      <c r="K541" s="157"/>
      <c r="L541" s="16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c r="HT541" s="13"/>
      <c r="HU541" s="13"/>
      <c r="HV541" s="13"/>
      <c r="HW541" s="13"/>
      <c r="HX541" s="13"/>
      <c r="HY541" s="13"/>
      <c r="HZ541" s="13"/>
      <c r="IA541" s="13"/>
      <c r="IB541" s="13"/>
      <c r="IC541" s="13"/>
      <c r="ID541" s="13"/>
      <c r="IE541" s="13"/>
      <c r="IF541" s="13"/>
      <c r="IG541" s="13"/>
      <c r="IH541" s="13"/>
      <c r="II541" s="13"/>
      <c r="IJ541" s="13"/>
      <c r="IK541" s="13"/>
      <c r="IL541" s="13"/>
      <c r="IM541" s="13"/>
      <c r="IN541" s="13"/>
      <c r="IO541" s="13"/>
      <c r="IP541" s="13"/>
      <c r="IQ541" s="13"/>
      <c r="IR541" s="13"/>
      <c r="IS541" s="13"/>
      <c r="IT541" s="13"/>
    </row>
    <row r="542" spans="1:254" s="14" customFormat="1" ht="45" customHeight="1">
      <c r="A542" s="172" t="s">
        <v>1156</v>
      </c>
      <c r="B542" s="201" t="s">
        <v>845</v>
      </c>
      <c r="C542" s="208" t="s">
        <v>194</v>
      </c>
      <c r="D542" s="179" t="s">
        <v>209</v>
      </c>
      <c r="E542" s="143" t="s">
        <v>970</v>
      </c>
      <c r="F542" s="119" t="s">
        <v>1777</v>
      </c>
      <c r="G542" s="119" t="s">
        <v>905</v>
      </c>
      <c r="H542" s="220">
        <f t="shared" ref="H542" si="14">SUM(H546:H549)</f>
        <v>12695.2</v>
      </c>
      <c r="I542" s="220">
        <f t="shared" ref="I542:K542" si="15">SUM(I546:I549)</f>
        <v>12479.9</v>
      </c>
      <c r="J542" s="220">
        <f t="shared" si="15"/>
        <v>12691.1</v>
      </c>
      <c r="K542" s="220">
        <f t="shared" si="15"/>
        <v>12556.1</v>
      </c>
      <c r="L542" s="237"/>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c r="HT542" s="13"/>
      <c r="HU542" s="13"/>
      <c r="HV542" s="13"/>
      <c r="HW542" s="13"/>
      <c r="HX542" s="13"/>
      <c r="HY542" s="13"/>
      <c r="HZ542" s="13"/>
      <c r="IA542" s="13"/>
      <c r="IB542" s="13"/>
      <c r="IC542" s="13"/>
      <c r="ID542" s="13"/>
      <c r="IE542" s="13"/>
      <c r="IF542" s="13"/>
      <c r="IG542" s="13"/>
      <c r="IH542" s="13"/>
      <c r="II542" s="13"/>
      <c r="IJ542" s="13"/>
      <c r="IK542" s="13"/>
      <c r="IL542" s="13"/>
      <c r="IM542" s="13"/>
      <c r="IN542" s="13"/>
      <c r="IO542" s="13"/>
      <c r="IP542" s="13"/>
      <c r="IQ542" s="13"/>
      <c r="IR542" s="13"/>
      <c r="IS542" s="13"/>
      <c r="IT542" s="13"/>
    </row>
    <row r="543" spans="1:254" s="14" customFormat="1" ht="51" customHeight="1">
      <c r="A543" s="172"/>
      <c r="B543" s="201"/>
      <c r="C543" s="208"/>
      <c r="D543" s="179"/>
      <c r="E543" s="143" t="s">
        <v>971</v>
      </c>
      <c r="F543" s="119" t="s">
        <v>65</v>
      </c>
      <c r="G543" s="119" t="s">
        <v>687</v>
      </c>
      <c r="H543" s="220"/>
      <c r="I543" s="220"/>
      <c r="J543" s="220"/>
      <c r="K543" s="220"/>
      <c r="L543" s="237"/>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c r="HT543" s="13"/>
      <c r="HU543" s="13"/>
      <c r="HV543" s="13"/>
      <c r="HW543" s="13"/>
      <c r="HX543" s="13"/>
      <c r="HY543" s="13"/>
      <c r="HZ543" s="13"/>
      <c r="IA543" s="13"/>
      <c r="IB543" s="13"/>
      <c r="IC543" s="13"/>
      <c r="ID543" s="13"/>
      <c r="IE543" s="13"/>
      <c r="IF543" s="13"/>
      <c r="IG543" s="13"/>
      <c r="IH543" s="13"/>
      <c r="II543" s="13"/>
      <c r="IJ543" s="13"/>
      <c r="IK543" s="13"/>
      <c r="IL543" s="13"/>
      <c r="IM543" s="13"/>
      <c r="IN543" s="13"/>
      <c r="IO543" s="13"/>
      <c r="IP543" s="13"/>
      <c r="IQ543" s="13"/>
      <c r="IR543" s="13"/>
      <c r="IS543" s="13"/>
      <c r="IT543" s="13"/>
    </row>
    <row r="544" spans="1:254" s="14" customFormat="1" ht="48" customHeight="1">
      <c r="A544" s="172"/>
      <c r="B544" s="201"/>
      <c r="C544" s="208"/>
      <c r="D544" s="179"/>
      <c r="E544" s="143" t="s">
        <v>686</v>
      </c>
      <c r="F544" s="119" t="s">
        <v>65</v>
      </c>
      <c r="G544" s="119" t="s">
        <v>552</v>
      </c>
      <c r="H544" s="220"/>
      <c r="I544" s="220"/>
      <c r="J544" s="220"/>
      <c r="K544" s="220"/>
      <c r="L544" s="237"/>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c r="HT544" s="13"/>
      <c r="HU544" s="13"/>
      <c r="HV544" s="13"/>
      <c r="HW544" s="13"/>
      <c r="HX544" s="13"/>
      <c r="HY544" s="13"/>
      <c r="HZ544" s="13"/>
      <c r="IA544" s="13"/>
      <c r="IB544" s="13"/>
      <c r="IC544" s="13"/>
      <c r="ID544" s="13"/>
      <c r="IE544" s="13"/>
      <c r="IF544" s="13"/>
      <c r="IG544" s="13"/>
      <c r="IH544" s="13"/>
      <c r="II544" s="13"/>
      <c r="IJ544" s="13"/>
      <c r="IK544" s="13"/>
      <c r="IL544" s="13"/>
      <c r="IM544" s="13"/>
      <c r="IN544" s="13"/>
      <c r="IO544" s="13"/>
      <c r="IP544" s="13"/>
      <c r="IQ544" s="13"/>
      <c r="IR544" s="13"/>
      <c r="IS544" s="13"/>
      <c r="IT544" s="13"/>
    </row>
    <row r="545" spans="1:254" s="14" customFormat="1" ht="27" customHeight="1">
      <c r="A545" s="172"/>
      <c r="B545" s="201"/>
      <c r="C545" s="208"/>
      <c r="D545" s="179"/>
      <c r="E545" s="143" t="s">
        <v>282</v>
      </c>
      <c r="F545" s="119"/>
      <c r="G545" s="119"/>
      <c r="H545" s="126"/>
      <c r="I545" s="126"/>
      <c r="J545" s="126"/>
      <c r="K545" s="126"/>
      <c r="L545" s="125"/>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c r="HT545" s="13"/>
      <c r="HU545" s="13"/>
      <c r="HV545" s="13"/>
      <c r="HW545" s="13"/>
      <c r="HX545" s="13"/>
      <c r="HY545" s="13"/>
      <c r="HZ545" s="13"/>
      <c r="IA545" s="13"/>
      <c r="IB545" s="13"/>
      <c r="IC545" s="13"/>
      <c r="ID545" s="13"/>
      <c r="IE545" s="13"/>
      <c r="IF545" s="13"/>
      <c r="IG545" s="13"/>
      <c r="IH545" s="13"/>
      <c r="II545" s="13"/>
      <c r="IJ545" s="13"/>
      <c r="IK545" s="13"/>
      <c r="IL545" s="13"/>
      <c r="IM545" s="13"/>
      <c r="IN545" s="13"/>
      <c r="IO545" s="13"/>
      <c r="IP545" s="13"/>
      <c r="IQ545" s="13"/>
      <c r="IR545" s="13"/>
      <c r="IS545" s="13"/>
      <c r="IT545" s="13"/>
    </row>
    <row r="546" spans="1:254" s="14" customFormat="1" ht="50.25" customHeight="1">
      <c r="A546" s="172"/>
      <c r="B546" s="201"/>
      <c r="C546" s="208" t="s">
        <v>221</v>
      </c>
      <c r="D546" s="179" t="s">
        <v>209</v>
      </c>
      <c r="E546" s="129" t="s">
        <v>322</v>
      </c>
      <c r="F546" s="128" t="s">
        <v>289</v>
      </c>
      <c r="G546" s="139" t="s">
        <v>594</v>
      </c>
      <c r="H546" s="196">
        <v>12695.2</v>
      </c>
      <c r="I546" s="196">
        <f>12479.9</f>
        <v>12479.9</v>
      </c>
      <c r="J546" s="196">
        <v>12691.1</v>
      </c>
      <c r="K546" s="220">
        <v>12556.1</v>
      </c>
      <c r="L546" s="219" t="s">
        <v>991</v>
      </c>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c r="HT546" s="13"/>
      <c r="HU546" s="13"/>
      <c r="HV546" s="13"/>
      <c r="HW546" s="13"/>
      <c r="HX546" s="13"/>
      <c r="HY546" s="13"/>
      <c r="HZ546" s="13"/>
      <c r="IA546" s="13"/>
      <c r="IB546" s="13"/>
      <c r="IC546" s="13"/>
      <c r="ID546" s="13"/>
      <c r="IE546" s="13"/>
      <c r="IF546" s="13"/>
      <c r="IG546" s="13"/>
      <c r="IH546" s="13"/>
      <c r="II546" s="13"/>
      <c r="IJ546" s="13"/>
      <c r="IK546" s="13"/>
      <c r="IL546" s="13"/>
      <c r="IM546" s="13"/>
      <c r="IN546" s="13"/>
      <c r="IO546" s="13"/>
      <c r="IP546" s="13"/>
      <c r="IQ546" s="13"/>
      <c r="IR546" s="13"/>
      <c r="IS546" s="13"/>
      <c r="IT546" s="13"/>
    </row>
    <row r="547" spans="1:254" s="15" customFormat="1" ht="40.5" customHeight="1">
      <c r="A547" s="172"/>
      <c r="B547" s="201"/>
      <c r="C547" s="208"/>
      <c r="D547" s="179"/>
      <c r="E547" s="129" t="s">
        <v>223</v>
      </c>
      <c r="F547" s="128" t="s">
        <v>289</v>
      </c>
      <c r="G547" s="139" t="s">
        <v>595</v>
      </c>
      <c r="H547" s="197"/>
      <c r="I547" s="197"/>
      <c r="J547" s="197"/>
      <c r="K547" s="220"/>
      <c r="L547" s="219"/>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c r="HT547" s="13"/>
      <c r="HU547" s="13"/>
      <c r="HV547" s="13"/>
      <c r="HW547" s="13"/>
      <c r="HX547" s="13"/>
      <c r="HY547" s="13"/>
      <c r="HZ547" s="13"/>
      <c r="IA547" s="13"/>
      <c r="IB547" s="13"/>
      <c r="IC547" s="13"/>
      <c r="ID547" s="13"/>
      <c r="IE547" s="13"/>
      <c r="IF547" s="13"/>
      <c r="IG547" s="13"/>
      <c r="IH547" s="13"/>
      <c r="II547" s="13"/>
      <c r="IJ547" s="13"/>
      <c r="IK547" s="13"/>
      <c r="IL547" s="13"/>
      <c r="IM547" s="13"/>
      <c r="IN547" s="13"/>
      <c r="IO547" s="13"/>
      <c r="IP547" s="13"/>
      <c r="IQ547" s="13"/>
      <c r="IR547" s="13"/>
      <c r="IS547" s="13"/>
      <c r="IT547" s="13"/>
    </row>
    <row r="548" spans="1:254" s="13" customFormat="1" ht="51" customHeight="1">
      <c r="A548" s="172"/>
      <c r="B548" s="201"/>
      <c r="C548" s="208"/>
      <c r="D548" s="179"/>
      <c r="E548" s="25" t="s">
        <v>628</v>
      </c>
      <c r="F548" s="135" t="s">
        <v>289</v>
      </c>
      <c r="G548" s="128" t="s">
        <v>688</v>
      </c>
      <c r="H548" s="197"/>
      <c r="I548" s="197"/>
      <c r="J548" s="197"/>
      <c r="K548" s="220"/>
      <c r="L548" s="219"/>
    </row>
    <row r="549" spans="1:254" s="17" customFormat="1" ht="58.5" customHeight="1">
      <c r="A549" s="172"/>
      <c r="B549" s="201"/>
      <c r="C549" s="208"/>
      <c r="D549" s="179"/>
      <c r="E549" s="124" t="s">
        <v>1572</v>
      </c>
      <c r="F549" s="128" t="s">
        <v>289</v>
      </c>
      <c r="G549" s="131" t="s">
        <v>1573</v>
      </c>
      <c r="H549" s="198"/>
      <c r="I549" s="198"/>
      <c r="J549" s="198"/>
      <c r="K549" s="220"/>
      <c r="L549" s="219"/>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c r="HT549" s="13"/>
      <c r="HU549" s="13"/>
      <c r="HV549" s="13"/>
      <c r="HW549" s="13"/>
      <c r="HX549" s="13"/>
      <c r="HY549" s="13"/>
      <c r="HZ549" s="13"/>
      <c r="IA549" s="13"/>
      <c r="IB549" s="13"/>
      <c r="IC549" s="13"/>
      <c r="ID549" s="13"/>
      <c r="IE549" s="13"/>
      <c r="IF549" s="13"/>
      <c r="IG549" s="13"/>
      <c r="IH549" s="13"/>
      <c r="II549" s="13"/>
      <c r="IJ549" s="13"/>
      <c r="IK549" s="13"/>
      <c r="IL549" s="13"/>
      <c r="IM549" s="13"/>
      <c r="IN549" s="13"/>
      <c r="IO549" s="13"/>
      <c r="IP549" s="13"/>
      <c r="IQ549" s="13"/>
      <c r="IR549" s="13"/>
      <c r="IS549" s="13"/>
      <c r="IT549" s="13"/>
    </row>
    <row r="550" spans="1:254" s="14" customFormat="1" ht="45" customHeight="1">
      <c r="A550" s="175" t="s">
        <v>133</v>
      </c>
      <c r="B550" s="173" t="s">
        <v>128</v>
      </c>
      <c r="C550" s="208" t="s">
        <v>195</v>
      </c>
      <c r="D550" s="179" t="s">
        <v>1073</v>
      </c>
      <c r="E550" s="143" t="s">
        <v>972</v>
      </c>
      <c r="F550" s="119" t="s">
        <v>430</v>
      </c>
      <c r="G550" s="119" t="s">
        <v>909</v>
      </c>
      <c r="H550" s="199">
        <f>SUM(H552:H558)</f>
        <v>10888.2</v>
      </c>
      <c r="I550" s="199">
        <f t="shared" ref="I550:K550" si="16">SUM(I552:I558)</f>
        <v>9954.1</v>
      </c>
      <c r="J550" s="199">
        <f t="shared" si="16"/>
        <v>10891</v>
      </c>
      <c r="K550" s="199">
        <f t="shared" si="16"/>
        <v>7965.4</v>
      </c>
      <c r="L550" s="219"/>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c r="HT550" s="13"/>
      <c r="HU550" s="13"/>
      <c r="HV550" s="13"/>
      <c r="HW550" s="13"/>
      <c r="HX550" s="13"/>
      <c r="HY550" s="13"/>
      <c r="HZ550" s="13"/>
      <c r="IA550" s="13"/>
      <c r="IB550" s="13"/>
      <c r="IC550" s="13"/>
      <c r="ID550" s="13"/>
      <c r="IE550" s="13"/>
      <c r="IF550" s="13"/>
      <c r="IG550" s="13"/>
      <c r="IH550" s="13"/>
      <c r="II550" s="13"/>
      <c r="IJ550" s="13"/>
      <c r="IK550" s="13"/>
      <c r="IL550" s="13"/>
      <c r="IM550" s="13"/>
      <c r="IN550" s="13"/>
      <c r="IO550" s="13"/>
      <c r="IP550" s="13"/>
      <c r="IQ550" s="13"/>
      <c r="IR550" s="13"/>
      <c r="IS550" s="13"/>
      <c r="IT550" s="13"/>
    </row>
    <row r="551" spans="1:254" s="14" customFormat="1" ht="39.75" customHeight="1">
      <c r="A551" s="176"/>
      <c r="B551" s="178"/>
      <c r="C551" s="208"/>
      <c r="D551" s="179"/>
      <c r="E551" s="143" t="s">
        <v>431</v>
      </c>
      <c r="F551" s="119" t="s">
        <v>289</v>
      </c>
      <c r="G551" s="119" t="s">
        <v>1011</v>
      </c>
      <c r="H551" s="199"/>
      <c r="I551" s="199"/>
      <c r="J551" s="199"/>
      <c r="K551" s="199"/>
      <c r="L551" s="219"/>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c r="HT551" s="13"/>
      <c r="HU551" s="13"/>
      <c r="HV551" s="13"/>
      <c r="HW551" s="13"/>
      <c r="HX551" s="13"/>
      <c r="HY551" s="13"/>
      <c r="HZ551" s="13"/>
      <c r="IA551" s="13"/>
      <c r="IB551" s="13"/>
      <c r="IC551" s="13"/>
      <c r="ID551" s="13"/>
      <c r="IE551" s="13"/>
      <c r="IF551" s="13"/>
      <c r="IG551" s="13"/>
      <c r="IH551" s="13"/>
      <c r="II551" s="13"/>
      <c r="IJ551" s="13"/>
      <c r="IK551" s="13"/>
      <c r="IL551" s="13"/>
      <c r="IM551" s="13"/>
      <c r="IN551" s="13"/>
      <c r="IO551" s="13"/>
      <c r="IP551" s="13"/>
      <c r="IQ551" s="13"/>
      <c r="IR551" s="13"/>
      <c r="IS551" s="13"/>
      <c r="IT551" s="13"/>
    </row>
    <row r="552" spans="1:254" s="14" customFormat="1" ht="66.75" customHeight="1">
      <c r="A552" s="176"/>
      <c r="B552" s="178"/>
      <c r="C552" s="164" t="s">
        <v>2</v>
      </c>
      <c r="D552" s="158" t="s">
        <v>170</v>
      </c>
      <c r="E552" s="143" t="s">
        <v>432</v>
      </c>
      <c r="F552" s="119" t="s">
        <v>1112</v>
      </c>
      <c r="G552" s="119" t="s">
        <v>582</v>
      </c>
      <c r="H552" s="205">
        <v>10888.2</v>
      </c>
      <c r="I552" s="205">
        <v>9954.1</v>
      </c>
      <c r="J552" s="205">
        <v>6020.7</v>
      </c>
      <c r="K552" s="149">
        <v>3991.8</v>
      </c>
      <c r="L552" s="161" t="s">
        <v>1365</v>
      </c>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c r="HT552" s="13"/>
      <c r="HU552" s="13"/>
      <c r="HV552" s="13"/>
      <c r="HW552" s="13"/>
      <c r="HX552" s="13"/>
      <c r="HY552" s="13"/>
      <c r="HZ552" s="13"/>
      <c r="IA552" s="13"/>
      <c r="IB552" s="13"/>
      <c r="IC552" s="13"/>
      <c r="ID552" s="13"/>
      <c r="IE552" s="13"/>
      <c r="IF552" s="13"/>
      <c r="IG552" s="13"/>
      <c r="IH552" s="13"/>
      <c r="II552" s="13"/>
      <c r="IJ552" s="13"/>
      <c r="IK552" s="13"/>
      <c r="IL552" s="13"/>
      <c r="IM552" s="13"/>
      <c r="IN552" s="13"/>
      <c r="IO552" s="13"/>
      <c r="IP552" s="13"/>
      <c r="IQ552" s="13"/>
      <c r="IR552" s="13"/>
      <c r="IS552" s="13"/>
      <c r="IT552" s="13"/>
    </row>
    <row r="553" spans="1:254" s="14" customFormat="1" ht="66.75" customHeight="1">
      <c r="A553" s="176"/>
      <c r="B553" s="178"/>
      <c r="C553" s="165"/>
      <c r="D553" s="159"/>
      <c r="E553" s="129" t="s">
        <v>372</v>
      </c>
      <c r="F553" s="135" t="s">
        <v>289</v>
      </c>
      <c r="G553" s="128" t="s">
        <v>1012</v>
      </c>
      <c r="H553" s="206"/>
      <c r="I553" s="206"/>
      <c r="J553" s="206"/>
      <c r="K553" s="150"/>
      <c r="L553" s="162"/>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c r="HT553" s="13"/>
      <c r="HU553" s="13"/>
      <c r="HV553" s="13"/>
      <c r="HW553" s="13"/>
      <c r="HX553" s="13"/>
      <c r="HY553" s="13"/>
      <c r="HZ553" s="13"/>
      <c r="IA553" s="13"/>
      <c r="IB553" s="13"/>
      <c r="IC553" s="13"/>
      <c r="ID553" s="13"/>
      <c r="IE553" s="13"/>
      <c r="IF553" s="13"/>
      <c r="IG553" s="13"/>
      <c r="IH553" s="13"/>
      <c r="II553" s="13"/>
      <c r="IJ553" s="13"/>
      <c r="IK553" s="13"/>
      <c r="IL553" s="13"/>
      <c r="IM553" s="13"/>
      <c r="IN553" s="13"/>
      <c r="IO553" s="13"/>
      <c r="IP553" s="13"/>
      <c r="IQ553" s="13"/>
      <c r="IR553" s="13"/>
      <c r="IS553" s="13"/>
      <c r="IT553" s="13"/>
    </row>
    <row r="554" spans="1:254" s="14" customFormat="1" ht="66.75" customHeight="1">
      <c r="A554" s="176"/>
      <c r="B554" s="178"/>
      <c r="C554" s="187"/>
      <c r="D554" s="160"/>
      <c r="E554" s="129" t="s">
        <v>616</v>
      </c>
      <c r="F554" s="135" t="s">
        <v>289</v>
      </c>
      <c r="G554" s="128" t="s">
        <v>648</v>
      </c>
      <c r="H554" s="207"/>
      <c r="I554" s="207"/>
      <c r="J554" s="207"/>
      <c r="K554" s="157"/>
      <c r="L554" s="16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c r="HT554" s="13"/>
      <c r="HU554" s="13"/>
      <c r="HV554" s="13"/>
      <c r="HW554" s="13"/>
      <c r="HX554" s="13"/>
      <c r="HY554" s="13"/>
      <c r="HZ554" s="13"/>
      <c r="IA554" s="13"/>
      <c r="IB554" s="13"/>
      <c r="IC554" s="13"/>
      <c r="ID554" s="13"/>
      <c r="IE554" s="13"/>
      <c r="IF554" s="13"/>
      <c r="IG554" s="13"/>
      <c r="IH554" s="13"/>
      <c r="II554" s="13"/>
      <c r="IJ554" s="13"/>
      <c r="IK554" s="13"/>
      <c r="IL554" s="13"/>
      <c r="IM554" s="13"/>
      <c r="IN554" s="13"/>
      <c r="IO554" s="13"/>
      <c r="IP554" s="13"/>
      <c r="IQ554" s="13"/>
      <c r="IR554" s="13"/>
      <c r="IS554" s="13"/>
      <c r="IT554" s="13"/>
    </row>
    <row r="555" spans="1:254" s="14" customFormat="1" ht="82.5" customHeight="1">
      <c r="A555" s="176"/>
      <c r="B555" s="178"/>
      <c r="C555" s="164" t="s">
        <v>1072</v>
      </c>
      <c r="D555" s="158" t="s">
        <v>1073</v>
      </c>
      <c r="E555" s="129" t="s">
        <v>1514</v>
      </c>
      <c r="F555" s="135" t="s">
        <v>289</v>
      </c>
      <c r="G555" s="32" t="s">
        <v>648</v>
      </c>
      <c r="H555" s="205"/>
      <c r="I555" s="205"/>
      <c r="J555" s="205">
        <v>4870.3</v>
      </c>
      <c r="K555" s="149">
        <v>3973.6</v>
      </c>
      <c r="L555" s="161" t="s">
        <v>1693</v>
      </c>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c r="HT555" s="13"/>
      <c r="HU555" s="13"/>
      <c r="HV555" s="13"/>
      <c r="HW555" s="13"/>
      <c r="HX555" s="13"/>
      <c r="HY555" s="13"/>
      <c r="HZ555" s="13"/>
      <c r="IA555" s="13"/>
      <c r="IB555" s="13"/>
      <c r="IC555" s="13"/>
      <c r="ID555" s="13"/>
      <c r="IE555" s="13"/>
      <c r="IF555" s="13"/>
      <c r="IG555" s="13"/>
      <c r="IH555" s="13"/>
      <c r="II555" s="13"/>
      <c r="IJ555" s="13"/>
      <c r="IK555" s="13"/>
      <c r="IL555" s="13"/>
      <c r="IM555" s="13"/>
      <c r="IN555" s="13"/>
      <c r="IO555" s="13"/>
      <c r="IP555" s="13"/>
      <c r="IQ555" s="13"/>
      <c r="IR555" s="13"/>
      <c r="IS555" s="13"/>
      <c r="IT555" s="13"/>
    </row>
    <row r="556" spans="1:254" s="14" customFormat="1" ht="63" customHeight="1">
      <c r="A556" s="176"/>
      <c r="B556" s="178"/>
      <c r="C556" s="165"/>
      <c r="D556" s="159"/>
      <c r="E556" s="143" t="s">
        <v>1651</v>
      </c>
      <c r="F556" s="119" t="s">
        <v>289</v>
      </c>
      <c r="G556" s="119" t="s">
        <v>1314</v>
      </c>
      <c r="H556" s="206"/>
      <c r="I556" s="206"/>
      <c r="J556" s="206"/>
      <c r="K556" s="150"/>
      <c r="L556" s="162"/>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c r="HT556" s="13"/>
      <c r="HU556" s="13"/>
      <c r="HV556" s="13"/>
      <c r="HW556" s="13"/>
      <c r="HX556" s="13"/>
      <c r="HY556" s="13"/>
      <c r="HZ556" s="13"/>
      <c r="IA556" s="13"/>
      <c r="IB556" s="13"/>
      <c r="IC556" s="13"/>
      <c r="ID556" s="13"/>
      <c r="IE556" s="13"/>
      <c r="IF556" s="13"/>
      <c r="IG556" s="13"/>
      <c r="IH556" s="13"/>
      <c r="II556" s="13"/>
      <c r="IJ556" s="13"/>
      <c r="IK556" s="13"/>
      <c r="IL556" s="13"/>
      <c r="IM556" s="13"/>
      <c r="IN556" s="13"/>
      <c r="IO556" s="13"/>
      <c r="IP556" s="13"/>
      <c r="IQ556" s="13"/>
      <c r="IR556" s="13"/>
      <c r="IS556" s="13"/>
      <c r="IT556" s="13"/>
    </row>
    <row r="557" spans="1:254" s="14" customFormat="1" ht="50.25" customHeight="1">
      <c r="A557" s="176"/>
      <c r="B557" s="178"/>
      <c r="C557" s="165"/>
      <c r="D557" s="159"/>
      <c r="E557" s="143" t="s">
        <v>1735</v>
      </c>
      <c r="F557" s="119" t="s">
        <v>289</v>
      </c>
      <c r="G557" s="47" t="s">
        <v>1573</v>
      </c>
      <c r="H557" s="206"/>
      <c r="I557" s="206"/>
      <c r="J557" s="206"/>
      <c r="K557" s="150"/>
      <c r="L557" s="162"/>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c r="HT557" s="13"/>
      <c r="HU557" s="13"/>
      <c r="HV557" s="13"/>
      <c r="HW557" s="13"/>
      <c r="HX557" s="13"/>
      <c r="HY557" s="13"/>
      <c r="HZ557" s="13"/>
      <c r="IA557" s="13"/>
      <c r="IB557" s="13"/>
      <c r="IC557" s="13"/>
      <c r="ID557" s="13"/>
      <c r="IE557" s="13"/>
      <c r="IF557" s="13"/>
      <c r="IG557" s="13"/>
      <c r="IH557" s="13"/>
      <c r="II557" s="13"/>
      <c r="IJ557" s="13"/>
      <c r="IK557" s="13"/>
      <c r="IL557" s="13"/>
      <c r="IM557" s="13"/>
      <c r="IN557" s="13"/>
      <c r="IO557" s="13"/>
      <c r="IP557" s="13"/>
      <c r="IQ557" s="13"/>
      <c r="IR557" s="13"/>
      <c r="IS557" s="13"/>
      <c r="IT557" s="13"/>
    </row>
    <row r="558" spans="1:254" s="14" customFormat="1" ht="40.5" customHeight="1">
      <c r="A558" s="177"/>
      <c r="B558" s="174"/>
      <c r="C558" s="187"/>
      <c r="D558" s="160"/>
      <c r="E558" s="124" t="s">
        <v>1665</v>
      </c>
      <c r="F558" s="135" t="s">
        <v>289</v>
      </c>
      <c r="G558" s="131" t="s">
        <v>1629</v>
      </c>
      <c r="H558" s="207"/>
      <c r="I558" s="207"/>
      <c r="J558" s="207"/>
      <c r="K558" s="157"/>
      <c r="L558" s="16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c r="HT558" s="13"/>
      <c r="HU558" s="13"/>
      <c r="HV558" s="13"/>
      <c r="HW558" s="13"/>
      <c r="HX558" s="13"/>
      <c r="HY558" s="13"/>
      <c r="HZ558" s="13"/>
      <c r="IA558" s="13"/>
      <c r="IB558" s="13"/>
      <c r="IC558" s="13"/>
      <c r="ID558" s="13"/>
      <c r="IE558" s="13"/>
      <c r="IF558" s="13"/>
      <c r="IG558" s="13"/>
      <c r="IH558" s="13"/>
      <c r="II558" s="13"/>
      <c r="IJ558" s="13"/>
      <c r="IK558" s="13"/>
      <c r="IL558" s="13"/>
      <c r="IM558" s="13"/>
      <c r="IN558" s="13"/>
      <c r="IO558" s="13"/>
      <c r="IP558" s="13"/>
      <c r="IQ558" s="13"/>
      <c r="IR558" s="13"/>
      <c r="IS558" s="13"/>
      <c r="IT558" s="13"/>
    </row>
    <row r="559" spans="1:254" s="14" customFormat="1" ht="48.75" customHeight="1">
      <c r="A559" s="172" t="s">
        <v>134</v>
      </c>
      <c r="B559" s="201" t="s">
        <v>52</v>
      </c>
      <c r="C559" s="208" t="s">
        <v>196</v>
      </c>
      <c r="D559" s="179" t="s">
        <v>1719</v>
      </c>
      <c r="E559" s="143" t="s">
        <v>942</v>
      </c>
      <c r="F559" s="119" t="s">
        <v>224</v>
      </c>
      <c r="G559" s="119" t="s">
        <v>905</v>
      </c>
      <c r="H559" s="116">
        <f t="shared" ref="H559:K559" si="17">SUM(H561:H568)</f>
        <v>3733</v>
      </c>
      <c r="I559" s="116">
        <f t="shared" si="17"/>
        <v>3685.9</v>
      </c>
      <c r="J559" s="116">
        <f t="shared" si="17"/>
        <v>1035.7</v>
      </c>
      <c r="K559" s="116">
        <f t="shared" si="17"/>
        <v>2682.7999999999997</v>
      </c>
      <c r="L559" s="125"/>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c r="HT559" s="13"/>
      <c r="HU559" s="13"/>
      <c r="HV559" s="13"/>
      <c r="HW559" s="13"/>
      <c r="HX559" s="13"/>
      <c r="HY559" s="13"/>
      <c r="HZ559" s="13"/>
      <c r="IA559" s="13"/>
      <c r="IB559" s="13"/>
      <c r="IC559" s="13"/>
      <c r="ID559" s="13"/>
      <c r="IE559" s="13"/>
      <c r="IF559" s="13"/>
      <c r="IG559" s="13"/>
      <c r="IH559" s="13"/>
      <c r="II559" s="13"/>
      <c r="IJ559" s="13"/>
      <c r="IK559" s="13"/>
      <c r="IL559" s="13"/>
      <c r="IM559" s="13"/>
      <c r="IN559" s="13"/>
      <c r="IO559" s="13"/>
      <c r="IP559" s="13"/>
      <c r="IQ559" s="13"/>
      <c r="IR559" s="13"/>
      <c r="IS559" s="13"/>
      <c r="IT559" s="13"/>
    </row>
    <row r="560" spans="1:254" s="14" customFormat="1" ht="26.25" customHeight="1">
      <c r="A560" s="172"/>
      <c r="B560" s="201"/>
      <c r="C560" s="208"/>
      <c r="D560" s="179"/>
      <c r="E560" s="143" t="s">
        <v>282</v>
      </c>
      <c r="F560" s="119"/>
      <c r="G560" s="119"/>
      <c r="H560" s="116"/>
      <c r="I560" s="116"/>
      <c r="J560" s="116"/>
      <c r="K560" s="116"/>
      <c r="L560" s="125"/>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c r="HT560" s="13"/>
      <c r="HU560" s="13"/>
      <c r="HV560" s="13"/>
      <c r="HW560" s="13"/>
      <c r="HX560" s="13"/>
      <c r="HY560" s="13"/>
      <c r="HZ560" s="13"/>
      <c r="IA560" s="13"/>
      <c r="IB560" s="13"/>
      <c r="IC560" s="13"/>
      <c r="ID560" s="13"/>
      <c r="IE560" s="13"/>
      <c r="IF560" s="13"/>
      <c r="IG560" s="13"/>
      <c r="IH560" s="13"/>
      <c r="II560" s="13"/>
      <c r="IJ560" s="13"/>
      <c r="IK560" s="13"/>
      <c r="IL560" s="13"/>
      <c r="IM560" s="13"/>
      <c r="IN560" s="13"/>
      <c r="IO560" s="13"/>
      <c r="IP560" s="13"/>
      <c r="IQ560" s="13"/>
      <c r="IR560" s="13"/>
      <c r="IS560" s="13"/>
      <c r="IT560" s="13"/>
    </row>
    <row r="561" spans="1:254" s="14" customFormat="1" ht="66.75" hidden="1" customHeight="1">
      <c r="A561" s="172"/>
      <c r="B561" s="201"/>
      <c r="C561" s="119" t="s">
        <v>181</v>
      </c>
      <c r="D561" s="103" t="s">
        <v>211</v>
      </c>
      <c r="E561" s="143" t="s">
        <v>183</v>
      </c>
      <c r="F561" s="119" t="s">
        <v>291</v>
      </c>
      <c r="G561" s="119" t="s">
        <v>184</v>
      </c>
      <c r="H561" s="116"/>
      <c r="I561" s="116"/>
      <c r="J561" s="116"/>
      <c r="K561" s="116"/>
      <c r="L561" s="125" t="s">
        <v>992</v>
      </c>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c r="HT561" s="13"/>
      <c r="HU561" s="13"/>
      <c r="HV561" s="13"/>
      <c r="HW561" s="13"/>
      <c r="HX561" s="13"/>
      <c r="HY561" s="13"/>
      <c r="HZ561" s="13"/>
      <c r="IA561" s="13"/>
      <c r="IB561" s="13"/>
      <c r="IC561" s="13"/>
      <c r="ID561" s="13"/>
      <c r="IE561" s="13"/>
      <c r="IF561" s="13"/>
      <c r="IG561" s="13"/>
      <c r="IH561" s="13"/>
      <c r="II561" s="13"/>
      <c r="IJ561" s="13"/>
      <c r="IK561" s="13"/>
      <c r="IL561" s="13"/>
      <c r="IM561" s="13"/>
      <c r="IN561" s="13"/>
      <c r="IO561" s="13"/>
      <c r="IP561" s="13"/>
      <c r="IQ561" s="13"/>
      <c r="IR561" s="13"/>
      <c r="IS561" s="13"/>
      <c r="IT561" s="13"/>
    </row>
    <row r="562" spans="1:254" s="14" customFormat="1" ht="50.25" customHeight="1">
      <c r="A562" s="172"/>
      <c r="B562" s="201"/>
      <c r="C562" s="208" t="s">
        <v>181</v>
      </c>
      <c r="D562" s="179" t="s">
        <v>1073</v>
      </c>
      <c r="E562" s="25" t="s">
        <v>1778</v>
      </c>
      <c r="F562" s="135" t="s">
        <v>289</v>
      </c>
      <c r="G562" s="128" t="s">
        <v>689</v>
      </c>
      <c r="H562" s="149">
        <v>3697.3</v>
      </c>
      <c r="I562" s="149">
        <f>3685.9</f>
        <v>3685.9</v>
      </c>
      <c r="J562" s="149">
        <v>1000</v>
      </c>
      <c r="K562" s="199">
        <v>2647.1</v>
      </c>
      <c r="L562" s="219" t="s">
        <v>1074</v>
      </c>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c r="HT562" s="13"/>
      <c r="HU562" s="13"/>
      <c r="HV562" s="13"/>
      <c r="HW562" s="13"/>
      <c r="HX562" s="13"/>
      <c r="HY562" s="13"/>
      <c r="HZ562" s="13"/>
      <c r="IA562" s="13"/>
      <c r="IB562" s="13"/>
      <c r="IC562" s="13"/>
      <c r="ID562" s="13"/>
      <c r="IE562" s="13"/>
      <c r="IF562" s="13"/>
      <c r="IG562" s="13"/>
      <c r="IH562" s="13"/>
      <c r="II562" s="13"/>
      <c r="IJ562" s="13"/>
      <c r="IK562" s="13"/>
      <c r="IL562" s="13"/>
      <c r="IM562" s="13"/>
      <c r="IN562" s="13"/>
      <c r="IO562" s="13"/>
      <c r="IP562" s="13"/>
      <c r="IQ562" s="13"/>
      <c r="IR562" s="13"/>
      <c r="IS562" s="13"/>
      <c r="IT562" s="13"/>
    </row>
    <row r="563" spans="1:254" s="14" customFormat="1" ht="50.25" customHeight="1">
      <c r="A563" s="172"/>
      <c r="B563" s="201"/>
      <c r="C563" s="208"/>
      <c r="D563" s="179"/>
      <c r="E563" s="124" t="s">
        <v>1519</v>
      </c>
      <c r="F563" s="128" t="s">
        <v>289</v>
      </c>
      <c r="G563" s="131" t="s">
        <v>1520</v>
      </c>
      <c r="H563" s="150"/>
      <c r="I563" s="150"/>
      <c r="J563" s="150"/>
      <c r="K563" s="199"/>
      <c r="L563" s="219"/>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c r="HT563" s="13"/>
      <c r="HU563" s="13"/>
      <c r="HV563" s="13"/>
      <c r="HW563" s="13"/>
      <c r="HX563" s="13"/>
      <c r="HY563" s="13"/>
      <c r="HZ563" s="13"/>
      <c r="IA563" s="13"/>
      <c r="IB563" s="13"/>
      <c r="IC563" s="13"/>
      <c r="ID563" s="13"/>
      <c r="IE563" s="13"/>
      <c r="IF563" s="13"/>
      <c r="IG563" s="13"/>
      <c r="IH563" s="13"/>
      <c r="II563" s="13"/>
      <c r="IJ563" s="13"/>
      <c r="IK563" s="13"/>
      <c r="IL563" s="13"/>
      <c r="IM563" s="13"/>
      <c r="IN563" s="13"/>
      <c r="IO563" s="13"/>
      <c r="IP563" s="13"/>
      <c r="IQ563" s="13"/>
      <c r="IR563" s="13"/>
      <c r="IS563" s="13"/>
      <c r="IT563" s="13"/>
    </row>
    <row r="564" spans="1:254" s="14" customFormat="1" ht="50.25" customHeight="1">
      <c r="A564" s="172"/>
      <c r="B564" s="201"/>
      <c r="C564" s="208"/>
      <c r="D564" s="179"/>
      <c r="E564" s="143" t="s">
        <v>1696</v>
      </c>
      <c r="F564" s="119" t="s">
        <v>289</v>
      </c>
      <c r="G564" s="47" t="s">
        <v>575</v>
      </c>
      <c r="H564" s="150"/>
      <c r="I564" s="150"/>
      <c r="J564" s="150"/>
      <c r="K564" s="199"/>
      <c r="L564" s="219"/>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c r="HT564" s="13"/>
      <c r="HU564" s="13"/>
      <c r="HV564" s="13"/>
      <c r="HW564" s="13"/>
      <c r="HX564" s="13"/>
      <c r="HY564" s="13"/>
      <c r="HZ564" s="13"/>
      <c r="IA564" s="13"/>
      <c r="IB564" s="13"/>
      <c r="IC564" s="13"/>
      <c r="ID564" s="13"/>
      <c r="IE564" s="13"/>
      <c r="IF564" s="13"/>
      <c r="IG564" s="13"/>
      <c r="IH564" s="13"/>
      <c r="II564" s="13"/>
      <c r="IJ564" s="13"/>
      <c r="IK564" s="13"/>
      <c r="IL564" s="13"/>
      <c r="IM564" s="13"/>
      <c r="IN564" s="13"/>
      <c r="IO564" s="13"/>
      <c r="IP564" s="13"/>
      <c r="IQ564" s="13"/>
      <c r="IR564" s="13"/>
      <c r="IS564" s="13"/>
      <c r="IT564" s="13"/>
    </row>
    <row r="565" spans="1:254" s="14" customFormat="1" ht="57" customHeight="1">
      <c r="A565" s="172"/>
      <c r="B565" s="201"/>
      <c r="C565" s="208"/>
      <c r="D565" s="179"/>
      <c r="E565" s="143" t="s">
        <v>1651</v>
      </c>
      <c r="F565" s="119" t="s">
        <v>289</v>
      </c>
      <c r="G565" s="119" t="s">
        <v>1314</v>
      </c>
      <c r="H565" s="150"/>
      <c r="I565" s="150"/>
      <c r="J565" s="150"/>
      <c r="K565" s="199"/>
      <c r="L565" s="219"/>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c r="HT565" s="13"/>
      <c r="HU565" s="13"/>
      <c r="HV565" s="13"/>
      <c r="HW565" s="13"/>
      <c r="HX565" s="13"/>
      <c r="HY565" s="13"/>
      <c r="HZ565" s="13"/>
      <c r="IA565" s="13"/>
      <c r="IB565" s="13"/>
      <c r="IC565" s="13"/>
      <c r="ID565" s="13"/>
      <c r="IE565" s="13"/>
      <c r="IF565" s="13"/>
      <c r="IG565" s="13"/>
      <c r="IH565" s="13"/>
      <c r="II565" s="13"/>
      <c r="IJ565" s="13"/>
      <c r="IK565" s="13"/>
      <c r="IL565" s="13"/>
      <c r="IM565" s="13"/>
      <c r="IN565" s="13"/>
      <c r="IO565" s="13"/>
      <c r="IP565" s="13"/>
      <c r="IQ565" s="13"/>
      <c r="IR565" s="13"/>
      <c r="IS565" s="13"/>
      <c r="IT565" s="13"/>
    </row>
    <row r="566" spans="1:254" s="14" customFormat="1" ht="46.5" customHeight="1">
      <c r="A566" s="172"/>
      <c r="B566" s="201"/>
      <c r="C566" s="208"/>
      <c r="D566" s="179"/>
      <c r="E566" s="143" t="s">
        <v>1735</v>
      </c>
      <c r="F566" s="119" t="s">
        <v>289</v>
      </c>
      <c r="G566" s="47" t="s">
        <v>1573</v>
      </c>
      <c r="H566" s="157"/>
      <c r="I566" s="157"/>
      <c r="J566" s="157"/>
      <c r="K566" s="199"/>
      <c r="L566" s="219"/>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c r="HT566" s="13"/>
      <c r="HU566" s="13"/>
      <c r="HV566" s="13"/>
      <c r="HW566" s="13"/>
      <c r="HX566" s="13"/>
      <c r="HY566" s="13"/>
      <c r="HZ566" s="13"/>
      <c r="IA566" s="13"/>
      <c r="IB566" s="13"/>
      <c r="IC566" s="13"/>
      <c r="ID566" s="13"/>
      <c r="IE566" s="13"/>
      <c r="IF566" s="13"/>
      <c r="IG566" s="13"/>
      <c r="IH566" s="13"/>
      <c r="II566" s="13"/>
      <c r="IJ566" s="13"/>
      <c r="IK566" s="13"/>
      <c r="IL566" s="13"/>
      <c r="IM566" s="13"/>
      <c r="IN566" s="13"/>
      <c r="IO566" s="13"/>
      <c r="IP566" s="13"/>
      <c r="IQ566" s="13"/>
      <c r="IR566" s="13"/>
      <c r="IS566" s="13"/>
      <c r="IT566" s="13"/>
    </row>
    <row r="567" spans="1:254" s="14" customFormat="1" ht="68.25" customHeight="1">
      <c r="A567" s="172"/>
      <c r="B567" s="201"/>
      <c r="C567" s="208" t="s">
        <v>182</v>
      </c>
      <c r="D567" s="295">
        <v>605</v>
      </c>
      <c r="E567" s="185" t="s">
        <v>626</v>
      </c>
      <c r="F567" s="151" t="s">
        <v>289</v>
      </c>
      <c r="G567" s="164" t="s">
        <v>1006</v>
      </c>
      <c r="H567" s="149">
        <v>35.700000000000003</v>
      </c>
      <c r="I567" s="149"/>
      <c r="J567" s="149">
        <v>35.700000000000003</v>
      </c>
      <c r="K567" s="199">
        <v>35.700000000000003</v>
      </c>
      <c r="L567" s="219" t="s">
        <v>1366</v>
      </c>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c r="HT567" s="13"/>
      <c r="HU567" s="13"/>
      <c r="HV567" s="13"/>
      <c r="HW567" s="13"/>
      <c r="HX567" s="13"/>
      <c r="HY567" s="13"/>
      <c r="HZ567" s="13"/>
      <c r="IA567" s="13"/>
      <c r="IB567" s="13"/>
      <c r="IC567" s="13"/>
      <c r="ID567" s="13"/>
      <c r="IE567" s="13"/>
      <c r="IF567" s="13"/>
      <c r="IG567" s="13"/>
      <c r="IH567" s="13"/>
      <c r="II567" s="13"/>
      <c r="IJ567" s="13"/>
      <c r="IK567" s="13"/>
      <c r="IL567" s="13"/>
      <c r="IM567" s="13"/>
      <c r="IN567" s="13"/>
      <c r="IO567" s="13"/>
      <c r="IP567" s="13"/>
      <c r="IQ567" s="13"/>
      <c r="IR567" s="13"/>
      <c r="IS567" s="13"/>
      <c r="IT567" s="13"/>
    </row>
    <row r="568" spans="1:254" s="14" customFormat="1" ht="14.25" customHeight="1">
      <c r="A568" s="172"/>
      <c r="B568" s="201"/>
      <c r="C568" s="208"/>
      <c r="D568" s="295"/>
      <c r="E568" s="186"/>
      <c r="F568" s="152"/>
      <c r="G568" s="187"/>
      <c r="H568" s="157"/>
      <c r="I568" s="157"/>
      <c r="J568" s="157"/>
      <c r="K568" s="199"/>
      <c r="L568" s="219"/>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c r="HT568" s="13"/>
      <c r="HU568" s="13"/>
      <c r="HV568" s="13"/>
      <c r="HW568" s="13"/>
      <c r="HX568" s="13"/>
      <c r="HY568" s="13"/>
      <c r="HZ568" s="13"/>
      <c r="IA568" s="13"/>
      <c r="IB568" s="13"/>
      <c r="IC568" s="13"/>
      <c r="ID568" s="13"/>
      <c r="IE568" s="13"/>
      <c r="IF568" s="13"/>
      <c r="IG568" s="13"/>
      <c r="IH568" s="13"/>
      <c r="II568" s="13"/>
      <c r="IJ568" s="13"/>
      <c r="IK568" s="13"/>
      <c r="IL568" s="13"/>
      <c r="IM568" s="13"/>
      <c r="IN568" s="13"/>
      <c r="IO568" s="13"/>
      <c r="IP568" s="13"/>
      <c r="IQ568" s="13"/>
      <c r="IR568" s="13"/>
      <c r="IS568" s="13"/>
      <c r="IT568" s="13"/>
    </row>
    <row r="569" spans="1:254" s="14" customFormat="1" ht="44.25" customHeight="1">
      <c r="A569" s="175" t="s">
        <v>135</v>
      </c>
      <c r="B569" s="173" t="s">
        <v>329</v>
      </c>
      <c r="C569" s="208" t="s">
        <v>197</v>
      </c>
      <c r="D569" s="179" t="s">
        <v>1720</v>
      </c>
      <c r="E569" s="143" t="s">
        <v>973</v>
      </c>
      <c r="F569" s="119" t="s">
        <v>107</v>
      </c>
      <c r="G569" s="47" t="s">
        <v>905</v>
      </c>
      <c r="H569" s="149">
        <f t="shared" ref="H569:K569" si="18">SUM(H574:H601)</f>
        <v>166883.4</v>
      </c>
      <c r="I569" s="149">
        <f t="shared" si="18"/>
        <v>162267.69999999998</v>
      </c>
      <c r="J569" s="149">
        <f t="shared" si="18"/>
        <v>195976.5</v>
      </c>
      <c r="K569" s="149">
        <f t="shared" si="18"/>
        <v>134489.4</v>
      </c>
      <c r="L569" s="161"/>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c r="HT569" s="13"/>
      <c r="HU569" s="13"/>
      <c r="HV569" s="13"/>
      <c r="HW569" s="13"/>
      <c r="HX569" s="13"/>
      <c r="HY569" s="13"/>
      <c r="HZ569" s="13"/>
      <c r="IA569" s="13"/>
      <c r="IB569" s="13"/>
      <c r="IC569" s="13"/>
      <c r="ID569" s="13"/>
      <c r="IE569" s="13"/>
      <c r="IF569" s="13"/>
      <c r="IG569" s="13"/>
      <c r="IH569" s="13"/>
      <c r="II569" s="13"/>
      <c r="IJ569" s="13"/>
      <c r="IK569" s="13"/>
      <c r="IL569" s="13"/>
      <c r="IM569" s="13"/>
      <c r="IN569" s="13"/>
      <c r="IO569" s="13"/>
      <c r="IP569" s="13"/>
      <c r="IQ569" s="13"/>
      <c r="IR569" s="13"/>
      <c r="IS569" s="13"/>
      <c r="IT569" s="13"/>
    </row>
    <row r="570" spans="1:254" s="14" customFormat="1" ht="45.75" customHeight="1">
      <c r="A570" s="176"/>
      <c r="B570" s="178"/>
      <c r="C570" s="208"/>
      <c r="D570" s="179"/>
      <c r="E570" s="143" t="s">
        <v>1779</v>
      </c>
      <c r="F570" s="119" t="s">
        <v>1600</v>
      </c>
      <c r="G570" s="47" t="s">
        <v>547</v>
      </c>
      <c r="H570" s="150"/>
      <c r="I570" s="150"/>
      <c r="J570" s="150"/>
      <c r="K570" s="150"/>
      <c r="L570" s="162"/>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c r="HT570" s="13"/>
      <c r="HU570" s="13"/>
      <c r="HV570" s="13"/>
      <c r="HW570" s="13"/>
      <c r="HX570" s="13"/>
      <c r="HY570" s="13"/>
      <c r="HZ570" s="13"/>
      <c r="IA570" s="13"/>
      <c r="IB570" s="13"/>
      <c r="IC570" s="13"/>
      <c r="ID570" s="13"/>
      <c r="IE570" s="13"/>
      <c r="IF570" s="13"/>
      <c r="IG570" s="13"/>
      <c r="IH570" s="13"/>
      <c r="II570" s="13"/>
      <c r="IJ570" s="13"/>
      <c r="IK570" s="13"/>
      <c r="IL570" s="13"/>
      <c r="IM570" s="13"/>
      <c r="IN570" s="13"/>
      <c r="IO570" s="13"/>
      <c r="IP570" s="13"/>
      <c r="IQ570" s="13"/>
      <c r="IR570" s="13"/>
      <c r="IS570" s="13"/>
      <c r="IT570" s="13"/>
    </row>
    <row r="571" spans="1:254" s="14" customFormat="1" ht="43.5" customHeight="1">
      <c r="A571" s="176"/>
      <c r="B571" s="178"/>
      <c r="C571" s="208"/>
      <c r="D571" s="179"/>
      <c r="E571" s="129" t="s">
        <v>789</v>
      </c>
      <c r="F571" s="128" t="s">
        <v>123</v>
      </c>
      <c r="G571" s="128" t="s">
        <v>790</v>
      </c>
      <c r="H571" s="150"/>
      <c r="I571" s="150"/>
      <c r="J571" s="150"/>
      <c r="K571" s="150"/>
      <c r="L571" s="162"/>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c r="HT571" s="13"/>
      <c r="HU571" s="13"/>
      <c r="HV571" s="13"/>
      <c r="HW571" s="13"/>
      <c r="HX571" s="13"/>
      <c r="HY571" s="13"/>
      <c r="HZ571" s="13"/>
      <c r="IA571" s="13"/>
      <c r="IB571" s="13"/>
      <c r="IC571" s="13"/>
      <c r="ID571" s="13"/>
      <c r="IE571" s="13"/>
      <c r="IF571" s="13"/>
      <c r="IG571" s="13"/>
      <c r="IH571" s="13"/>
      <c r="II571" s="13"/>
      <c r="IJ571" s="13"/>
      <c r="IK571" s="13"/>
      <c r="IL571" s="13"/>
      <c r="IM571" s="13"/>
      <c r="IN571" s="13"/>
      <c r="IO571" s="13"/>
      <c r="IP571" s="13"/>
      <c r="IQ571" s="13"/>
      <c r="IR571" s="13"/>
      <c r="IS571" s="13"/>
      <c r="IT571" s="13"/>
    </row>
    <row r="572" spans="1:254" s="14" customFormat="1" ht="48.75" customHeight="1">
      <c r="A572" s="176"/>
      <c r="B572" s="178"/>
      <c r="C572" s="208"/>
      <c r="D572" s="179"/>
      <c r="E572" s="143" t="s">
        <v>1780</v>
      </c>
      <c r="F572" s="119" t="s">
        <v>289</v>
      </c>
      <c r="G572" s="47" t="s">
        <v>1404</v>
      </c>
      <c r="H572" s="157"/>
      <c r="I572" s="157"/>
      <c r="J572" s="157"/>
      <c r="K572" s="157"/>
      <c r="L572" s="16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c r="HT572" s="13"/>
      <c r="HU572" s="13"/>
      <c r="HV572" s="13"/>
      <c r="HW572" s="13"/>
      <c r="HX572" s="13"/>
      <c r="HY572" s="13"/>
      <c r="HZ572" s="13"/>
      <c r="IA572" s="13"/>
      <c r="IB572" s="13"/>
      <c r="IC572" s="13"/>
      <c r="ID572" s="13"/>
      <c r="IE572" s="13"/>
      <c r="IF572" s="13"/>
      <c r="IG572" s="13"/>
      <c r="IH572" s="13"/>
      <c r="II572" s="13"/>
      <c r="IJ572" s="13"/>
      <c r="IK572" s="13"/>
      <c r="IL572" s="13"/>
      <c r="IM572" s="13"/>
      <c r="IN572" s="13"/>
      <c r="IO572" s="13"/>
      <c r="IP572" s="13"/>
      <c r="IQ572" s="13"/>
      <c r="IR572" s="13"/>
      <c r="IS572" s="13"/>
      <c r="IT572" s="13"/>
    </row>
    <row r="573" spans="1:254" s="14" customFormat="1" ht="24" customHeight="1">
      <c r="A573" s="176"/>
      <c r="B573" s="178"/>
      <c r="C573" s="208"/>
      <c r="D573" s="179"/>
      <c r="E573" s="143" t="s">
        <v>282</v>
      </c>
      <c r="F573" s="119"/>
      <c r="G573" s="119"/>
      <c r="H573" s="116"/>
      <c r="I573" s="116"/>
      <c r="J573" s="116"/>
      <c r="K573" s="116"/>
      <c r="L573" s="125"/>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c r="HT573" s="13"/>
      <c r="HU573" s="13"/>
      <c r="HV573" s="13"/>
      <c r="HW573" s="13"/>
      <c r="HX573" s="13"/>
      <c r="HY573" s="13"/>
      <c r="HZ573" s="13"/>
      <c r="IA573" s="13"/>
      <c r="IB573" s="13"/>
      <c r="IC573" s="13"/>
      <c r="ID573" s="13"/>
      <c r="IE573" s="13"/>
      <c r="IF573" s="13"/>
      <c r="IG573" s="13"/>
      <c r="IH573" s="13"/>
      <c r="II573" s="13"/>
      <c r="IJ573" s="13"/>
      <c r="IK573" s="13"/>
      <c r="IL573" s="13"/>
      <c r="IM573" s="13"/>
      <c r="IN573" s="13"/>
      <c r="IO573" s="13"/>
      <c r="IP573" s="13"/>
      <c r="IQ573" s="13"/>
      <c r="IR573" s="13"/>
      <c r="IS573" s="13"/>
      <c r="IT573" s="13"/>
    </row>
    <row r="574" spans="1:254" s="14" customFormat="1" ht="62.25" customHeight="1">
      <c r="A574" s="176"/>
      <c r="B574" s="178"/>
      <c r="C574" s="208" t="s">
        <v>108</v>
      </c>
      <c r="D574" s="179" t="s">
        <v>170</v>
      </c>
      <c r="E574" s="143" t="s">
        <v>432</v>
      </c>
      <c r="F574" s="119" t="s">
        <v>1113</v>
      </c>
      <c r="G574" s="119" t="s">
        <v>582</v>
      </c>
      <c r="H574" s="149">
        <f>161663.5+4979.9-35000-4979.9</f>
        <v>126663.5</v>
      </c>
      <c r="I574" s="149">
        <f>4548.4+157719.3-35000-4548.4-80-112.3</f>
        <v>122526.99999999999</v>
      </c>
      <c r="J574" s="149">
        <f>130419.4+2669.7</f>
        <v>133089.1</v>
      </c>
      <c r="K574" s="199">
        <f>127291.6+6757.8</f>
        <v>134049.4</v>
      </c>
      <c r="L574" s="219" t="s">
        <v>1709</v>
      </c>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c r="HT574" s="13"/>
      <c r="HU574" s="13"/>
      <c r="HV574" s="13"/>
      <c r="HW574" s="13"/>
      <c r="HX574" s="13"/>
      <c r="HY574" s="13"/>
      <c r="HZ574" s="13"/>
      <c r="IA574" s="13"/>
      <c r="IB574" s="13"/>
      <c r="IC574" s="13"/>
      <c r="ID574" s="13"/>
      <c r="IE574" s="13"/>
      <c r="IF574" s="13"/>
      <c r="IG574" s="13"/>
      <c r="IH574" s="13"/>
      <c r="II574" s="13"/>
      <c r="IJ574" s="13"/>
      <c r="IK574" s="13"/>
      <c r="IL574" s="13"/>
      <c r="IM574" s="13"/>
      <c r="IN574" s="13"/>
      <c r="IO574" s="13"/>
      <c r="IP574" s="13"/>
      <c r="IQ574" s="13"/>
      <c r="IR574" s="13"/>
      <c r="IS574" s="13"/>
      <c r="IT574" s="13"/>
    </row>
    <row r="575" spans="1:254" s="14" customFormat="1" ht="42" customHeight="1">
      <c r="A575" s="176"/>
      <c r="B575" s="178"/>
      <c r="C575" s="208"/>
      <c r="D575" s="179"/>
      <c r="E575" s="143" t="s">
        <v>1781</v>
      </c>
      <c r="F575" s="119" t="s">
        <v>1405</v>
      </c>
      <c r="G575" s="119" t="s">
        <v>1406</v>
      </c>
      <c r="H575" s="150"/>
      <c r="I575" s="150"/>
      <c r="J575" s="150"/>
      <c r="K575" s="199"/>
      <c r="L575" s="219"/>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c r="HT575" s="13"/>
      <c r="HU575" s="13"/>
      <c r="HV575" s="13"/>
      <c r="HW575" s="13"/>
      <c r="HX575" s="13"/>
      <c r="HY575" s="13"/>
      <c r="HZ575" s="13"/>
      <c r="IA575" s="13"/>
      <c r="IB575" s="13"/>
      <c r="IC575" s="13"/>
      <c r="ID575" s="13"/>
      <c r="IE575" s="13"/>
      <c r="IF575" s="13"/>
      <c r="IG575" s="13"/>
      <c r="IH575" s="13"/>
      <c r="II575" s="13"/>
      <c r="IJ575" s="13"/>
      <c r="IK575" s="13"/>
      <c r="IL575" s="13"/>
      <c r="IM575" s="13"/>
      <c r="IN575" s="13"/>
      <c r="IO575" s="13"/>
      <c r="IP575" s="13"/>
      <c r="IQ575" s="13"/>
      <c r="IR575" s="13"/>
      <c r="IS575" s="13"/>
      <c r="IT575" s="13"/>
    </row>
    <row r="576" spans="1:254" s="14" customFormat="1" ht="58.5" customHeight="1">
      <c r="A576" s="176"/>
      <c r="B576" s="178"/>
      <c r="C576" s="208"/>
      <c r="D576" s="179"/>
      <c r="E576" s="129" t="s">
        <v>372</v>
      </c>
      <c r="F576" s="135" t="s">
        <v>289</v>
      </c>
      <c r="G576" s="128" t="s">
        <v>1012</v>
      </c>
      <c r="H576" s="150"/>
      <c r="I576" s="150"/>
      <c r="J576" s="150"/>
      <c r="K576" s="199"/>
      <c r="L576" s="219"/>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c r="HT576" s="13"/>
      <c r="HU576" s="13"/>
      <c r="HV576" s="13"/>
      <c r="HW576" s="13"/>
      <c r="HX576" s="13"/>
      <c r="HY576" s="13"/>
      <c r="HZ576" s="13"/>
      <c r="IA576" s="13"/>
      <c r="IB576" s="13"/>
      <c r="IC576" s="13"/>
      <c r="ID576" s="13"/>
      <c r="IE576" s="13"/>
      <c r="IF576" s="13"/>
      <c r="IG576" s="13"/>
      <c r="IH576" s="13"/>
      <c r="II576" s="13"/>
      <c r="IJ576" s="13"/>
      <c r="IK576" s="13"/>
      <c r="IL576" s="13"/>
      <c r="IM576" s="13"/>
      <c r="IN576" s="13"/>
      <c r="IO576" s="13"/>
      <c r="IP576" s="13"/>
      <c r="IQ576" s="13"/>
      <c r="IR576" s="13"/>
      <c r="IS576" s="13"/>
      <c r="IT576" s="13"/>
    </row>
    <row r="577" spans="1:254" s="14" customFormat="1" ht="58.5" customHeight="1">
      <c r="A577" s="176"/>
      <c r="B577" s="178"/>
      <c r="C577" s="208"/>
      <c r="D577" s="179"/>
      <c r="E577" s="129" t="s">
        <v>616</v>
      </c>
      <c r="F577" s="135" t="s">
        <v>289</v>
      </c>
      <c r="G577" s="128" t="s">
        <v>648</v>
      </c>
      <c r="H577" s="150"/>
      <c r="I577" s="150"/>
      <c r="J577" s="150"/>
      <c r="K577" s="199"/>
      <c r="L577" s="219"/>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c r="HT577" s="13"/>
      <c r="HU577" s="13"/>
      <c r="HV577" s="13"/>
      <c r="HW577" s="13"/>
      <c r="HX577" s="13"/>
      <c r="HY577" s="13"/>
      <c r="HZ577" s="13"/>
      <c r="IA577" s="13"/>
      <c r="IB577" s="13"/>
      <c r="IC577" s="13"/>
      <c r="ID577" s="13"/>
      <c r="IE577" s="13"/>
      <c r="IF577" s="13"/>
      <c r="IG577" s="13"/>
      <c r="IH577" s="13"/>
      <c r="II577" s="13"/>
      <c r="IJ577" s="13"/>
      <c r="IK577" s="13"/>
      <c r="IL577" s="13"/>
      <c r="IM577" s="13"/>
      <c r="IN577" s="13"/>
      <c r="IO577" s="13"/>
      <c r="IP577" s="13"/>
      <c r="IQ577" s="13"/>
      <c r="IR577" s="13"/>
      <c r="IS577" s="13"/>
      <c r="IT577" s="13"/>
    </row>
    <row r="578" spans="1:254" s="14" customFormat="1" ht="72" customHeight="1">
      <c r="A578" s="176"/>
      <c r="B578" s="178"/>
      <c r="C578" s="208"/>
      <c r="D578" s="179"/>
      <c r="E578" s="129" t="s">
        <v>1098</v>
      </c>
      <c r="F578" s="135" t="s">
        <v>289</v>
      </c>
      <c r="G578" s="128" t="s">
        <v>666</v>
      </c>
      <c r="H578" s="150"/>
      <c r="I578" s="150"/>
      <c r="J578" s="150"/>
      <c r="K578" s="199"/>
      <c r="L578" s="219"/>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c r="HT578" s="13"/>
      <c r="HU578" s="13"/>
      <c r="HV578" s="13"/>
      <c r="HW578" s="13"/>
      <c r="HX578" s="13"/>
      <c r="HY578" s="13"/>
      <c r="HZ578" s="13"/>
      <c r="IA578" s="13"/>
      <c r="IB578" s="13"/>
      <c r="IC578" s="13"/>
      <c r="ID578" s="13"/>
      <c r="IE578" s="13"/>
      <c r="IF578" s="13"/>
      <c r="IG578" s="13"/>
      <c r="IH578" s="13"/>
      <c r="II578" s="13"/>
      <c r="IJ578" s="13"/>
      <c r="IK578" s="13"/>
      <c r="IL578" s="13"/>
      <c r="IM578" s="13"/>
      <c r="IN578" s="13"/>
      <c r="IO578" s="13"/>
      <c r="IP578" s="13"/>
      <c r="IQ578" s="13"/>
      <c r="IR578" s="13"/>
      <c r="IS578" s="13"/>
      <c r="IT578" s="13"/>
    </row>
    <row r="579" spans="1:254" s="14" customFormat="1" ht="47.25" customHeight="1">
      <c r="A579" s="176"/>
      <c r="B579" s="178"/>
      <c r="C579" s="208"/>
      <c r="D579" s="179"/>
      <c r="E579" s="25" t="s">
        <v>1489</v>
      </c>
      <c r="F579" s="128" t="s">
        <v>1447</v>
      </c>
      <c r="G579" s="128" t="s">
        <v>1486</v>
      </c>
      <c r="H579" s="150"/>
      <c r="I579" s="150"/>
      <c r="J579" s="150"/>
      <c r="K579" s="199"/>
      <c r="L579" s="219"/>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c r="HT579" s="13"/>
      <c r="HU579" s="13"/>
      <c r="HV579" s="13"/>
      <c r="HW579" s="13"/>
      <c r="HX579" s="13"/>
      <c r="HY579" s="13"/>
      <c r="HZ579" s="13"/>
      <c r="IA579" s="13"/>
      <c r="IB579" s="13"/>
      <c r="IC579" s="13"/>
      <c r="ID579" s="13"/>
      <c r="IE579" s="13"/>
      <c r="IF579" s="13"/>
      <c r="IG579" s="13"/>
      <c r="IH579" s="13"/>
      <c r="II579" s="13"/>
      <c r="IJ579" s="13"/>
      <c r="IK579" s="13"/>
      <c r="IL579" s="13"/>
      <c r="IM579" s="13"/>
      <c r="IN579" s="13"/>
      <c r="IO579" s="13"/>
      <c r="IP579" s="13"/>
      <c r="IQ579" s="13"/>
      <c r="IR579" s="13"/>
      <c r="IS579" s="13"/>
      <c r="IT579" s="13"/>
    </row>
    <row r="580" spans="1:254" s="14" customFormat="1" ht="42" customHeight="1">
      <c r="A580" s="176"/>
      <c r="B580" s="178"/>
      <c r="C580" s="208"/>
      <c r="D580" s="179"/>
      <c r="E580" s="129" t="s">
        <v>1096</v>
      </c>
      <c r="F580" s="128" t="s">
        <v>289</v>
      </c>
      <c r="G580" s="128" t="s">
        <v>1031</v>
      </c>
      <c r="H580" s="150"/>
      <c r="I580" s="150"/>
      <c r="J580" s="150"/>
      <c r="K580" s="199"/>
      <c r="L580" s="219"/>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c r="HT580" s="13"/>
      <c r="HU580" s="13"/>
      <c r="HV580" s="13"/>
      <c r="HW580" s="13"/>
      <c r="HX580" s="13"/>
      <c r="HY580" s="13"/>
      <c r="HZ580" s="13"/>
      <c r="IA580" s="13"/>
      <c r="IB580" s="13"/>
      <c r="IC580" s="13"/>
      <c r="ID580" s="13"/>
      <c r="IE580" s="13"/>
      <c r="IF580" s="13"/>
      <c r="IG580" s="13"/>
      <c r="IH580" s="13"/>
      <c r="II580" s="13"/>
      <c r="IJ580" s="13"/>
      <c r="IK580" s="13"/>
      <c r="IL580" s="13"/>
      <c r="IM580" s="13"/>
      <c r="IN580" s="13"/>
      <c r="IO580" s="13"/>
      <c r="IP580" s="13"/>
      <c r="IQ580" s="13"/>
      <c r="IR580" s="13"/>
      <c r="IS580" s="13"/>
      <c r="IT580" s="13"/>
    </row>
    <row r="581" spans="1:254" s="14" customFormat="1" ht="45" customHeight="1">
      <c r="A581" s="176"/>
      <c r="B581" s="178"/>
      <c r="C581" s="208"/>
      <c r="D581" s="179"/>
      <c r="E581" s="25" t="s">
        <v>1487</v>
      </c>
      <c r="F581" s="128" t="s">
        <v>1447</v>
      </c>
      <c r="G581" s="128" t="s">
        <v>1488</v>
      </c>
      <c r="H581" s="150"/>
      <c r="I581" s="150"/>
      <c r="J581" s="150"/>
      <c r="K581" s="199"/>
      <c r="L581" s="219"/>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c r="HT581" s="13"/>
      <c r="HU581" s="13"/>
      <c r="HV581" s="13"/>
      <c r="HW581" s="13"/>
      <c r="HX581" s="13"/>
      <c r="HY581" s="13"/>
      <c r="HZ581" s="13"/>
      <c r="IA581" s="13"/>
      <c r="IB581" s="13"/>
      <c r="IC581" s="13"/>
      <c r="ID581" s="13"/>
      <c r="IE581" s="13"/>
      <c r="IF581" s="13"/>
      <c r="IG581" s="13"/>
      <c r="IH581" s="13"/>
      <c r="II581" s="13"/>
      <c r="IJ581" s="13"/>
      <c r="IK581" s="13"/>
      <c r="IL581" s="13"/>
      <c r="IM581" s="13"/>
      <c r="IN581" s="13"/>
      <c r="IO581" s="13"/>
      <c r="IP581" s="13"/>
      <c r="IQ581" s="13"/>
      <c r="IR581" s="13"/>
      <c r="IS581" s="13"/>
      <c r="IT581" s="13"/>
    </row>
    <row r="582" spans="1:254" s="14" customFormat="1" ht="45" customHeight="1">
      <c r="A582" s="176"/>
      <c r="B582" s="178"/>
      <c r="C582" s="208"/>
      <c r="D582" s="179"/>
      <c r="E582" s="129" t="s">
        <v>1326</v>
      </c>
      <c r="F582" s="128" t="s">
        <v>289</v>
      </c>
      <c r="G582" s="128" t="s">
        <v>843</v>
      </c>
      <c r="H582" s="150"/>
      <c r="I582" s="150"/>
      <c r="J582" s="150"/>
      <c r="K582" s="199"/>
      <c r="L582" s="219"/>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c r="HT582" s="13"/>
      <c r="HU582" s="13"/>
      <c r="HV582" s="13"/>
      <c r="HW582" s="13"/>
      <c r="HX582" s="13"/>
      <c r="HY582" s="13"/>
      <c r="HZ582" s="13"/>
      <c r="IA582" s="13"/>
      <c r="IB582" s="13"/>
      <c r="IC582" s="13"/>
      <c r="ID582" s="13"/>
      <c r="IE582" s="13"/>
      <c r="IF582" s="13"/>
      <c r="IG582" s="13"/>
      <c r="IH582" s="13"/>
      <c r="II582" s="13"/>
      <c r="IJ582" s="13"/>
      <c r="IK582" s="13"/>
      <c r="IL582" s="13"/>
      <c r="IM582" s="13"/>
      <c r="IN582" s="13"/>
      <c r="IO582" s="13"/>
      <c r="IP582" s="13"/>
      <c r="IQ582" s="13"/>
      <c r="IR582" s="13"/>
      <c r="IS582" s="13"/>
      <c r="IT582" s="13"/>
    </row>
    <row r="583" spans="1:254" s="14" customFormat="1" ht="45" customHeight="1">
      <c r="A583" s="176"/>
      <c r="B583" s="178"/>
      <c r="C583" s="208"/>
      <c r="D583" s="179"/>
      <c r="E583" s="129" t="s">
        <v>1327</v>
      </c>
      <c r="F583" s="128" t="s">
        <v>289</v>
      </c>
      <c r="G583" s="128" t="s">
        <v>1325</v>
      </c>
      <c r="H583" s="150"/>
      <c r="I583" s="150"/>
      <c r="J583" s="150"/>
      <c r="K583" s="199"/>
      <c r="L583" s="219"/>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c r="HT583" s="13"/>
      <c r="HU583" s="13"/>
      <c r="HV583" s="13"/>
      <c r="HW583" s="13"/>
      <c r="HX583" s="13"/>
      <c r="HY583" s="13"/>
      <c r="HZ583" s="13"/>
      <c r="IA583" s="13"/>
      <c r="IB583" s="13"/>
      <c r="IC583" s="13"/>
      <c r="ID583" s="13"/>
      <c r="IE583" s="13"/>
      <c r="IF583" s="13"/>
      <c r="IG583" s="13"/>
      <c r="IH583" s="13"/>
      <c r="II583" s="13"/>
      <c r="IJ583" s="13"/>
      <c r="IK583" s="13"/>
      <c r="IL583" s="13"/>
      <c r="IM583" s="13"/>
      <c r="IN583" s="13"/>
      <c r="IO583" s="13"/>
      <c r="IP583" s="13"/>
      <c r="IQ583" s="13"/>
      <c r="IR583" s="13"/>
      <c r="IS583" s="13"/>
      <c r="IT583" s="13"/>
    </row>
    <row r="584" spans="1:254" s="14" customFormat="1" ht="51" customHeight="1">
      <c r="A584" s="176"/>
      <c r="B584" s="178"/>
      <c r="C584" s="208"/>
      <c r="D584" s="179"/>
      <c r="E584" s="143" t="s">
        <v>1696</v>
      </c>
      <c r="F584" s="119" t="s">
        <v>289</v>
      </c>
      <c r="G584" s="47" t="s">
        <v>575</v>
      </c>
      <c r="H584" s="150"/>
      <c r="I584" s="150"/>
      <c r="J584" s="150"/>
      <c r="K584" s="199"/>
      <c r="L584" s="219"/>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c r="HT584" s="13"/>
      <c r="HU584" s="13"/>
      <c r="HV584" s="13"/>
      <c r="HW584" s="13"/>
      <c r="HX584" s="13"/>
      <c r="HY584" s="13"/>
      <c r="HZ584" s="13"/>
      <c r="IA584" s="13"/>
      <c r="IB584" s="13"/>
      <c r="IC584" s="13"/>
      <c r="ID584" s="13"/>
      <c r="IE584" s="13"/>
      <c r="IF584" s="13"/>
      <c r="IG584" s="13"/>
      <c r="IH584" s="13"/>
      <c r="II584" s="13"/>
      <c r="IJ584" s="13"/>
      <c r="IK584" s="13"/>
      <c r="IL584" s="13"/>
      <c r="IM584" s="13"/>
      <c r="IN584" s="13"/>
      <c r="IO584" s="13"/>
      <c r="IP584" s="13"/>
      <c r="IQ584" s="13"/>
      <c r="IR584" s="13"/>
      <c r="IS584" s="13"/>
      <c r="IT584" s="13"/>
    </row>
    <row r="585" spans="1:254" s="14" customFormat="1" ht="51" customHeight="1">
      <c r="A585" s="176"/>
      <c r="B585" s="178"/>
      <c r="C585" s="208"/>
      <c r="D585" s="179"/>
      <c r="E585" s="143" t="s">
        <v>1651</v>
      </c>
      <c r="F585" s="119" t="s">
        <v>289</v>
      </c>
      <c r="G585" s="119" t="s">
        <v>1314</v>
      </c>
      <c r="H585" s="150"/>
      <c r="I585" s="150"/>
      <c r="J585" s="150"/>
      <c r="K585" s="199"/>
      <c r="L585" s="219"/>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c r="HT585" s="13"/>
      <c r="HU585" s="13"/>
      <c r="HV585" s="13"/>
      <c r="HW585" s="13"/>
      <c r="HX585" s="13"/>
      <c r="HY585" s="13"/>
      <c r="HZ585" s="13"/>
      <c r="IA585" s="13"/>
      <c r="IB585" s="13"/>
      <c r="IC585" s="13"/>
      <c r="ID585" s="13"/>
      <c r="IE585" s="13"/>
      <c r="IF585" s="13"/>
      <c r="IG585" s="13"/>
      <c r="IH585" s="13"/>
      <c r="II585" s="13"/>
      <c r="IJ585" s="13"/>
      <c r="IK585" s="13"/>
      <c r="IL585" s="13"/>
      <c r="IM585" s="13"/>
      <c r="IN585" s="13"/>
      <c r="IO585" s="13"/>
      <c r="IP585" s="13"/>
      <c r="IQ585" s="13"/>
      <c r="IR585" s="13"/>
      <c r="IS585" s="13"/>
      <c r="IT585" s="13"/>
    </row>
    <row r="586" spans="1:254" s="14" customFormat="1" ht="42.75" customHeight="1">
      <c r="A586" s="176"/>
      <c r="B586" s="178"/>
      <c r="C586" s="208"/>
      <c r="D586" s="179"/>
      <c r="E586" s="143" t="s">
        <v>1735</v>
      </c>
      <c r="F586" s="119" t="s">
        <v>289</v>
      </c>
      <c r="G586" s="47" t="s">
        <v>1573</v>
      </c>
      <c r="H586" s="157"/>
      <c r="I586" s="157"/>
      <c r="J586" s="157"/>
      <c r="K586" s="199"/>
      <c r="L586" s="219"/>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c r="HT586" s="13"/>
      <c r="HU586" s="13"/>
      <c r="HV586" s="13"/>
      <c r="HW586" s="13"/>
      <c r="HX586" s="13"/>
      <c r="HY586" s="13"/>
      <c r="HZ586" s="13"/>
      <c r="IA586" s="13"/>
      <c r="IB586" s="13"/>
      <c r="IC586" s="13"/>
      <c r="ID586" s="13"/>
      <c r="IE586" s="13"/>
      <c r="IF586" s="13"/>
      <c r="IG586" s="13"/>
      <c r="IH586" s="13"/>
      <c r="II586" s="13"/>
      <c r="IJ586" s="13"/>
      <c r="IK586" s="13"/>
      <c r="IL586" s="13"/>
      <c r="IM586" s="13"/>
      <c r="IN586" s="13"/>
      <c r="IO586" s="13"/>
      <c r="IP586" s="13"/>
      <c r="IQ586" s="13"/>
      <c r="IR586" s="13"/>
      <c r="IS586" s="13"/>
      <c r="IT586" s="13"/>
    </row>
    <row r="587" spans="1:254" s="14" customFormat="1" ht="67.5" customHeight="1">
      <c r="A587" s="176"/>
      <c r="B587" s="178"/>
      <c r="C587" s="164" t="s">
        <v>109</v>
      </c>
      <c r="D587" s="158" t="s">
        <v>74</v>
      </c>
      <c r="E587" s="129" t="s">
        <v>1049</v>
      </c>
      <c r="F587" s="135" t="s">
        <v>289</v>
      </c>
      <c r="G587" s="128" t="s">
        <v>1031</v>
      </c>
      <c r="H587" s="149">
        <v>35000</v>
      </c>
      <c r="I587" s="149">
        <v>35000</v>
      </c>
      <c r="J587" s="149">
        <v>49000</v>
      </c>
      <c r="K587" s="149"/>
      <c r="L587" s="161" t="s">
        <v>1051</v>
      </c>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c r="HT587" s="13"/>
      <c r="HU587" s="13"/>
      <c r="HV587" s="13"/>
      <c r="HW587" s="13"/>
      <c r="HX587" s="13"/>
      <c r="HY587" s="13"/>
      <c r="HZ587" s="13"/>
      <c r="IA587" s="13"/>
      <c r="IB587" s="13"/>
      <c r="IC587" s="13"/>
      <c r="ID587" s="13"/>
      <c r="IE587" s="13"/>
      <c r="IF587" s="13"/>
      <c r="IG587" s="13"/>
      <c r="IH587" s="13"/>
      <c r="II587" s="13"/>
      <c r="IJ587" s="13"/>
      <c r="IK587" s="13"/>
      <c r="IL587" s="13"/>
      <c r="IM587" s="13"/>
      <c r="IN587" s="13"/>
      <c r="IO587" s="13"/>
      <c r="IP587" s="13"/>
      <c r="IQ587" s="13"/>
      <c r="IR587" s="13"/>
      <c r="IS587" s="13"/>
      <c r="IT587" s="13"/>
    </row>
    <row r="588" spans="1:254" s="14" customFormat="1" ht="68.25" customHeight="1">
      <c r="A588" s="176"/>
      <c r="B588" s="178"/>
      <c r="C588" s="187"/>
      <c r="D588" s="160"/>
      <c r="E588" s="129" t="s">
        <v>1393</v>
      </c>
      <c r="F588" s="135" t="s">
        <v>289</v>
      </c>
      <c r="G588" s="128" t="s">
        <v>1394</v>
      </c>
      <c r="H588" s="157"/>
      <c r="I588" s="157"/>
      <c r="J588" s="157"/>
      <c r="K588" s="157"/>
      <c r="L588" s="16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c r="HT588" s="13"/>
      <c r="HU588" s="13"/>
      <c r="HV588" s="13"/>
      <c r="HW588" s="13"/>
      <c r="HX588" s="13"/>
      <c r="HY588" s="13"/>
      <c r="HZ588" s="13"/>
      <c r="IA588" s="13"/>
      <c r="IB588" s="13"/>
      <c r="IC588" s="13"/>
      <c r="ID588" s="13"/>
      <c r="IE588" s="13"/>
      <c r="IF588" s="13"/>
      <c r="IG588" s="13"/>
      <c r="IH588" s="13"/>
      <c r="II588" s="13"/>
      <c r="IJ588" s="13"/>
      <c r="IK588" s="13"/>
      <c r="IL588" s="13"/>
      <c r="IM588" s="13"/>
      <c r="IN588" s="13"/>
      <c r="IO588" s="13"/>
      <c r="IP588" s="13"/>
      <c r="IQ588" s="13"/>
      <c r="IR588" s="13"/>
      <c r="IS588" s="13"/>
      <c r="IT588" s="13"/>
    </row>
    <row r="589" spans="1:254" s="14" customFormat="1" ht="47.25" customHeight="1">
      <c r="A589" s="176"/>
      <c r="B589" s="178"/>
      <c r="C589" s="164" t="s">
        <v>325</v>
      </c>
      <c r="D589" s="158" t="s">
        <v>74</v>
      </c>
      <c r="E589" s="129" t="s">
        <v>1391</v>
      </c>
      <c r="F589" s="135" t="s">
        <v>289</v>
      </c>
      <c r="G589" s="128" t="s">
        <v>1392</v>
      </c>
      <c r="H589" s="149"/>
      <c r="I589" s="149"/>
      <c r="J589" s="149">
        <v>4250</v>
      </c>
      <c r="K589" s="149"/>
      <c r="L589" s="161" t="s">
        <v>889</v>
      </c>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c r="HT589" s="13"/>
      <c r="HU589" s="13"/>
      <c r="HV589" s="13"/>
      <c r="HW589" s="13"/>
      <c r="HX589" s="13"/>
      <c r="HY589" s="13"/>
      <c r="HZ589" s="13"/>
      <c r="IA589" s="13"/>
      <c r="IB589" s="13"/>
      <c r="IC589" s="13"/>
      <c r="ID589" s="13"/>
      <c r="IE589" s="13"/>
      <c r="IF589" s="13"/>
      <c r="IG589" s="13"/>
      <c r="IH589" s="13"/>
      <c r="II589" s="13"/>
      <c r="IJ589" s="13"/>
      <c r="IK589" s="13"/>
      <c r="IL589" s="13"/>
      <c r="IM589" s="13"/>
      <c r="IN589" s="13"/>
      <c r="IO589" s="13"/>
      <c r="IP589" s="13"/>
      <c r="IQ589" s="13"/>
      <c r="IR589" s="13"/>
      <c r="IS589" s="13"/>
      <c r="IT589" s="13"/>
    </row>
    <row r="590" spans="1:254" s="14" customFormat="1" ht="33.75" customHeight="1">
      <c r="A590" s="176"/>
      <c r="B590" s="178"/>
      <c r="C590" s="187"/>
      <c r="D590" s="160"/>
      <c r="E590" s="129" t="s">
        <v>1782</v>
      </c>
      <c r="F590" s="135" t="s">
        <v>1407</v>
      </c>
      <c r="G590" s="128" t="s">
        <v>1408</v>
      </c>
      <c r="H590" s="157"/>
      <c r="I590" s="157"/>
      <c r="J590" s="157"/>
      <c r="K590" s="157"/>
      <c r="L590" s="16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c r="HT590" s="13"/>
      <c r="HU590" s="13"/>
      <c r="HV590" s="13"/>
      <c r="HW590" s="13"/>
      <c r="HX590" s="13"/>
      <c r="HY590" s="13"/>
      <c r="HZ590" s="13"/>
      <c r="IA590" s="13"/>
      <c r="IB590" s="13"/>
      <c r="IC590" s="13"/>
      <c r="ID590" s="13"/>
      <c r="IE590" s="13"/>
      <c r="IF590" s="13"/>
      <c r="IG590" s="13"/>
      <c r="IH590" s="13"/>
      <c r="II590" s="13"/>
      <c r="IJ590" s="13"/>
      <c r="IK590" s="13"/>
      <c r="IL590" s="13"/>
      <c r="IM590" s="13"/>
      <c r="IN590" s="13"/>
      <c r="IO590" s="13"/>
      <c r="IP590" s="13"/>
      <c r="IQ590" s="13"/>
      <c r="IR590" s="13"/>
      <c r="IS590" s="13"/>
      <c r="IT590" s="13"/>
    </row>
    <row r="591" spans="1:254" s="14" customFormat="1" ht="79.5" customHeight="1">
      <c r="A591" s="176"/>
      <c r="B591" s="178"/>
      <c r="C591" s="164" t="s">
        <v>932</v>
      </c>
      <c r="D591" s="158" t="s">
        <v>170</v>
      </c>
      <c r="E591" s="143" t="s">
        <v>1652</v>
      </c>
      <c r="F591" s="119" t="s">
        <v>289</v>
      </c>
      <c r="G591" s="119" t="s">
        <v>1492</v>
      </c>
      <c r="H591" s="149">
        <v>4979.8999999999996</v>
      </c>
      <c r="I591" s="149">
        <v>4548.3999999999996</v>
      </c>
      <c r="J591" s="149">
        <v>4797.3999999999996</v>
      </c>
      <c r="K591" s="149"/>
      <c r="L591" s="161" t="s">
        <v>993</v>
      </c>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c r="HT591" s="13"/>
      <c r="HU591" s="13"/>
      <c r="HV591" s="13"/>
      <c r="HW591" s="13"/>
      <c r="HX591" s="13"/>
      <c r="HY591" s="13"/>
      <c r="HZ591" s="13"/>
      <c r="IA591" s="13"/>
      <c r="IB591" s="13"/>
      <c r="IC591" s="13"/>
      <c r="ID591" s="13"/>
      <c r="IE591" s="13"/>
      <c r="IF591" s="13"/>
      <c r="IG591" s="13"/>
      <c r="IH591" s="13"/>
      <c r="II591" s="13"/>
      <c r="IJ591" s="13"/>
      <c r="IK591" s="13"/>
      <c r="IL591" s="13"/>
      <c r="IM591" s="13"/>
      <c r="IN591" s="13"/>
      <c r="IO591" s="13"/>
      <c r="IP591" s="13"/>
      <c r="IQ591" s="13"/>
      <c r="IR591" s="13"/>
      <c r="IS591" s="13"/>
      <c r="IT591" s="13"/>
    </row>
    <row r="592" spans="1:254" s="14" customFormat="1" ht="55.5" customHeight="1">
      <c r="A592" s="176"/>
      <c r="B592" s="178"/>
      <c r="C592" s="165"/>
      <c r="D592" s="159"/>
      <c r="E592" s="143" t="s">
        <v>1696</v>
      </c>
      <c r="F592" s="119" t="s">
        <v>289</v>
      </c>
      <c r="G592" s="47" t="s">
        <v>575</v>
      </c>
      <c r="H592" s="150"/>
      <c r="I592" s="150"/>
      <c r="J592" s="150"/>
      <c r="K592" s="150"/>
      <c r="L592" s="162"/>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c r="HT592" s="13"/>
      <c r="HU592" s="13"/>
      <c r="HV592" s="13"/>
      <c r="HW592" s="13"/>
      <c r="HX592" s="13"/>
      <c r="HY592" s="13"/>
      <c r="HZ592" s="13"/>
      <c r="IA592" s="13"/>
      <c r="IB592" s="13"/>
      <c r="IC592" s="13"/>
      <c r="ID592" s="13"/>
      <c r="IE592" s="13"/>
      <c r="IF592" s="13"/>
      <c r="IG592" s="13"/>
      <c r="IH592" s="13"/>
      <c r="II592" s="13"/>
      <c r="IJ592" s="13"/>
      <c r="IK592" s="13"/>
      <c r="IL592" s="13"/>
      <c r="IM592" s="13"/>
      <c r="IN592" s="13"/>
      <c r="IO592" s="13"/>
      <c r="IP592" s="13"/>
      <c r="IQ592" s="13"/>
      <c r="IR592" s="13"/>
      <c r="IS592" s="13"/>
      <c r="IT592" s="13"/>
    </row>
    <row r="593" spans="1:254" s="14" customFormat="1" ht="53.25" customHeight="1">
      <c r="A593" s="176"/>
      <c r="B593" s="178"/>
      <c r="C593" s="165"/>
      <c r="D593" s="159"/>
      <c r="E593" s="143" t="s">
        <v>1651</v>
      </c>
      <c r="F593" s="119" t="s">
        <v>289</v>
      </c>
      <c r="G593" s="119" t="s">
        <v>1314</v>
      </c>
      <c r="H593" s="150"/>
      <c r="I593" s="150"/>
      <c r="J593" s="150"/>
      <c r="K593" s="150"/>
      <c r="L593" s="162"/>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c r="HT593" s="13"/>
      <c r="HU593" s="13"/>
      <c r="HV593" s="13"/>
      <c r="HW593" s="13"/>
      <c r="HX593" s="13"/>
      <c r="HY593" s="13"/>
      <c r="HZ593" s="13"/>
      <c r="IA593" s="13"/>
      <c r="IB593" s="13"/>
      <c r="IC593" s="13"/>
      <c r="ID593" s="13"/>
      <c r="IE593" s="13"/>
      <c r="IF593" s="13"/>
      <c r="IG593" s="13"/>
      <c r="IH593" s="13"/>
      <c r="II593" s="13"/>
      <c r="IJ593" s="13"/>
      <c r="IK593" s="13"/>
      <c r="IL593" s="13"/>
      <c r="IM593" s="13"/>
      <c r="IN593" s="13"/>
      <c r="IO593" s="13"/>
      <c r="IP593" s="13"/>
      <c r="IQ593" s="13"/>
      <c r="IR593" s="13"/>
      <c r="IS593" s="13"/>
      <c r="IT593" s="13"/>
    </row>
    <row r="594" spans="1:254" s="14" customFormat="1" ht="40.5" customHeight="1">
      <c r="A594" s="176"/>
      <c r="B594" s="178"/>
      <c r="C594" s="165"/>
      <c r="D594" s="159"/>
      <c r="E594" s="129" t="s">
        <v>1076</v>
      </c>
      <c r="F594" s="128" t="s">
        <v>289</v>
      </c>
      <c r="G594" s="128" t="s">
        <v>1041</v>
      </c>
      <c r="H594" s="150"/>
      <c r="I594" s="150"/>
      <c r="J594" s="150"/>
      <c r="K594" s="150"/>
      <c r="L594" s="162"/>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c r="HT594" s="13"/>
      <c r="HU594" s="13"/>
      <c r="HV594" s="13"/>
      <c r="HW594" s="13"/>
      <c r="HX594" s="13"/>
      <c r="HY594" s="13"/>
      <c r="HZ594" s="13"/>
      <c r="IA594" s="13"/>
      <c r="IB594" s="13"/>
      <c r="IC594" s="13"/>
      <c r="ID594" s="13"/>
      <c r="IE594" s="13"/>
      <c r="IF594" s="13"/>
      <c r="IG594" s="13"/>
      <c r="IH594" s="13"/>
      <c r="II594" s="13"/>
      <c r="IJ594" s="13"/>
      <c r="IK594" s="13"/>
      <c r="IL594" s="13"/>
      <c r="IM594" s="13"/>
      <c r="IN594" s="13"/>
      <c r="IO594" s="13"/>
      <c r="IP594" s="13"/>
      <c r="IQ594" s="13"/>
      <c r="IR594" s="13"/>
      <c r="IS594" s="13"/>
      <c r="IT594" s="13"/>
    </row>
    <row r="595" spans="1:254" s="14" customFormat="1" ht="40.5" customHeight="1">
      <c r="A595" s="176"/>
      <c r="B595" s="178"/>
      <c r="C595" s="165"/>
      <c r="D595" s="159"/>
      <c r="E595" s="129" t="s">
        <v>1096</v>
      </c>
      <c r="F595" s="128" t="s">
        <v>289</v>
      </c>
      <c r="G595" s="128" t="s">
        <v>1031</v>
      </c>
      <c r="H595" s="150"/>
      <c r="I595" s="150"/>
      <c r="J595" s="150"/>
      <c r="K595" s="150"/>
      <c r="L595" s="162"/>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c r="HT595" s="13"/>
      <c r="HU595" s="13"/>
      <c r="HV595" s="13"/>
      <c r="HW595" s="13"/>
      <c r="HX595" s="13"/>
      <c r="HY595" s="13"/>
      <c r="HZ595" s="13"/>
      <c r="IA595" s="13"/>
      <c r="IB595" s="13"/>
      <c r="IC595" s="13"/>
      <c r="ID595" s="13"/>
      <c r="IE595" s="13"/>
      <c r="IF595" s="13"/>
      <c r="IG595" s="13"/>
      <c r="IH595" s="13"/>
      <c r="II595" s="13"/>
      <c r="IJ595" s="13"/>
      <c r="IK595" s="13"/>
      <c r="IL595" s="13"/>
      <c r="IM595" s="13"/>
      <c r="IN595" s="13"/>
      <c r="IO595" s="13"/>
      <c r="IP595" s="13"/>
      <c r="IQ595" s="13"/>
      <c r="IR595" s="13"/>
      <c r="IS595" s="13"/>
      <c r="IT595" s="13"/>
    </row>
    <row r="596" spans="1:254" s="14" customFormat="1" ht="40.5" customHeight="1">
      <c r="A596" s="176"/>
      <c r="B596" s="178"/>
      <c r="C596" s="187"/>
      <c r="D596" s="160"/>
      <c r="E596" s="129" t="s">
        <v>1076</v>
      </c>
      <c r="F596" s="128" t="s">
        <v>289</v>
      </c>
      <c r="G596" s="128" t="s">
        <v>1041</v>
      </c>
      <c r="H596" s="157"/>
      <c r="I596" s="157"/>
      <c r="J596" s="157"/>
      <c r="K596" s="157"/>
      <c r="L596" s="16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c r="HT596" s="13"/>
      <c r="HU596" s="13"/>
      <c r="HV596" s="13"/>
      <c r="HW596" s="13"/>
      <c r="HX596" s="13"/>
      <c r="HY596" s="13"/>
      <c r="HZ596" s="13"/>
      <c r="IA596" s="13"/>
      <c r="IB596" s="13"/>
      <c r="IC596" s="13"/>
      <c r="ID596" s="13"/>
      <c r="IE596" s="13"/>
      <c r="IF596" s="13"/>
      <c r="IG596" s="13"/>
      <c r="IH596" s="13"/>
      <c r="II596" s="13"/>
      <c r="IJ596" s="13"/>
      <c r="IK596" s="13"/>
      <c r="IL596" s="13"/>
      <c r="IM596" s="13"/>
      <c r="IN596" s="13"/>
      <c r="IO596" s="13"/>
      <c r="IP596" s="13"/>
      <c r="IQ596" s="13"/>
      <c r="IR596" s="13"/>
      <c r="IS596" s="13"/>
      <c r="IT596" s="13"/>
    </row>
    <row r="597" spans="1:254" s="14" customFormat="1" ht="40.5" customHeight="1">
      <c r="A597" s="176"/>
      <c r="B597" s="178"/>
      <c r="C597" s="165" t="s">
        <v>1052</v>
      </c>
      <c r="D597" s="159" t="s">
        <v>170</v>
      </c>
      <c r="E597" s="129" t="s">
        <v>1096</v>
      </c>
      <c r="F597" s="128" t="s">
        <v>289</v>
      </c>
      <c r="G597" s="128" t="s">
        <v>1031</v>
      </c>
      <c r="H597" s="149"/>
      <c r="I597" s="149"/>
      <c r="J597" s="149">
        <v>4400</v>
      </c>
      <c r="K597" s="149"/>
      <c r="L597" s="161" t="s">
        <v>1277</v>
      </c>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c r="HT597" s="13"/>
      <c r="HU597" s="13"/>
      <c r="HV597" s="13"/>
      <c r="HW597" s="13"/>
      <c r="HX597" s="13"/>
      <c r="HY597" s="13"/>
      <c r="HZ597" s="13"/>
      <c r="IA597" s="13"/>
      <c r="IB597" s="13"/>
      <c r="IC597" s="13"/>
      <c r="ID597" s="13"/>
      <c r="IE597" s="13"/>
      <c r="IF597" s="13"/>
      <c r="IG597" s="13"/>
      <c r="IH597" s="13"/>
      <c r="II597" s="13"/>
      <c r="IJ597" s="13"/>
      <c r="IK597" s="13"/>
      <c r="IL597" s="13"/>
      <c r="IM597" s="13"/>
      <c r="IN597" s="13"/>
      <c r="IO597" s="13"/>
      <c r="IP597" s="13"/>
      <c r="IQ597" s="13"/>
      <c r="IR597" s="13"/>
      <c r="IS597" s="13"/>
      <c r="IT597" s="13"/>
    </row>
    <row r="598" spans="1:254" s="14" customFormat="1" ht="40.5" customHeight="1">
      <c r="A598" s="176"/>
      <c r="B598" s="178"/>
      <c r="C598" s="187"/>
      <c r="D598" s="160"/>
      <c r="E598" s="129" t="s">
        <v>1076</v>
      </c>
      <c r="F598" s="128" t="s">
        <v>289</v>
      </c>
      <c r="G598" s="128" t="s">
        <v>1041</v>
      </c>
      <c r="H598" s="157"/>
      <c r="I598" s="157"/>
      <c r="J598" s="157"/>
      <c r="K598" s="157"/>
      <c r="L598" s="16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c r="HT598" s="13"/>
      <c r="HU598" s="13"/>
      <c r="HV598" s="13"/>
      <c r="HW598" s="13"/>
      <c r="HX598" s="13"/>
      <c r="HY598" s="13"/>
      <c r="HZ598" s="13"/>
      <c r="IA598" s="13"/>
      <c r="IB598" s="13"/>
      <c r="IC598" s="13"/>
      <c r="ID598" s="13"/>
      <c r="IE598" s="13"/>
      <c r="IF598" s="13"/>
      <c r="IG598" s="13"/>
      <c r="IH598" s="13"/>
      <c r="II598" s="13"/>
      <c r="IJ598" s="13"/>
      <c r="IK598" s="13"/>
      <c r="IL598" s="13"/>
      <c r="IM598" s="13"/>
      <c r="IN598" s="13"/>
      <c r="IO598" s="13"/>
      <c r="IP598" s="13"/>
      <c r="IQ598" s="13"/>
      <c r="IR598" s="13"/>
      <c r="IS598" s="13"/>
      <c r="IT598" s="13"/>
    </row>
    <row r="599" spans="1:254" s="13" customFormat="1" ht="57" customHeight="1">
      <c r="A599" s="176"/>
      <c r="B599" s="178"/>
      <c r="C599" s="256" t="s">
        <v>1382</v>
      </c>
      <c r="D599" s="270" t="s">
        <v>424</v>
      </c>
      <c r="E599" s="129" t="s">
        <v>922</v>
      </c>
      <c r="F599" s="128" t="s">
        <v>289</v>
      </c>
      <c r="G599" s="128" t="s">
        <v>660</v>
      </c>
      <c r="H599" s="149">
        <f>160+80</f>
        <v>240</v>
      </c>
      <c r="I599" s="149">
        <f>80+112.3</f>
        <v>192.3</v>
      </c>
      <c r="J599" s="149">
        <f>360+80</f>
        <v>440</v>
      </c>
      <c r="K599" s="149">
        <f>360+80</f>
        <v>440</v>
      </c>
      <c r="L599" s="182" t="s">
        <v>1122</v>
      </c>
    </row>
    <row r="600" spans="1:254" s="13" customFormat="1" ht="59.25" customHeight="1">
      <c r="A600" s="176"/>
      <c r="B600" s="178"/>
      <c r="C600" s="257"/>
      <c r="D600" s="271"/>
      <c r="E600" s="129" t="s">
        <v>613</v>
      </c>
      <c r="F600" s="128" t="s">
        <v>289</v>
      </c>
      <c r="G600" s="32" t="s">
        <v>648</v>
      </c>
      <c r="H600" s="150"/>
      <c r="I600" s="150"/>
      <c r="J600" s="150"/>
      <c r="K600" s="150"/>
      <c r="L600" s="183"/>
    </row>
    <row r="601" spans="1:254" s="13" customFormat="1" ht="56.25" customHeight="1">
      <c r="A601" s="176"/>
      <c r="B601" s="178"/>
      <c r="C601" s="257"/>
      <c r="D601" s="271"/>
      <c r="E601" s="129" t="s">
        <v>428</v>
      </c>
      <c r="F601" s="128" t="s">
        <v>289</v>
      </c>
      <c r="G601" s="128" t="s">
        <v>657</v>
      </c>
      <c r="H601" s="150"/>
      <c r="I601" s="150"/>
      <c r="J601" s="150"/>
      <c r="K601" s="150"/>
      <c r="L601" s="183"/>
    </row>
    <row r="602" spans="1:254" s="14" customFormat="1" ht="52.5" customHeight="1">
      <c r="A602" s="175" t="s">
        <v>136</v>
      </c>
      <c r="B602" s="173" t="s">
        <v>1515</v>
      </c>
      <c r="C602" s="208" t="s">
        <v>198</v>
      </c>
      <c r="D602" s="179" t="s">
        <v>424</v>
      </c>
      <c r="E602" s="143" t="s">
        <v>974</v>
      </c>
      <c r="F602" s="119" t="s">
        <v>1090</v>
      </c>
      <c r="G602" s="119" t="s">
        <v>906</v>
      </c>
      <c r="H602" s="196">
        <f t="shared" ref="H602" si="19">SUM(H605:H609)</f>
        <v>2783.4</v>
      </c>
      <c r="I602" s="196">
        <f t="shared" ref="I602:K602" si="20">SUM(I605:I609)</f>
        <v>2409.6</v>
      </c>
      <c r="J602" s="196">
        <f t="shared" si="20"/>
        <v>5817.5</v>
      </c>
      <c r="K602" s="196">
        <f t="shared" si="20"/>
        <v>0</v>
      </c>
      <c r="L602" s="161"/>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c r="HT602" s="13"/>
      <c r="HU602" s="13"/>
      <c r="HV602" s="13"/>
      <c r="HW602" s="13"/>
      <c r="HX602" s="13"/>
      <c r="HY602" s="13"/>
      <c r="HZ602" s="13"/>
      <c r="IA602" s="13"/>
      <c r="IB602" s="13"/>
      <c r="IC602" s="13"/>
      <c r="ID602" s="13"/>
      <c r="IE602" s="13"/>
      <c r="IF602" s="13"/>
      <c r="IG602" s="13"/>
      <c r="IH602" s="13"/>
      <c r="II602" s="13"/>
      <c r="IJ602" s="13"/>
      <c r="IK602" s="13"/>
      <c r="IL602" s="13"/>
      <c r="IM602" s="13"/>
      <c r="IN602" s="13"/>
      <c r="IO602" s="13"/>
      <c r="IP602" s="13"/>
      <c r="IQ602" s="13"/>
      <c r="IR602" s="13"/>
      <c r="IS602" s="13"/>
      <c r="IT602" s="13"/>
    </row>
    <row r="603" spans="1:254" s="14" customFormat="1" ht="48.75" customHeight="1">
      <c r="A603" s="176"/>
      <c r="B603" s="178"/>
      <c r="C603" s="208"/>
      <c r="D603" s="179"/>
      <c r="E603" s="125" t="s">
        <v>1621</v>
      </c>
      <c r="F603" s="131" t="s">
        <v>289</v>
      </c>
      <c r="G603" s="131" t="s">
        <v>1622</v>
      </c>
      <c r="H603" s="198"/>
      <c r="I603" s="198"/>
      <c r="J603" s="198"/>
      <c r="K603" s="198"/>
      <c r="L603" s="16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c r="HT603" s="13"/>
      <c r="HU603" s="13"/>
      <c r="HV603" s="13"/>
      <c r="HW603" s="13"/>
      <c r="HX603" s="13"/>
      <c r="HY603" s="13"/>
      <c r="HZ603" s="13"/>
      <c r="IA603" s="13"/>
      <c r="IB603" s="13"/>
      <c r="IC603" s="13"/>
      <c r="ID603" s="13"/>
      <c r="IE603" s="13"/>
      <c r="IF603" s="13"/>
      <c r="IG603" s="13"/>
      <c r="IH603" s="13"/>
      <c r="II603" s="13"/>
      <c r="IJ603" s="13"/>
      <c r="IK603" s="13"/>
      <c r="IL603" s="13"/>
      <c r="IM603" s="13"/>
      <c r="IN603" s="13"/>
      <c r="IO603" s="13"/>
      <c r="IP603" s="13"/>
      <c r="IQ603" s="13"/>
      <c r="IR603" s="13"/>
      <c r="IS603" s="13"/>
      <c r="IT603" s="13"/>
    </row>
    <row r="604" spans="1:254" s="14" customFormat="1" ht="25.5" customHeight="1">
      <c r="A604" s="176"/>
      <c r="B604" s="178"/>
      <c r="C604" s="208"/>
      <c r="D604" s="179"/>
      <c r="E604" s="143" t="s">
        <v>282</v>
      </c>
      <c r="F604" s="119"/>
      <c r="G604" s="119"/>
      <c r="H604" s="126"/>
      <c r="I604" s="126"/>
      <c r="J604" s="126"/>
      <c r="K604" s="126"/>
      <c r="L604" s="125"/>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c r="HT604" s="13"/>
      <c r="HU604" s="13"/>
      <c r="HV604" s="13"/>
      <c r="HW604" s="13"/>
      <c r="HX604" s="13"/>
      <c r="HY604" s="13"/>
      <c r="HZ604" s="13"/>
      <c r="IA604" s="13"/>
      <c r="IB604" s="13"/>
      <c r="IC604" s="13"/>
      <c r="ID604" s="13"/>
      <c r="IE604" s="13"/>
      <c r="IF604" s="13"/>
      <c r="IG604" s="13"/>
      <c r="IH604" s="13"/>
      <c r="II604" s="13"/>
      <c r="IJ604" s="13"/>
      <c r="IK604" s="13"/>
      <c r="IL604" s="13"/>
      <c r="IM604" s="13"/>
      <c r="IN604" s="13"/>
      <c r="IO604" s="13"/>
      <c r="IP604" s="13"/>
      <c r="IQ604" s="13"/>
      <c r="IR604" s="13"/>
      <c r="IS604" s="13"/>
      <c r="IT604" s="13"/>
    </row>
    <row r="605" spans="1:254" s="14" customFormat="1" ht="62.25" customHeight="1">
      <c r="A605" s="176"/>
      <c r="B605" s="178"/>
      <c r="C605" s="208" t="s">
        <v>67</v>
      </c>
      <c r="D605" s="179" t="s">
        <v>257</v>
      </c>
      <c r="E605" s="34" t="s">
        <v>627</v>
      </c>
      <c r="F605" s="135" t="s">
        <v>289</v>
      </c>
      <c r="G605" s="35" t="s">
        <v>690</v>
      </c>
      <c r="H605" s="197">
        <v>2777</v>
      </c>
      <c r="I605" s="196">
        <v>2403.1999999999998</v>
      </c>
      <c r="J605" s="197">
        <v>5817.5</v>
      </c>
      <c r="K605" s="220"/>
      <c r="L605" s="161" t="s">
        <v>1431</v>
      </c>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c r="HT605" s="13"/>
      <c r="HU605" s="13"/>
      <c r="HV605" s="13"/>
      <c r="HW605" s="13"/>
      <c r="HX605" s="13"/>
      <c r="HY605" s="13"/>
      <c r="HZ605" s="13"/>
      <c r="IA605" s="13"/>
      <c r="IB605" s="13"/>
      <c r="IC605" s="13"/>
      <c r="ID605" s="13"/>
      <c r="IE605" s="13"/>
      <c r="IF605" s="13"/>
      <c r="IG605" s="13"/>
      <c r="IH605" s="13"/>
      <c r="II605" s="13"/>
      <c r="IJ605" s="13"/>
      <c r="IK605" s="13"/>
      <c r="IL605" s="13"/>
      <c r="IM605" s="13"/>
      <c r="IN605" s="13"/>
      <c r="IO605" s="13"/>
      <c r="IP605" s="13"/>
      <c r="IQ605" s="13"/>
      <c r="IR605" s="13"/>
      <c r="IS605" s="13"/>
      <c r="IT605" s="13"/>
    </row>
    <row r="606" spans="1:254" s="14" customFormat="1" ht="56.25" customHeight="1">
      <c r="A606" s="176"/>
      <c r="B606" s="178"/>
      <c r="C606" s="208"/>
      <c r="D606" s="179"/>
      <c r="E606" s="34" t="s">
        <v>691</v>
      </c>
      <c r="F606" s="135" t="s">
        <v>289</v>
      </c>
      <c r="G606" s="35" t="s">
        <v>553</v>
      </c>
      <c r="H606" s="197"/>
      <c r="I606" s="197"/>
      <c r="J606" s="197"/>
      <c r="K606" s="220"/>
      <c r="L606" s="162"/>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c r="HT606" s="13"/>
      <c r="HU606" s="13"/>
      <c r="HV606" s="13"/>
      <c r="HW606" s="13"/>
      <c r="HX606" s="13"/>
      <c r="HY606" s="13"/>
      <c r="HZ606" s="13"/>
      <c r="IA606" s="13"/>
      <c r="IB606" s="13"/>
      <c r="IC606" s="13"/>
      <c r="ID606" s="13"/>
      <c r="IE606" s="13"/>
      <c r="IF606" s="13"/>
      <c r="IG606" s="13"/>
      <c r="IH606" s="13"/>
      <c r="II606" s="13"/>
      <c r="IJ606" s="13"/>
      <c r="IK606" s="13"/>
      <c r="IL606" s="13"/>
      <c r="IM606" s="13"/>
      <c r="IN606" s="13"/>
      <c r="IO606" s="13"/>
      <c r="IP606" s="13"/>
      <c r="IQ606" s="13"/>
      <c r="IR606" s="13"/>
      <c r="IS606" s="13"/>
      <c r="IT606" s="13"/>
    </row>
    <row r="607" spans="1:254" s="14" customFormat="1" ht="49.5" customHeight="1">
      <c r="A607" s="176"/>
      <c r="B607" s="178"/>
      <c r="C607" s="208"/>
      <c r="D607" s="179"/>
      <c r="E607" s="34" t="s">
        <v>892</v>
      </c>
      <c r="F607" s="135" t="s">
        <v>289</v>
      </c>
      <c r="G607" s="35" t="s">
        <v>893</v>
      </c>
      <c r="H607" s="197"/>
      <c r="I607" s="197"/>
      <c r="J607" s="197"/>
      <c r="K607" s="220"/>
      <c r="L607" s="162"/>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c r="HT607" s="13"/>
      <c r="HU607" s="13"/>
      <c r="HV607" s="13"/>
      <c r="HW607" s="13"/>
      <c r="HX607" s="13"/>
      <c r="HY607" s="13"/>
      <c r="HZ607" s="13"/>
      <c r="IA607" s="13"/>
      <c r="IB607" s="13"/>
      <c r="IC607" s="13"/>
      <c r="ID607" s="13"/>
      <c r="IE607" s="13"/>
      <c r="IF607" s="13"/>
      <c r="IG607" s="13"/>
      <c r="IH607" s="13"/>
      <c r="II607" s="13"/>
      <c r="IJ607" s="13"/>
      <c r="IK607" s="13"/>
      <c r="IL607" s="13"/>
      <c r="IM607" s="13"/>
      <c r="IN607" s="13"/>
      <c r="IO607" s="13"/>
      <c r="IP607" s="13"/>
      <c r="IQ607" s="13"/>
      <c r="IR607" s="13"/>
      <c r="IS607" s="13"/>
      <c r="IT607" s="13"/>
    </row>
    <row r="608" spans="1:254" s="14" customFormat="1" ht="57.75" customHeight="1">
      <c r="A608" s="176"/>
      <c r="B608" s="178"/>
      <c r="C608" s="208"/>
      <c r="D608" s="179"/>
      <c r="E608" s="124" t="s">
        <v>1694</v>
      </c>
      <c r="F608" s="135" t="s">
        <v>289</v>
      </c>
      <c r="G608" s="131" t="s">
        <v>646</v>
      </c>
      <c r="H608" s="198"/>
      <c r="I608" s="198"/>
      <c r="J608" s="198"/>
      <c r="K608" s="220"/>
      <c r="L608" s="16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c r="HT608" s="13"/>
      <c r="HU608" s="13"/>
      <c r="HV608" s="13"/>
      <c r="HW608" s="13"/>
      <c r="HX608" s="13"/>
      <c r="HY608" s="13"/>
      <c r="HZ608" s="13"/>
      <c r="IA608" s="13"/>
      <c r="IB608" s="13"/>
      <c r="IC608" s="13"/>
      <c r="ID608" s="13"/>
      <c r="IE608" s="13"/>
      <c r="IF608" s="13"/>
      <c r="IG608" s="13"/>
      <c r="IH608" s="13"/>
      <c r="II608" s="13"/>
      <c r="IJ608" s="13"/>
      <c r="IK608" s="13"/>
      <c r="IL608" s="13"/>
      <c r="IM608" s="13"/>
      <c r="IN608" s="13"/>
      <c r="IO608" s="13"/>
      <c r="IP608" s="13"/>
      <c r="IQ608" s="13"/>
      <c r="IR608" s="13"/>
      <c r="IS608" s="13"/>
      <c r="IT608" s="13"/>
    </row>
    <row r="609" spans="1:254" s="14" customFormat="1" ht="51.75" customHeight="1">
      <c r="A609" s="177"/>
      <c r="B609" s="174"/>
      <c r="C609" s="119" t="s">
        <v>890</v>
      </c>
      <c r="D609" s="103" t="s">
        <v>209</v>
      </c>
      <c r="E609" s="124" t="s">
        <v>1625</v>
      </c>
      <c r="F609" s="135" t="s">
        <v>289</v>
      </c>
      <c r="G609" s="131" t="s">
        <v>1642</v>
      </c>
      <c r="H609" s="114">
        <v>6.4</v>
      </c>
      <c r="I609" s="114">
        <v>6.4</v>
      </c>
      <c r="J609" s="114"/>
      <c r="K609" s="126"/>
      <c r="L609" s="125" t="s">
        <v>891</v>
      </c>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c r="HT609" s="13"/>
      <c r="HU609" s="13"/>
      <c r="HV609" s="13"/>
      <c r="HW609" s="13"/>
      <c r="HX609" s="13"/>
      <c r="HY609" s="13"/>
      <c r="HZ609" s="13"/>
      <c r="IA609" s="13"/>
      <c r="IB609" s="13"/>
      <c r="IC609" s="13"/>
      <c r="ID609" s="13"/>
      <c r="IE609" s="13"/>
      <c r="IF609" s="13"/>
      <c r="IG609" s="13"/>
      <c r="IH609" s="13"/>
      <c r="II609" s="13"/>
      <c r="IJ609" s="13"/>
      <c r="IK609" s="13"/>
      <c r="IL609" s="13"/>
      <c r="IM609" s="13"/>
      <c r="IN609" s="13"/>
      <c r="IO609" s="13"/>
      <c r="IP609" s="13"/>
      <c r="IQ609" s="13"/>
      <c r="IR609" s="13"/>
      <c r="IS609" s="13"/>
      <c r="IT609" s="13"/>
    </row>
    <row r="610" spans="1:254" s="14" customFormat="1" ht="48.75" customHeight="1">
      <c r="A610" s="172" t="s">
        <v>137</v>
      </c>
      <c r="B610" s="201" t="s">
        <v>911</v>
      </c>
      <c r="C610" s="208" t="s">
        <v>199</v>
      </c>
      <c r="D610" s="179" t="s">
        <v>424</v>
      </c>
      <c r="E610" s="143" t="s">
        <v>975</v>
      </c>
      <c r="F610" s="119" t="s">
        <v>1017</v>
      </c>
      <c r="G610" s="119" t="s">
        <v>905</v>
      </c>
      <c r="H610" s="149">
        <v>658</v>
      </c>
      <c r="I610" s="149">
        <f>247</f>
        <v>247</v>
      </c>
      <c r="J610" s="149">
        <v>803.9</v>
      </c>
      <c r="K610" s="199">
        <v>658</v>
      </c>
      <c r="L610" s="161" t="s">
        <v>994</v>
      </c>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c r="HT610" s="13"/>
      <c r="HU610" s="13"/>
      <c r="HV610" s="13"/>
      <c r="HW610" s="13"/>
      <c r="HX610" s="13"/>
      <c r="HY610" s="13"/>
      <c r="HZ610" s="13"/>
      <c r="IA610" s="13"/>
      <c r="IB610" s="13"/>
      <c r="IC610" s="13"/>
      <c r="ID610" s="13"/>
      <c r="IE610" s="13"/>
      <c r="IF610" s="13"/>
      <c r="IG610" s="13"/>
      <c r="IH610" s="13"/>
      <c r="II610" s="13"/>
      <c r="IJ610" s="13"/>
      <c r="IK610" s="13"/>
      <c r="IL610" s="13"/>
      <c r="IM610" s="13"/>
      <c r="IN610" s="13"/>
      <c r="IO610" s="13"/>
      <c r="IP610" s="13"/>
      <c r="IQ610" s="13"/>
      <c r="IR610" s="13"/>
      <c r="IS610" s="13"/>
      <c r="IT610" s="13"/>
    </row>
    <row r="611" spans="1:254" s="14" customFormat="1" ht="31.5" customHeight="1">
      <c r="A611" s="172"/>
      <c r="B611" s="201"/>
      <c r="C611" s="208"/>
      <c r="D611" s="179"/>
      <c r="E611" s="143" t="s">
        <v>1273</v>
      </c>
      <c r="F611" s="135" t="s">
        <v>289</v>
      </c>
      <c r="G611" s="119" t="s">
        <v>1274</v>
      </c>
      <c r="H611" s="150"/>
      <c r="I611" s="150"/>
      <c r="J611" s="150"/>
      <c r="K611" s="199"/>
      <c r="L611" s="162"/>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c r="HT611" s="13"/>
      <c r="HU611" s="13"/>
      <c r="HV611" s="13"/>
      <c r="HW611" s="13"/>
      <c r="HX611" s="13"/>
      <c r="HY611" s="13"/>
      <c r="HZ611" s="13"/>
      <c r="IA611" s="13"/>
      <c r="IB611" s="13"/>
      <c r="IC611" s="13"/>
      <c r="ID611" s="13"/>
      <c r="IE611" s="13"/>
      <c r="IF611" s="13"/>
      <c r="IG611" s="13"/>
      <c r="IH611" s="13"/>
      <c r="II611" s="13"/>
      <c r="IJ611" s="13"/>
      <c r="IK611" s="13"/>
      <c r="IL611" s="13"/>
      <c r="IM611" s="13"/>
      <c r="IN611" s="13"/>
      <c r="IO611" s="13"/>
      <c r="IP611" s="13"/>
      <c r="IQ611" s="13"/>
      <c r="IR611" s="13"/>
      <c r="IS611" s="13"/>
      <c r="IT611" s="13"/>
    </row>
    <row r="612" spans="1:254" s="14" customFormat="1" ht="41.25" customHeight="1">
      <c r="A612" s="172"/>
      <c r="B612" s="201"/>
      <c r="C612" s="208"/>
      <c r="D612" s="179"/>
      <c r="E612" s="143" t="s">
        <v>511</v>
      </c>
      <c r="F612" s="119" t="s">
        <v>65</v>
      </c>
      <c r="G612" s="119" t="s">
        <v>1114</v>
      </c>
      <c r="H612" s="150"/>
      <c r="I612" s="150"/>
      <c r="J612" s="150"/>
      <c r="K612" s="199"/>
      <c r="L612" s="162"/>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c r="HT612" s="13"/>
      <c r="HU612" s="13"/>
      <c r="HV612" s="13"/>
      <c r="HW612" s="13"/>
      <c r="HX612" s="13"/>
      <c r="HY612" s="13"/>
      <c r="HZ612" s="13"/>
      <c r="IA612" s="13"/>
      <c r="IB612" s="13"/>
      <c r="IC612" s="13"/>
      <c r="ID612" s="13"/>
      <c r="IE612" s="13"/>
      <c r="IF612" s="13"/>
      <c r="IG612" s="13"/>
      <c r="IH612" s="13"/>
      <c r="II612" s="13"/>
      <c r="IJ612" s="13"/>
      <c r="IK612" s="13"/>
      <c r="IL612" s="13"/>
      <c r="IM612" s="13"/>
      <c r="IN612" s="13"/>
      <c r="IO612" s="13"/>
      <c r="IP612" s="13"/>
      <c r="IQ612" s="13"/>
      <c r="IR612" s="13"/>
      <c r="IS612" s="13"/>
      <c r="IT612" s="13"/>
    </row>
    <row r="613" spans="1:254" s="14" customFormat="1" ht="46.5" customHeight="1">
      <c r="A613" s="172"/>
      <c r="B613" s="201"/>
      <c r="C613" s="208"/>
      <c r="D613" s="179"/>
      <c r="E613" s="143" t="s">
        <v>512</v>
      </c>
      <c r="F613" s="119" t="s">
        <v>289</v>
      </c>
      <c r="G613" s="119" t="s">
        <v>596</v>
      </c>
      <c r="H613" s="150"/>
      <c r="I613" s="150"/>
      <c r="J613" s="150"/>
      <c r="K613" s="199"/>
      <c r="L613" s="162"/>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c r="HT613" s="13"/>
      <c r="HU613" s="13"/>
      <c r="HV613" s="13"/>
      <c r="HW613" s="13"/>
      <c r="HX613" s="13"/>
      <c r="HY613" s="13"/>
      <c r="HZ613" s="13"/>
      <c r="IA613" s="13"/>
      <c r="IB613" s="13"/>
      <c r="IC613" s="13"/>
      <c r="ID613" s="13"/>
      <c r="IE613" s="13"/>
      <c r="IF613" s="13"/>
      <c r="IG613" s="13"/>
      <c r="IH613" s="13"/>
      <c r="II613" s="13"/>
      <c r="IJ613" s="13"/>
      <c r="IK613" s="13"/>
      <c r="IL613" s="13"/>
      <c r="IM613" s="13"/>
      <c r="IN613" s="13"/>
      <c r="IO613" s="13"/>
      <c r="IP613" s="13"/>
      <c r="IQ613" s="13"/>
      <c r="IR613" s="13"/>
      <c r="IS613" s="13"/>
      <c r="IT613" s="13"/>
    </row>
    <row r="614" spans="1:254" s="14" customFormat="1" ht="53.25" customHeight="1">
      <c r="A614" s="172"/>
      <c r="B614" s="201"/>
      <c r="C614" s="208"/>
      <c r="D614" s="179"/>
      <c r="E614" s="143" t="s">
        <v>615</v>
      </c>
      <c r="F614" s="119" t="s">
        <v>82</v>
      </c>
      <c r="G614" s="119" t="s">
        <v>648</v>
      </c>
      <c r="H614" s="150"/>
      <c r="I614" s="150"/>
      <c r="J614" s="150"/>
      <c r="K614" s="199"/>
      <c r="L614" s="162"/>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c r="HT614" s="13"/>
      <c r="HU614" s="13"/>
      <c r="HV614" s="13"/>
      <c r="HW614" s="13"/>
      <c r="HX614" s="13"/>
      <c r="HY614" s="13"/>
      <c r="HZ614" s="13"/>
      <c r="IA614" s="13"/>
      <c r="IB614" s="13"/>
      <c r="IC614" s="13"/>
      <c r="ID614" s="13"/>
      <c r="IE614" s="13"/>
      <c r="IF614" s="13"/>
      <c r="IG614" s="13"/>
      <c r="IH614" s="13"/>
      <c r="II614" s="13"/>
      <c r="IJ614" s="13"/>
      <c r="IK614" s="13"/>
      <c r="IL614" s="13"/>
      <c r="IM614" s="13"/>
      <c r="IN614" s="13"/>
      <c r="IO614" s="13"/>
      <c r="IP614" s="13"/>
      <c r="IQ614" s="13"/>
      <c r="IR614" s="13"/>
      <c r="IS614" s="13"/>
      <c r="IT614" s="13"/>
    </row>
    <row r="615" spans="1:254" s="14" customFormat="1" ht="42.75" customHeight="1">
      <c r="A615" s="172"/>
      <c r="B615" s="201"/>
      <c r="C615" s="208"/>
      <c r="D615" s="179"/>
      <c r="E615" s="143" t="s">
        <v>1521</v>
      </c>
      <c r="F615" s="119" t="s">
        <v>82</v>
      </c>
      <c r="G615" s="119" t="s">
        <v>1522</v>
      </c>
      <c r="H615" s="150"/>
      <c r="I615" s="150"/>
      <c r="J615" s="150"/>
      <c r="K615" s="199"/>
      <c r="L615" s="162"/>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c r="HT615" s="13"/>
      <c r="HU615" s="13"/>
      <c r="HV615" s="13"/>
      <c r="HW615" s="13"/>
      <c r="HX615" s="13"/>
      <c r="HY615" s="13"/>
      <c r="HZ615" s="13"/>
      <c r="IA615" s="13"/>
      <c r="IB615" s="13"/>
      <c r="IC615" s="13"/>
      <c r="ID615" s="13"/>
      <c r="IE615" s="13"/>
      <c r="IF615" s="13"/>
      <c r="IG615" s="13"/>
      <c r="IH615" s="13"/>
      <c r="II615" s="13"/>
      <c r="IJ615" s="13"/>
      <c r="IK615" s="13"/>
      <c r="IL615" s="13"/>
      <c r="IM615" s="13"/>
      <c r="IN615" s="13"/>
      <c r="IO615" s="13"/>
      <c r="IP615" s="13"/>
      <c r="IQ615" s="13"/>
      <c r="IR615" s="13"/>
      <c r="IS615" s="13"/>
      <c r="IT615" s="13"/>
    </row>
    <row r="616" spans="1:254" s="14" customFormat="1" ht="42.75" customHeight="1">
      <c r="A616" s="172"/>
      <c r="B616" s="201"/>
      <c r="C616" s="208"/>
      <c r="D616" s="179"/>
      <c r="E616" s="124" t="s">
        <v>1523</v>
      </c>
      <c r="F616" s="119" t="s">
        <v>82</v>
      </c>
      <c r="G616" s="119" t="s">
        <v>1495</v>
      </c>
      <c r="H616" s="150"/>
      <c r="I616" s="150"/>
      <c r="J616" s="150"/>
      <c r="K616" s="199"/>
      <c r="L616" s="162"/>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c r="HT616" s="13"/>
      <c r="HU616" s="13"/>
      <c r="HV616" s="13"/>
      <c r="HW616" s="13"/>
      <c r="HX616" s="13"/>
      <c r="HY616" s="13"/>
      <c r="HZ616" s="13"/>
      <c r="IA616" s="13"/>
      <c r="IB616" s="13"/>
      <c r="IC616" s="13"/>
      <c r="ID616" s="13"/>
      <c r="IE616" s="13"/>
      <c r="IF616" s="13"/>
      <c r="IG616" s="13"/>
      <c r="IH616" s="13"/>
      <c r="II616" s="13"/>
      <c r="IJ616" s="13"/>
      <c r="IK616" s="13"/>
      <c r="IL616" s="13"/>
      <c r="IM616" s="13"/>
      <c r="IN616" s="13"/>
      <c r="IO616" s="13"/>
      <c r="IP616" s="13"/>
      <c r="IQ616" s="13"/>
      <c r="IR616" s="13"/>
      <c r="IS616" s="13"/>
      <c r="IT616" s="13"/>
    </row>
    <row r="617" spans="1:254" s="14" customFormat="1" ht="42.75" customHeight="1">
      <c r="A617" s="172"/>
      <c r="B617" s="201"/>
      <c r="C617" s="208"/>
      <c r="D617" s="179"/>
      <c r="E617" s="124" t="s">
        <v>1756</v>
      </c>
      <c r="F617" s="119" t="s">
        <v>82</v>
      </c>
      <c r="G617" s="119" t="s">
        <v>1751</v>
      </c>
      <c r="H617" s="150"/>
      <c r="I617" s="150"/>
      <c r="J617" s="150"/>
      <c r="K617" s="199"/>
      <c r="L617" s="162"/>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c r="HT617" s="13"/>
      <c r="HU617" s="13"/>
      <c r="HV617" s="13"/>
      <c r="HW617" s="13"/>
      <c r="HX617" s="13"/>
      <c r="HY617" s="13"/>
      <c r="HZ617" s="13"/>
      <c r="IA617" s="13"/>
      <c r="IB617" s="13"/>
      <c r="IC617" s="13"/>
      <c r="ID617" s="13"/>
      <c r="IE617" s="13"/>
      <c r="IF617" s="13"/>
      <c r="IG617" s="13"/>
      <c r="IH617" s="13"/>
      <c r="II617" s="13"/>
      <c r="IJ617" s="13"/>
      <c r="IK617" s="13"/>
      <c r="IL617" s="13"/>
      <c r="IM617" s="13"/>
      <c r="IN617" s="13"/>
      <c r="IO617" s="13"/>
      <c r="IP617" s="13"/>
      <c r="IQ617" s="13"/>
      <c r="IR617" s="13"/>
      <c r="IS617" s="13"/>
      <c r="IT617" s="13"/>
    </row>
    <row r="618" spans="1:254" s="14" customFormat="1" ht="42.75" customHeight="1">
      <c r="A618" s="172"/>
      <c r="B618" s="201"/>
      <c r="C618" s="208"/>
      <c r="D618" s="179"/>
      <c r="E618" s="124" t="s">
        <v>1626</v>
      </c>
      <c r="F618" s="119" t="s">
        <v>82</v>
      </c>
      <c r="G618" s="131" t="s">
        <v>1627</v>
      </c>
      <c r="H618" s="157"/>
      <c r="I618" s="157"/>
      <c r="J618" s="157"/>
      <c r="K618" s="199"/>
      <c r="L618" s="16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c r="HT618" s="13"/>
      <c r="HU618" s="13"/>
      <c r="HV618" s="13"/>
      <c r="HW618" s="13"/>
      <c r="HX618" s="13"/>
      <c r="HY618" s="13"/>
      <c r="HZ618" s="13"/>
      <c r="IA618" s="13"/>
      <c r="IB618" s="13"/>
      <c r="IC618" s="13"/>
      <c r="ID618" s="13"/>
      <c r="IE618" s="13"/>
      <c r="IF618" s="13"/>
      <c r="IG618" s="13"/>
      <c r="IH618" s="13"/>
      <c r="II618" s="13"/>
      <c r="IJ618" s="13"/>
      <c r="IK618" s="13"/>
      <c r="IL618" s="13"/>
      <c r="IM618" s="13"/>
      <c r="IN618" s="13"/>
      <c r="IO618" s="13"/>
      <c r="IP618" s="13"/>
      <c r="IQ618" s="13"/>
      <c r="IR618" s="13"/>
      <c r="IS618" s="13"/>
      <c r="IT618" s="13"/>
    </row>
    <row r="619" spans="1:254" s="14" customFormat="1" ht="177" hidden="1" customHeight="1">
      <c r="A619" s="99" t="s">
        <v>139</v>
      </c>
      <c r="B619" s="84" t="s">
        <v>1207</v>
      </c>
      <c r="C619" s="119" t="s">
        <v>200</v>
      </c>
      <c r="D619" s="103"/>
      <c r="E619" s="143" t="s">
        <v>976</v>
      </c>
      <c r="F619" s="119" t="s">
        <v>442</v>
      </c>
      <c r="G619" s="119" t="s">
        <v>905</v>
      </c>
      <c r="H619" s="116"/>
      <c r="I619" s="116"/>
      <c r="J619" s="116"/>
      <c r="K619" s="116"/>
      <c r="L619" s="125"/>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c r="EY619" s="13"/>
      <c r="EZ619" s="13"/>
      <c r="FA619" s="13"/>
      <c r="FB619" s="13"/>
      <c r="FC619" s="13"/>
      <c r="FD619" s="13"/>
      <c r="FE619" s="13"/>
      <c r="FF619" s="13"/>
      <c r="FG619" s="13"/>
      <c r="FH619" s="13"/>
      <c r="FI619" s="13"/>
      <c r="FJ619" s="13"/>
      <c r="FK619" s="13"/>
      <c r="FL619" s="13"/>
      <c r="FM619" s="13"/>
      <c r="FN619" s="13"/>
      <c r="FO619" s="13"/>
      <c r="FP619" s="13"/>
      <c r="FQ619" s="13"/>
      <c r="FR619" s="13"/>
      <c r="FS619" s="13"/>
      <c r="FT619" s="13"/>
      <c r="FU619" s="13"/>
      <c r="FV619" s="13"/>
      <c r="FW619" s="13"/>
      <c r="FX619" s="13"/>
      <c r="FY619" s="13"/>
      <c r="FZ619" s="13"/>
      <c r="GA619" s="13"/>
      <c r="GB619" s="13"/>
      <c r="GC619" s="13"/>
      <c r="GD619" s="13"/>
      <c r="GE619" s="13"/>
      <c r="GF619" s="13"/>
      <c r="GG619" s="13"/>
      <c r="GH619" s="13"/>
      <c r="GI619" s="13"/>
      <c r="GJ619" s="13"/>
      <c r="GK619" s="13"/>
      <c r="GL619" s="13"/>
      <c r="GM619" s="13"/>
      <c r="GN619" s="13"/>
      <c r="GO619" s="13"/>
      <c r="GP619" s="13"/>
      <c r="GQ619" s="13"/>
      <c r="GR619" s="13"/>
      <c r="GS619" s="13"/>
      <c r="GT619" s="13"/>
      <c r="GU619" s="13"/>
      <c r="GV619" s="13"/>
      <c r="GW619" s="13"/>
      <c r="GX619" s="13"/>
      <c r="GY619" s="13"/>
      <c r="GZ619" s="13"/>
      <c r="HA619" s="13"/>
      <c r="HB619" s="13"/>
      <c r="HC619" s="13"/>
      <c r="HD619" s="13"/>
      <c r="HE619" s="13"/>
      <c r="HF619" s="13"/>
      <c r="HG619" s="13"/>
      <c r="HH619" s="13"/>
      <c r="HI619" s="13"/>
      <c r="HJ619" s="13"/>
      <c r="HK619" s="13"/>
      <c r="HL619" s="13"/>
      <c r="HM619" s="13"/>
      <c r="HN619" s="13"/>
      <c r="HO619" s="13"/>
      <c r="HP619" s="13"/>
      <c r="HQ619" s="13"/>
      <c r="HR619" s="13"/>
      <c r="HS619" s="13"/>
      <c r="HT619" s="13"/>
      <c r="HU619" s="13"/>
      <c r="HV619" s="13"/>
      <c r="HW619" s="13"/>
      <c r="HX619" s="13"/>
      <c r="HY619" s="13"/>
      <c r="HZ619" s="13"/>
      <c r="IA619" s="13"/>
      <c r="IB619" s="13"/>
      <c r="IC619" s="13"/>
      <c r="ID619" s="13"/>
      <c r="IE619" s="13"/>
      <c r="IF619" s="13"/>
      <c r="IG619" s="13"/>
      <c r="IH619" s="13"/>
      <c r="II619" s="13"/>
      <c r="IJ619" s="13"/>
      <c r="IK619" s="13"/>
      <c r="IL619" s="13"/>
      <c r="IM619" s="13"/>
      <c r="IN619" s="13"/>
      <c r="IO619" s="13"/>
      <c r="IP619" s="13"/>
      <c r="IQ619" s="13"/>
      <c r="IR619" s="13"/>
      <c r="IS619" s="13"/>
      <c r="IT619" s="13"/>
    </row>
    <row r="620" spans="1:254" s="14" customFormat="1" ht="48" customHeight="1">
      <c r="A620" s="172" t="s">
        <v>138</v>
      </c>
      <c r="B620" s="173" t="s">
        <v>767</v>
      </c>
      <c r="C620" s="119" t="s">
        <v>201</v>
      </c>
      <c r="D620" s="103" t="s">
        <v>174</v>
      </c>
      <c r="E620" s="143" t="s">
        <v>977</v>
      </c>
      <c r="F620" s="119" t="s">
        <v>1608</v>
      </c>
      <c r="G620" s="119" t="s">
        <v>905</v>
      </c>
      <c r="H620" s="116">
        <f>H621+H632</f>
        <v>37069.1</v>
      </c>
      <c r="I620" s="116">
        <f>I621+I632</f>
        <v>35508</v>
      </c>
      <c r="J620" s="116">
        <f>J621+J632</f>
        <v>32941</v>
      </c>
      <c r="K620" s="116">
        <f>K621+K632</f>
        <v>33912.700000000004</v>
      </c>
      <c r="L620" s="125"/>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c r="EY620" s="13"/>
      <c r="EZ620" s="13"/>
      <c r="FA620" s="13"/>
      <c r="FB620" s="13"/>
      <c r="FC620" s="13"/>
      <c r="FD620" s="13"/>
      <c r="FE620" s="13"/>
      <c r="FF620" s="13"/>
      <c r="FG620" s="13"/>
      <c r="FH620" s="13"/>
      <c r="FI620" s="13"/>
      <c r="FJ620" s="13"/>
      <c r="FK620" s="13"/>
      <c r="FL620" s="13"/>
      <c r="FM620" s="13"/>
      <c r="FN620" s="13"/>
      <c r="FO620" s="13"/>
      <c r="FP620" s="13"/>
      <c r="FQ620" s="13"/>
      <c r="FR620" s="13"/>
      <c r="FS620" s="13"/>
      <c r="FT620" s="13"/>
      <c r="FU620" s="13"/>
      <c r="FV620" s="13"/>
      <c r="FW620" s="13"/>
      <c r="FX620" s="13"/>
      <c r="FY620" s="13"/>
      <c r="FZ620" s="13"/>
      <c r="GA620" s="13"/>
      <c r="GB620" s="13"/>
      <c r="GC620" s="13"/>
      <c r="GD620" s="13"/>
      <c r="GE620" s="13"/>
      <c r="GF620" s="13"/>
      <c r="GG620" s="13"/>
      <c r="GH620" s="13"/>
      <c r="GI620" s="13"/>
      <c r="GJ620" s="13"/>
      <c r="GK620" s="13"/>
      <c r="GL620" s="13"/>
      <c r="GM620" s="13"/>
      <c r="GN620" s="13"/>
      <c r="GO620" s="13"/>
      <c r="GP620" s="13"/>
      <c r="GQ620" s="13"/>
      <c r="GR620" s="13"/>
      <c r="GS620" s="13"/>
      <c r="GT620" s="13"/>
      <c r="GU620" s="13"/>
      <c r="GV620" s="13"/>
      <c r="GW620" s="13"/>
      <c r="GX620" s="13"/>
      <c r="GY620" s="13"/>
      <c r="GZ620" s="13"/>
      <c r="HA620" s="13"/>
      <c r="HB620" s="13"/>
      <c r="HC620" s="13"/>
      <c r="HD620" s="13"/>
      <c r="HE620" s="13"/>
      <c r="HF620" s="13"/>
      <c r="HG620" s="13"/>
      <c r="HH620" s="13"/>
      <c r="HI620" s="13"/>
      <c r="HJ620" s="13"/>
      <c r="HK620" s="13"/>
      <c r="HL620" s="13"/>
      <c r="HM620" s="13"/>
      <c r="HN620" s="13"/>
      <c r="HO620" s="13"/>
      <c r="HP620" s="13"/>
      <c r="HQ620" s="13"/>
      <c r="HR620" s="13"/>
      <c r="HS620" s="13"/>
      <c r="HT620" s="13"/>
      <c r="HU620" s="13"/>
      <c r="HV620" s="13"/>
      <c r="HW620" s="13"/>
      <c r="HX620" s="13"/>
      <c r="HY620" s="13"/>
      <c r="HZ620" s="13"/>
      <c r="IA620" s="13"/>
      <c r="IB620" s="13"/>
      <c r="IC620" s="13"/>
      <c r="ID620" s="13"/>
      <c r="IE620" s="13"/>
      <c r="IF620" s="13"/>
      <c r="IG620" s="13"/>
      <c r="IH620" s="13"/>
      <c r="II620" s="13"/>
      <c r="IJ620" s="13"/>
      <c r="IK620" s="13"/>
      <c r="IL620" s="13"/>
      <c r="IM620" s="13"/>
      <c r="IN620" s="13"/>
      <c r="IO620" s="13"/>
      <c r="IP620" s="13"/>
      <c r="IQ620" s="13"/>
      <c r="IR620" s="13"/>
      <c r="IS620" s="13"/>
      <c r="IT620" s="13"/>
    </row>
    <row r="621" spans="1:254" s="14" customFormat="1" ht="45.75" customHeight="1">
      <c r="A621" s="172"/>
      <c r="B621" s="178"/>
      <c r="C621" s="164" t="s">
        <v>1321</v>
      </c>
      <c r="D621" s="158" t="s">
        <v>174</v>
      </c>
      <c r="E621" s="143" t="s">
        <v>617</v>
      </c>
      <c r="F621" s="119" t="s">
        <v>1</v>
      </c>
      <c r="G621" s="119" t="s">
        <v>665</v>
      </c>
      <c r="H621" s="149">
        <v>36991.199999999997</v>
      </c>
      <c r="I621" s="149">
        <v>35430.1</v>
      </c>
      <c r="J621" s="149">
        <v>32941</v>
      </c>
      <c r="K621" s="149">
        <v>33834.800000000003</v>
      </c>
      <c r="L621" s="161" t="s">
        <v>1792</v>
      </c>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c r="EY621" s="13"/>
      <c r="EZ621" s="13"/>
      <c r="FA621" s="13"/>
      <c r="FB621" s="13"/>
      <c r="FC621" s="13"/>
      <c r="FD621" s="13"/>
      <c r="FE621" s="13"/>
      <c r="FF621" s="13"/>
      <c r="FG621" s="13"/>
      <c r="FH621" s="13"/>
      <c r="FI621" s="13"/>
      <c r="FJ621" s="13"/>
      <c r="FK621" s="13"/>
      <c r="FL621" s="13"/>
      <c r="FM621" s="13"/>
      <c r="FN621" s="13"/>
      <c r="FO621" s="13"/>
      <c r="FP621" s="13"/>
      <c r="FQ621" s="13"/>
      <c r="FR621" s="13"/>
      <c r="FS621" s="13"/>
      <c r="FT621" s="13"/>
      <c r="FU621" s="13"/>
      <c r="FV621" s="13"/>
      <c r="FW621" s="13"/>
      <c r="FX621" s="13"/>
      <c r="FY621" s="13"/>
      <c r="FZ621" s="13"/>
      <c r="GA621" s="13"/>
      <c r="GB621" s="13"/>
      <c r="GC621" s="13"/>
      <c r="GD621" s="13"/>
      <c r="GE621" s="13"/>
      <c r="GF621" s="13"/>
      <c r="GG621" s="13"/>
      <c r="GH621" s="13"/>
      <c r="GI621" s="13"/>
      <c r="GJ621" s="13"/>
      <c r="GK621" s="13"/>
      <c r="GL621" s="13"/>
      <c r="GM621" s="13"/>
      <c r="GN621" s="13"/>
      <c r="GO621" s="13"/>
      <c r="GP621" s="13"/>
      <c r="GQ621" s="13"/>
      <c r="GR621" s="13"/>
      <c r="GS621" s="13"/>
      <c r="GT621" s="13"/>
      <c r="GU621" s="13"/>
      <c r="GV621" s="13"/>
      <c r="GW621" s="13"/>
      <c r="GX621" s="13"/>
      <c r="GY621" s="13"/>
      <c r="GZ621" s="13"/>
      <c r="HA621" s="13"/>
      <c r="HB621" s="13"/>
      <c r="HC621" s="13"/>
      <c r="HD621" s="13"/>
      <c r="HE621" s="13"/>
      <c r="HF621" s="13"/>
      <c r="HG621" s="13"/>
      <c r="HH621" s="13"/>
      <c r="HI621" s="13"/>
      <c r="HJ621" s="13"/>
      <c r="HK621" s="13"/>
      <c r="HL621" s="13"/>
      <c r="HM621" s="13"/>
      <c r="HN621" s="13"/>
      <c r="HO621" s="13"/>
      <c r="HP621" s="13"/>
      <c r="HQ621" s="13"/>
      <c r="HR621" s="13"/>
      <c r="HS621" s="13"/>
      <c r="HT621" s="13"/>
      <c r="HU621" s="13"/>
      <c r="HV621" s="13"/>
      <c r="HW621" s="13"/>
      <c r="HX621" s="13"/>
      <c r="HY621" s="13"/>
      <c r="HZ621" s="13"/>
      <c r="IA621" s="13"/>
      <c r="IB621" s="13"/>
      <c r="IC621" s="13"/>
      <c r="ID621" s="13"/>
      <c r="IE621" s="13"/>
      <c r="IF621" s="13"/>
      <c r="IG621" s="13"/>
      <c r="IH621" s="13"/>
      <c r="II621" s="13"/>
      <c r="IJ621" s="13"/>
      <c r="IK621" s="13"/>
      <c r="IL621" s="13"/>
      <c r="IM621" s="13"/>
      <c r="IN621" s="13"/>
      <c r="IO621" s="13"/>
      <c r="IP621" s="13"/>
      <c r="IQ621" s="13"/>
      <c r="IR621" s="13"/>
      <c r="IS621" s="13"/>
      <c r="IT621" s="13"/>
    </row>
    <row r="622" spans="1:254" s="14" customFormat="1" ht="56.25" customHeight="1">
      <c r="A622" s="172"/>
      <c r="B622" s="178"/>
      <c r="C622" s="165"/>
      <c r="D622" s="159"/>
      <c r="E622" s="75" t="s">
        <v>736</v>
      </c>
      <c r="F622" s="135" t="s">
        <v>289</v>
      </c>
      <c r="G622" s="36" t="s">
        <v>590</v>
      </c>
      <c r="H622" s="150"/>
      <c r="I622" s="150"/>
      <c r="J622" s="150"/>
      <c r="K622" s="150"/>
      <c r="L622" s="162"/>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c r="EY622" s="13"/>
      <c r="EZ622" s="13"/>
      <c r="FA622" s="13"/>
      <c r="FB622" s="13"/>
      <c r="FC622" s="13"/>
      <c r="FD622" s="13"/>
      <c r="FE622" s="13"/>
      <c r="FF622" s="13"/>
      <c r="FG622" s="13"/>
      <c r="FH622" s="13"/>
      <c r="FI622" s="13"/>
      <c r="FJ622" s="13"/>
      <c r="FK622" s="13"/>
      <c r="FL622" s="13"/>
      <c r="FM622" s="13"/>
      <c r="FN622" s="13"/>
      <c r="FO622" s="13"/>
      <c r="FP622" s="13"/>
      <c r="FQ622" s="13"/>
      <c r="FR622" s="13"/>
      <c r="FS622" s="13"/>
      <c r="FT622" s="13"/>
      <c r="FU622" s="13"/>
      <c r="FV622" s="13"/>
      <c r="FW622" s="13"/>
      <c r="FX622" s="13"/>
      <c r="FY622" s="13"/>
      <c r="FZ622" s="13"/>
      <c r="GA622" s="13"/>
      <c r="GB622" s="13"/>
      <c r="GC622" s="13"/>
      <c r="GD622" s="13"/>
      <c r="GE622" s="13"/>
      <c r="GF622" s="13"/>
      <c r="GG622" s="13"/>
      <c r="GH622" s="13"/>
      <c r="GI622" s="13"/>
      <c r="GJ622" s="13"/>
      <c r="GK622" s="13"/>
      <c r="GL622" s="13"/>
      <c r="GM622" s="13"/>
      <c r="GN622" s="13"/>
      <c r="GO622" s="13"/>
      <c r="GP622" s="13"/>
      <c r="GQ622" s="13"/>
      <c r="GR622" s="13"/>
      <c r="GS622" s="13"/>
      <c r="GT622" s="13"/>
      <c r="GU622" s="13"/>
      <c r="GV622" s="13"/>
      <c r="GW622" s="13"/>
      <c r="GX622" s="13"/>
      <c r="GY622" s="13"/>
      <c r="GZ622" s="13"/>
      <c r="HA622" s="13"/>
      <c r="HB622" s="13"/>
      <c r="HC622" s="13"/>
      <c r="HD622" s="13"/>
      <c r="HE622" s="13"/>
      <c r="HF622" s="13"/>
      <c r="HG622" s="13"/>
      <c r="HH622" s="13"/>
      <c r="HI622" s="13"/>
      <c r="HJ622" s="13"/>
      <c r="HK622" s="13"/>
      <c r="HL622" s="13"/>
      <c r="HM622" s="13"/>
      <c r="HN622" s="13"/>
      <c r="HO622" s="13"/>
      <c r="HP622" s="13"/>
      <c r="HQ622" s="13"/>
      <c r="HR622" s="13"/>
      <c r="HS622" s="13"/>
      <c r="HT622" s="13"/>
      <c r="HU622" s="13"/>
      <c r="HV622" s="13"/>
      <c r="HW622" s="13"/>
      <c r="HX622" s="13"/>
      <c r="HY622" s="13"/>
      <c r="HZ622" s="13"/>
      <c r="IA622" s="13"/>
      <c r="IB622" s="13"/>
      <c r="IC622" s="13"/>
      <c r="ID622" s="13"/>
      <c r="IE622" s="13"/>
      <c r="IF622" s="13"/>
      <c r="IG622" s="13"/>
      <c r="IH622" s="13"/>
      <c r="II622" s="13"/>
      <c r="IJ622" s="13"/>
      <c r="IK622" s="13"/>
      <c r="IL622" s="13"/>
      <c r="IM622" s="13"/>
      <c r="IN622" s="13"/>
      <c r="IO622" s="13"/>
      <c r="IP622" s="13"/>
      <c r="IQ622" s="13"/>
      <c r="IR622" s="13"/>
      <c r="IS622" s="13"/>
      <c r="IT622" s="13"/>
    </row>
    <row r="623" spans="1:254" s="14" customFormat="1" ht="53.25" customHeight="1">
      <c r="A623" s="172"/>
      <c r="B623" s="178"/>
      <c r="C623" s="165"/>
      <c r="D623" s="159"/>
      <c r="E623" s="143" t="s">
        <v>1088</v>
      </c>
      <c r="F623" s="128" t="s">
        <v>289</v>
      </c>
      <c r="G623" s="119" t="s">
        <v>585</v>
      </c>
      <c r="H623" s="150"/>
      <c r="I623" s="150"/>
      <c r="J623" s="150"/>
      <c r="K623" s="150"/>
      <c r="L623" s="162"/>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c r="EY623" s="13"/>
      <c r="EZ623" s="13"/>
      <c r="FA623" s="13"/>
      <c r="FB623" s="13"/>
      <c r="FC623" s="13"/>
      <c r="FD623" s="13"/>
      <c r="FE623" s="13"/>
      <c r="FF623" s="13"/>
      <c r="FG623" s="13"/>
      <c r="FH623" s="13"/>
      <c r="FI623" s="13"/>
      <c r="FJ623" s="13"/>
      <c r="FK623" s="13"/>
      <c r="FL623" s="13"/>
      <c r="FM623" s="13"/>
      <c r="FN623" s="13"/>
      <c r="FO623" s="13"/>
      <c r="FP623" s="13"/>
      <c r="FQ623" s="13"/>
      <c r="FR623" s="13"/>
      <c r="FS623" s="13"/>
      <c r="FT623" s="13"/>
      <c r="FU623" s="13"/>
      <c r="FV623" s="13"/>
      <c r="FW623" s="13"/>
      <c r="FX623" s="13"/>
      <c r="FY623" s="13"/>
      <c r="FZ623" s="13"/>
      <c r="GA623" s="13"/>
      <c r="GB623" s="13"/>
      <c r="GC623" s="13"/>
      <c r="GD623" s="13"/>
      <c r="GE623" s="13"/>
      <c r="GF623" s="13"/>
      <c r="GG623" s="13"/>
      <c r="GH623" s="13"/>
      <c r="GI623" s="13"/>
      <c r="GJ623" s="13"/>
      <c r="GK623" s="13"/>
      <c r="GL623" s="13"/>
      <c r="GM623" s="13"/>
      <c r="GN623" s="13"/>
      <c r="GO623" s="13"/>
      <c r="GP623" s="13"/>
      <c r="GQ623" s="13"/>
      <c r="GR623" s="13"/>
      <c r="GS623" s="13"/>
      <c r="GT623" s="13"/>
      <c r="GU623" s="13"/>
      <c r="GV623" s="13"/>
      <c r="GW623" s="13"/>
      <c r="GX623" s="13"/>
      <c r="GY623" s="13"/>
      <c r="GZ623" s="13"/>
      <c r="HA623" s="13"/>
      <c r="HB623" s="13"/>
      <c r="HC623" s="13"/>
      <c r="HD623" s="13"/>
      <c r="HE623" s="13"/>
      <c r="HF623" s="13"/>
      <c r="HG623" s="13"/>
      <c r="HH623" s="13"/>
      <c r="HI623" s="13"/>
      <c r="HJ623" s="13"/>
      <c r="HK623" s="13"/>
      <c r="HL623" s="13"/>
      <c r="HM623" s="13"/>
      <c r="HN623" s="13"/>
      <c r="HO623" s="13"/>
      <c r="HP623" s="13"/>
      <c r="HQ623" s="13"/>
      <c r="HR623" s="13"/>
      <c r="HS623" s="13"/>
      <c r="HT623" s="13"/>
      <c r="HU623" s="13"/>
      <c r="HV623" s="13"/>
      <c r="HW623" s="13"/>
      <c r="HX623" s="13"/>
      <c r="HY623" s="13"/>
      <c r="HZ623" s="13"/>
      <c r="IA623" s="13"/>
      <c r="IB623" s="13"/>
      <c r="IC623" s="13"/>
      <c r="ID623" s="13"/>
      <c r="IE623" s="13"/>
      <c r="IF623" s="13"/>
      <c r="IG623" s="13"/>
      <c r="IH623" s="13"/>
      <c r="II623" s="13"/>
      <c r="IJ623" s="13"/>
      <c r="IK623" s="13"/>
      <c r="IL623" s="13"/>
      <c r="IM623" s="13"/>
      <c r="IN623" s="13"/>
      <c r="IO623" s="13"/>
      <c r="IP623" s="13"/>
      <c r="IQ623" s="13"/>
      <c r="IR623" s="13"/>
      <c r="IS623" s="13"/>
      <c r="IT623" s="13"/>
    </row>
    <row r="624" spans="1:254" s="14" customFormat="1" ht="59.25" customHeight="1">
      <c r="A624" s="172"/>
      <c r="B624" s="178"/>
      <c r="C624" s="165"/>
      <c r="D624" s="159"/>
      <c r="E624" s="143" t="s">
        <v>321</v>
      </c>
      <c r="F624" s="128" t="s">
        <v>289</v>
      </c>
      <c r="G624" s="119" t="s">
        <v>584</v>
      </c>
      <c r="H624" s="150"/>
      <c r="I624" s="150"/>
      <c r="J624" s="150"/>
      <c r="K624" s="150"/>
      <c r="L624" s="162"/>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c r="EY624" s="13"/>
      <c r="EZ624" s="13"/>
      <c r="FA624" s="13"/>
      <c r="FB624" s="13"/>
      <c r="FC624" s="13"/>
      <c r="FD624" s="13"/>
      <c r="FE624" s="13"/>
      <c r="FF624" s="13"/>
      <c r="FG624" s="13"/>
      <c r="FH624" s="13"/>
      <c r="FI624" s="13"/>
      <c r="FJ624" s="13"/>
      <c r="FK624" s="13"/>
      <c r="FL624" s="13"/>
      <c r="FM624" s="13"/>
      <c r="FN624" s="13"/>
      <c r="FO624" s="13"/>
      <c r="FP624" s="13"/>
      <c r="FQ624" s="13"/>
      <c r="FR624" s="13"/>
      <c r="FS624" s="13"/>
      <c r="FT624" s="13"/>
      <c r="FU624" s="13"/>
      <c r="FV624" s="13"/>
      <c r="FW624" s="13"/>
      <c r="FX624" s="13"/>
      <c r="FY624" s="13"/>
      <c r="FZ624" s="13"/>
      <c r="GA624" s="13"/>
      <c r="GB624" s="13"/>
      <c r="GC624" s="13"/>
      <c r="GD624" s="13"/>
      <c r="GE624" s="13"/>
      <c r="GF624" s="13"/>
      <c r="GG624" s="13"/>
      <c r="GH624" s="13"/>
      <c r="GI624" s="13"/>
      <c r="GJ624" s="13"/>
      <c r="GK624" s="13"/>
      <c r="GL624" s="13"/>
      <c r="GM624" s="13"/>
      <c r="GN624" s="13"/>
      <c r="GO624" s="13"/>
      <c r="GP624" s="13"/>
      <c r="GQ624" s="13"/>
      <c r="GR624" s="13"/>
      <c r="GS624" s="13"/>
      <c r="GT624" s="13"/>
      <c r="GU624" s="13"/>
      <c r="GV624" s="13"/>
      <c r="GW624" s="13"/>
      <c r="GX624" s="13"/>
      <c r="GY624" s="13"/>
      <c r="GZ624" s="13"/>
      <c r="HA624" s="13"/>
      <c r="HB624" s="13"/>
      <c r="HC624" s="13"/>
      <c r="HD624" s="13"/>
      <c r="HE624" s="13"/>
      <c r="HF624" s="13"/>
      <c r="HG624" s="13"/>
      <c r="HH624" s="13"/>
      <c r="HI624" s="13"/>
      <c r="HJ624" s="13"/>
      <c r="HK624" s="13"/>
      <c r="HL624" s="13"/>
      <c r="HM624" s="13"/>
      <c r="HN624" s="13"/>
      <c r="HO624" s="13"/>
      <c r="HP624" s="13"/>
      <c r="HQ624" s="13"/>
      <c r="HR624" s="13"/>
      <c r="HS624" s="13"/>
      <c r="HT624" s="13"/>
      <c r="HU624" s="13"/>
      <c r="HV624" s="13"/>
      <c r="HW624" s="13"/>
      <c r="HX624" s="13"/>
      <c r="HY624" s="13"/>
      <c r="HZ624" s="13"/>
      <c r="IA624" s="13"/>
      <c r="IB624" s="13"/>
      <c r="IC624" s="13"/>
      <c r="ID624" s="13"/>
      <c r="IE624" s="13"/>
      <c r="IF624" s="13"/>
      <c r="IG624" s="13"/>
      <c r="IH624" s="13"/>
      <c r="II624" s="13"/>
      <c r="IJ624" s="13"/>
      <c r="IK624" s="13"/>
      <c r="IL624" s="13"/>
      <c r="IM624" s="13"/>
      <c r="IN624" s="13"/>
      <c r="IO624" s="13"/>
      <c r="IP624" s="13"/>
      <c r="IQ624" s="13"/>
      <c r="IR624" s="13"/>
      <c r="IS624" s="13"/>
      <c r="IT624" s="13"/>
    </row>
    <row r="625" spans="1:254" s="14" customFormat="1" ht="57.75" customHeight="1">
      <c r="A625" s="172"/>
      <c r="B625" s="178"/>
      <c r="C625" s="165"/>
      <c r="D625" s="159"/>
      <c r="E625" s="143" t="s">
        <v>619</v>
      </c>
      <c r="F625" s="128" t="s">
        <v>289</v>
      </c>
      <c r="G625" s="119" t="s">
        <v>666</v>
      </c>
      <c r="H625" s="150"/>
      <c r="I625" s="150"/>
      <c r="J625" s="150"/>
      <c r="K625" s="150"/>
      <c r="L625" s="162"/>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c r="EY625" s="13"/>
      <c r="EZ625" s="13"/>
      <c r="FA625" s="13"/>
      <c r="FB625" s="13"/>
      <c r="FC625" s="13"/>
      <c r="FD625" s="13"/>
      <c r="FE625" s="13"/>
      <c r="FF625" s="13"/>
      <c r="FG625" s="13"/>
      <c r="FH625" s="13"/>
      <c r="FI625" s="13"/>
      <c r="FJ625" s="13"/>
      <c r="FK625" s="13"/>
      <c r="FL625" s="13"/>
      <c r="FM625" s="13"/>
      <c r="FN625" s="13"/>
      <c r="FO625" s="13"/>
      <c r="FP625" s="13"/>
      <c r="FQ625" s="13"/>
      <c r="FR625" s="13"/>
      <c r="FS625" s="13"/>
      <c r="FT625" s="13"/>
      <c r="FU625" s="13"/>
      <c r="FV625" s="13"/>
      <c r="FW625" s="13"/>
      <c r="FX625" s="13"/>
      <c r="FY625" s="13"/>
      <c r="FZ625" s="13"/>
      <c r="GA625" s="13"/>
      <c r="GB625" s="13"/>
      <c r="GC625" s="13"/>
      <c r="GD625" s="13"/>
      <c r="GE625" s="13"/>
      <c r="GF625" s="13"/>
      <c r="GG625" s="13"/>
      <c r="GH625" s="13"/>
      <c r="GI625" s="13"/>
      <c r="GJ625" s="13"/>
      <c r="GK625" s="13"/>
      <c r="GL625" s="13"/>
      <c r="GM625" s="13"/>
      <c r="GN625" s="13"/>
      <c r="GO625" s="13"/>
      <c r="GP625" s="13"/>
      <c r="GQ625" s="13"/>
      <c r="GR625" s="13"/>
      <c r="GS625" s="13"/>
      <c r="GT625" s="13"/>
      <c r="GU625" s="13"/>
      <c r="GV625" s="13"/>
      <c r="GW625" s="13"/>
      <c r="GX625" s="13"/>
      <c r="GY625" s="13"/>
      <c r="GZ625" s="13"/>
      <c r="HA625" s="13"/>
      <c r="HB625" s="13"/>
      <c r="HC625" s="13"/>
      <c r="HD625" s="13"/>
      <c r="HE625" s="13"/>
      <c r="HF625" s="13"/>
      <c r="HG625" s="13"/>
      <c r="HH625" s="13"/>
      <c r="HI625" s="13"/>
      <c r="HJ625" s="13"/>
      <c r="HK625" s="13"/>
      <c r="HL625" s="13"/>
      <c r="HM625" s="13"/>
      <c r="HN625" s="13"/>
      <c r="HO625" s="13"/>
      <c r="HP625" s="13"/>
      <c r="HQ625" s="13"/>
      <c r="HR625" s="13"/>
      <c r="HS625" s="13"/>
      <c r="HT625" s="13"/>
      <c r="HU625" s="13"/>
      <c r="HV625" s="13"/>
      <c r="HW625" s="13"/>
      <c r="HX625" s="13"/>
      <c r="HY625" s="13"/>
      <c r="HZ625" s="13"/>
      <c r="IA625" s="13"/>
      <c r="IB625" s="13"/>
      <c r="IC625" s="13"/>
      <c r="ID625" s="13"/>
      <c r="IE625" s="13"/>
      <c r="IF625" s="13"/>
      <c r="IG625" s="13"/>
      <c r="IH625" s="13"/>
      <c r="II625" s="13"/>
      <c r="IJ625" s="13"/>
      <c r="IK625" s="13"/>
      <c r="IL625" s="13"/>
      <c r="IM625" s="13"/>
      <c r="IN625" s="13"/>
      <c r="IO625" s="13"/>
      <c r="IP625" s="13"/>
      <c r="IQ625" s="13"/>
      <c r="IR625" s="13"/>
      <c r="IS625" s="13"/>
      <c r="IT625" s="13"/>
    </row>
    <row r="626" spans="1:254" s="14" customFormat="1" ht="57" customHeight="1">
      <c r="A626" s="172"/>
      <c r="B626" s="178"/>
      <c r="C626" s="165"/>
      <c r="D626" s="159"/>
      <c r="E626" s="143" t="s">
        <v>611</v>
      </c>
      <c r="F626" s="128" t="s">
        <v>289</v>
      </c>
      <c r="G626" s="119" t="s">
        <v>652</v>
      </c>
      <c r="H626" s="150"/>
      <c r="I626" s="150"/>
      <c r="J626" s="150"/>
      <c r="K626" s="150"/>
      <c r="L626" s="162"/>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c r="EY626" s="13"/>
      <c r="EZ626" s="13"/>
      <c r="FA626" s="13"/>
      <c r="FB626" s="13"/>
      <c r="FC626" s="13"/>
      <c r="FD626" s="13"/>
      <c r="FE626" s="13"/>
      <c r="FF626" s="13"/>
      <c r="FG626" s="13"/>
      <c r="FH626" s="13"/>
      <c r="FI626" s="13"/>
      <c r="FJ626" s="13"/>
      <c r="FK626" s="13"/>
      <c r="FL626" s="13"/>
      <c r="FM626" s="13"/>
      <c r="FN626" s="13"/>
      <c r="FO626" s="13"/>
      <c r="FP626" s="13"/>
      <c r="FQ626" s="13"/>
      <c r="FR626" s="13"/>
      <c r="FS626" s="13"/>
      <c r="FT626" s="13"/>
      <c r="FU626" s="13"/>
      <c r="FV626" s="13"/>
      <c r="FW626" s="13"/>
      <c r="FX626" s="13"/>
      <c r="FY626" s="13"/>
      <c r="FZ626" s="13"/>
      <c r="GA626" s="13"/>
      <c r="GB626" s="13"/>
      <c r="GC626" s="13"/>
      <c r="GD626" s="13"/>
      <c r="GE626" s="13"/>
      <c r="GF626" s="13"/>
      <c r="GG626" s="13"/>
      <c r="GH626" s="13"/>
      <c r="GI626" s="13"/>
      <c r="GJ626" s="13"/>
      <c r="GK626" s="13"/>
      <c r="GL626" s="13"/>
      <c r="GM626" s="13"/>
      <c r="GN626" s="13"/>
      <c r="GO626" s="13"/>
      <c r="GP626" s="13"/>
      <c r="GQ626" s="13"/>
      <c r="GR626" s="13"/>
      <c r="GS626" s="13"/>
      <c r="GT626" s="13"/>
      <c r="GU626" s="13"/>
      <c r="GV626" s="13"/>
      <c r="GW626" s="13"/>
      <c r="GX626" s="13"/>
      <c r="GY626" s="13"/>
      <c r="GZ626" s="13"/>
      <c r="HA626" s="13"/>
      <c r="HB626" s="13"/>
      <c r="HC626" s="13"/>
      <c r="HD626" s="13"/>
      <c r="HE626" s="13"/>
      <c r="HF626" s="13"/>
      <c r="HG626" s="13"/>
      <c r="HH626" s="13"/>
      <c r="HI626" s="13"/>
      <c r="HJ626" s="13"/>
      <c r="HK626" s="13"/>
      <c r="HL626" s="13"/>
      <c r="HM626" s="13"/>
      <c r="HN626" s="13"/>
      <c r="HO626" s="13"/>
      <c r="HP626" s="13"/>
      <c r="HQ626" s="13"/>
      <c r="HR626" s="13"/>
      <c r="HS626" s="13"/>
      <c r="HT626" s="13"/>
      <c r="HU626" s="13"/>
      <c r="HV626" s="13"/>
      <c r="HW626" s="13"/>
      <c r="HX626" s="13"/>
      <c r="HY626" s="13"/>
      <c r="HZ626" s="13"/>
      <c r="IA626" s="13"/>
      <c r="IB626" s="13"/>
      <c r="IC626" s="13"/>
      <c r="ID626" s="13"/>
      <c r="IE626" s="13"/>
      <c r="IF626" s="13"/>
      <c r="IG626" s="13"/>
      <c r="IH626" s="13"/>
      <c r="II626" s="13"/>
      <c r="IJ626" s="13"/>
      <c r="IK626" s="13"/>
      <c r="IL626" s="13"/>
      <c r="IM626" s="13"/>
      <c r="IN626" s="13"/>
      <c r="IO626" s="13"/>
      <c r="IP626" s="13"/>
      <c r="IQ626" s="13"/>
      <c r="IR626" s="13"/>
      <c r="IS626" s="13"/>
      <c r="IT626" s="13"/>
    </row>
    <row r="627" spans="1:254" s="14" customFormat="1" ht="57" customHeight="1">
      <c r="A627" s="172"/>
      <c r="B627" s="178"/>
      <c r="C627" s="165"/>
      <c r="D627" s="159"/>
      <c r="E627" s="124" t="s">
        <v>939</v>
      </c>
      <c r="F627" s="128" t="s">
        <v>289</v>
      </c>
      <c r="G627" s="131" t="s">
        <v>1089</v>
      </c>
      <c r="H627" s="150"/>
      <c r="I627" s="150"/>
      <c r="J627" s="150"/>
      <c r="K627" s="150"/>
      <c r="L627" s="162"/>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c r="EY627" s="13"/>
      <c r="EZ627" s="13"/>
      <c r="FA627" s="13"/>
      <c r="FB627" s="13"/>
      <c r="FC627" s="13"/>
      <c r="FD627" s="13"/>
      <c r="FE627" s="13"/>
      <c r="FF627" s="13"/>
      <c r="FG627" s="13"/>
      <c r="FH627" s="13"/>
      <c r="FI627" s="13"/>
      <c r="FJ627" s="13"/>
      <c r="FK627" s="13"/>
      <c r="FL627" s="13"/>
      <c r="FM627" s="13"/>
      <c r="FN627" s="13"/>
      <c r="FO627" s="13"/>
      <c r="FP627" s="13"/>
      <c r="FQ627" s="13"/>
      <c r="FR627" s="13"/>
      <c r="FS627" s="13"/>
      <c r="FT627" s="13"/>
      <c r="FU627" s="13"/>
      <c r="FV627" s="13"/>
      <c r="FW627" s="13"/>
      <c r="FX627" s="13"/>
      <c r="FY627" s="13"/>
      <c r="FZ627" s="13"/>
      <c r="GA627" s="13"/>
      <c r="GB627" s="13"/>
      <c r="GC627" s="13"/>
      <c r="GD627" s="13"/>
      <c r="GE627" s="13"/>
      <c r="GF627" s="13"/>
      <c r="GG627" s="13"/>
      <c r="GH627" s="13"/>
      <c r="GI627" s="13"/>
      <c r="GJ627" s="13"/>
      <c r="GK627" s="13"/>
      <c r="GL627" s="13"/>
      <c r="GM627" s="13"/>
      <c r="GN627" s="13"/>
      <c r="GO627" s="13"/>
      <c r="GP627" s="13"/>
      <c r="GQ627" s="13"/>
      <c r="GR627" s="13"/>
      <c r="GS627" s="13"/>
      <c r="GT627" s="13"/>
      <c r="GU627" s="13"/>
      <c r="GV627" s="13"/>
      <c r="GW627" s="13"/>
      <c r="GX627" s="13"/>
      <c r="GY627" s="13"/>
      <c r="GZ627" s="13"/>
      <c r="HA627" s="13"/>
      <c r="HB627" s="13"/>
      <c r="HC627" s="13"/>
      <c r="HD627" s="13"/>
      <c r="HE627" s="13"/>
      <c r="HF627" s="13"/>
      <c r="HG627" s="13"/>
      <c r="HH627" s="13"/>
      <c r="HI627" s="13"/>
      <c r="HJ627" s="13"/>
      <c r="HK627" s="13"/>
      <c r="HL627" s="13"/>
      <c r="HM627" s="13"/>
      <c r="HN627" s="13"/>
      <c r="HO627" s="13"/>
      <c r="HP627" s="13"/>
      <c r="HQ627" s="13"/>
      <c r="HR627" s="13"/>
      <c r="HS627" s="13"/>
      <c r="HT627" s="13"/>
      <c r="HU627" s="13"/>
      <c r="HV627" s="13"/>
      <c r="HW627" s="13"/>
      <c r="HX627" s="13"/>
      <c r="HY627" s="13"/>
      <c r="HZ627" s="13"/>
      <c r="IA627" s="13"/>
      <c r="IB627" s="13"/>
      <c r="IC627" s="13"/>
      <c r="ID627" s="13"/>
      <c r="IE627" s="13"/>
      <c r="IF627" s="13"/>
      <c r="IG627" s="13"/>
      <c r="IH627" s="13"/>
      <c r="II627" s="13"/>
      <c r="IJ627" s="13"/>
      <c r="IK627" s="13"/>
      <c r="IL627" s="13"/>
      <c r="IM627" s="13"/>
      <c r="IN627" s="13"/>
      <c r="IO627" s="13"/>
      <c r="IP627" s="13"/>
      <c r="IQ627" s="13"/>
      <c r="IR627" s="13"/>
      <c r="IS627" s="13"/>
      <c r="IT627" s="13"/>
    </row>
    <row r="628" spans="1:254" s="14" customFormat="1" ht="57" customHeight="1">
      <c r="A628" s="172"/>
      <c r="B628" s="178"/>
      <c r="C628" s="165"/>
      <c r="D628" s="159"/>
      <c r="E628" s="124" t="s">
        <v>878</v>
      </c>
      <c r="F628" s="128" t="s">
        <v>289</v>
      </c>
      <c r="G628" s="131" t="s">
        <v>581</v>
      </c>
      <c r="H628" s="150"/>
      <c r="I628" s="150"/>
      <c r="J628" s="150"/>
      <c r="K628" s="150"/>
      <c r="L628" s="162"/>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c r="GX628" s="13"/>
      <c r="GY628" s="13"/>
      <c r="GZ628" s="13"/>
      <c r="HA628" s="13"/>
      <c r="HB628" s="13"/>
      <c r="HC628" s="13"/>
      <c r="HD628" s="13"/>
      <c r="HE628" s="13"/>
      <c r="HF628" s="13"/>
      <c r="HG628" s="13"/>
      <c r="HH628" s="13"/>
      <c r="HI628" s="13"/>
      <c r="HJ628" s="13"/>
      <c r="HK628" s="13"/>
      <c r="HL628" s="13"/>
      <c r="HM628" s="13"/>
      <c r="HN628" s="13"/>
      <c r="HO628" s="13"/>
      <c r="HP628" s="13"/>
      <c r="HQ628" s="13"/>
      <c r="HR628" s="13"/>
      <c r="HS628" s="13"/>
      <c r="HT628" s="13"/>
      <c r="HU628" s="13"/>
      <c r="HV628" s="13"/>
      <c r="HW628" s="13"/>
      <c r="HX628" s="13"/>
      <c r="HY628" s="13"/>
      <c r="HZ628" s="13"/>
      <c r="IA628" s="13"/>
      <c r="IB628" s="13"/>
      <c r="IC628" s="13"/>
      <c r="ID628" s="13"/>
      <c r="IE628" s="13"/>
      <c r="IF628" s="13"/>
      <c r="IG628" s="13"/>
      <c r="IH628" s="13"/>
      <c r="II628" s="13"/>
      <c r="IJ628" s="13"/>
      <c r="IK628" s="13"/>
      <c r="IL628" s="13"/>
      <c r="IM628" s="13"/>
      <c r="IN628" s="13"/>
      <c r="IO628" s="13"/>
      <c r="IP628" s="13"/>
      <c r="IQ628" s="13"/>
      <c r="IR628" s="13"/>
      <c r="IS628" s="13"/>
      <c r="IT628" s="13"/>
    </row>
    <row r="629" spans="1:254" s="14" customFormat="1" ht="57" customHeight="1">
      <c r="A629" s="172"/>
      <c r="B629" s="178"/>
      <c r="C629" s="165"/>
      <c r="D629" s="159"/>
      <c r="E629" s="124" t="s">
        <v>879</v>
      </c>
      <c r="F629" s="128" t="s">
        <v>289</v>
      </c>
      <c r="G629" s="131" t="s">
        <v>581</v>
      </c>
      <c r="H629" s="150"/>
      <c r="I629" s="150"/>
      <c r="J629" s="150"/>
      <c r="K629" s="150"/>
      <c r="L629" s="162"/>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c r="EY629" s="13"/>
      <c r="EZ629" s="13"/>
      <c r="FA629" s="13"/>
      <c r="FB629" s="13"/>
      <c r="FC629" s="13"/>
      <c r="FD629" s="13"/>
      <c r="FE629" s="13"/>
      <c r="FF629" s="13"/>
      <c r="FG629" s="13"/>
      <c r="FH629" s="13"/>
      <c r="FI629" s="13"/>
      <c r="FJ629" s="13"/>
      <c r="FK629" s="13"/>
      <c r="FL629" s="13"/>
      <c r="FM629" s="13"/>
      <c r="FN629" s="13"/>
      <c r="FO629" s="13"/>
      <c r="FP629" s="13"/>
      <c r="FQ629" s="13"/>
      <c r="FR629" s="13"/>
      <c r="FS629" s="13"/>
      <c r="FT629" s="13"/>
      <c r="FU629" s="13"/>
      <c r="FV629" s="13"/>
      <c r="FW629" s="13"/>
      <c r="FX629" s="13"/>
      <c r="FY629" s="13"/>
      <c r="FZ629" s="13"/>
      <c r="GA629" s="13"/>
      <c r="GB629" s="13"/>
      <c r="GC629" s="13"/>
      <c r="GD629" s="13"/>
      <c r="GE629" s="13"/>
      <c r="GF629" s="13"/>
      <c r="GG629" s="13"/>
      <c r="GH629" s="13"/>
      <c r="GI629" s="13"/>
      <c r="GJ629" s="13"/>
      <c r="GK629" s="13"/>
      <c r="GL629" s="13"/>
      <c r="GM629" s="13"/>
      <c r="GN629" s="13"/>
      <c r="GO629" s="13"/>
      <c r="GP629" s="13"/>
      <c r="GQ629" s="13"/>
      <c r="GR629" s="13"/>
      <c r="GS629" s="13"/>
      <c r="GT629" s="13"/>
      <c r="GU629" s="13"/>
      <c r="GV629" s="13"/>
      <c r="GW629" s="13"/>
      <c r="GX629" s="13"/>
      <c r="GY629" s="13"/>
      <c r="GZ629" s="13"/>
      <c r="HA629" s="13"/>
      <c r="HB629" s="13"/>
      <c r="HC629" s="13"/>
      <c r="HD629" s="13"/>
      <c r="HE629" s="13"/>
      <c r="HF629" s="13"/>
      <c r="HG629" s="13"/>
      <c r="HH629" s="13"/>
      <c r="HI629" s="13"/>
      <c r="HJ629" s="13"/>
      <c r="HK629" s="13"/>
      <c r="HL629" s="13"/>
      <c r="HM629" s="13"/>
      <c r="HN629" s="13"/>
      <c r="HO629" s="13"/>
      <c r="HP629" s="13"/>
      <c r="HQ629" s="13"/>
      <c r="HR629" s="13"/>
      <c r="HS629" s="13"/>
      <c r="HT629" s="13"/>
      <c r="HU629" s="13"/>
      <c r="HV629" s="13"/>
      <c r="HW629" s="13"/>
      <c r="HX629" s="13"/>
      <c r="HY629" s="13"/>
      <c r="HZ629" s="13"/>
      <c r="IA629" s="13"/>
      <c r="IB629" s="13"/>
      <c r="IC629" s="13"/>
      <c r="ID629" s="13"/>
      <c r="IE629" s="13"/>
      <c r="IF629" s="13"/>
      <c r="IG629" s="13"/>
      <c r="IH629" s="13"/>
      <c r="II629" s="13"/>
      <c r="IJ629" s="13"/>
      <c r="IK629" s="13"/>
      <c r="IL629" s="13"/>
      <c r="IM629" s="13"/>
      <c r="IN629" s="13"/>
      <c r="IO629" s="13"/>
      <c r="IP629" s="13"/>
      <c r="IQ629" s="13"/>
      <c r="IR629" s="13"/>
      <c r="IS629" s="13"/>
      <c r="IT629" s="13"/>
    </row>
    <row r="630" spans="1:254" s="14" customFormat="1" ht="57" customHeight="1">
      <c r="A630" s="172"/>
      <c r="B630" s="178"/>
      <c r="C630" s="165"/>
      <c r="D630" s="159"/>
      <c r="E630" s="124" t="s">
        <v>1572</v>
      </c>
      <c r="F630" s="128" t="s">
        <v>289</v>
      </c>
      <c r="G630" s="131" t="s">
        <v>1573</v>
      </c>
      <c r="H630" s="150"/>
      <c r="I630" s="150"/>
      <c r="J630" s="150"/>
      <c r="K630" s="150"/>
      <c r="L630" s="162"/>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c r="HT630" s="13"/>
      <c r="HU630" s="13"/>
      <c r="HV630" s="13"/>
      <c r="HW630" s="13"/>
      <c r="HX630" s="13"/>
      <c r="HY630" s="13"/>
      <c r="HZ630" s="13"/>
      <c r="IA630" s="13"/>
      <c r="IB630" s="13"/>
      <c r="IC630" s="13"/>
      <c r="ID630" s="13"/>
      <c r="IE630" s="13"/>
      <c r="IF630" s="13"/>
      <c r="IG630" s="13"/>
      <c r="IH630" s="13"/>
      <c r="II630" s="13"/>
      <c r="IJ630" s="13"/>
      <c r="IK630" s="13"/>
      <c r="IL630" s="13"/>
      <c r="IM630" s="13"/>
      <c r="IN630" s="13"/>
      <c r="IO630" s="13"/>
      <c r="IP630" s="13"/>
      <c r="IQ630" s="13"/>
      <c r="IR630" s="13"/>
      <c r="IS630" s="13"/>
      <c r="IT630" s="13"/>
    </row>
    <row r="631" spans="1:254" s="14" customFormat="1" ht="57" customHeight="1">
      <c r="A631" s="172"/>
      <c r="B631" s="178"/>
      <c r="C631" s="165"/>
      <c r="D631" s="159"/>
      <c r="E631" s="124" t="s">
        <v>880</v>
      </c>
      <c r="F631" s="128" t="s">
        <v>289</v>
      </c>
      <c r="G631" s="131" t="s">
        <v>881</v>
      </c>
      <c r="H631" s="150"/>
      <c r="I631" s="157"/>
      <c r="J631" s="150"/>
      <c r="K631" s="150"/>
      <c r="L631" s="16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c r="EY631" s="13"/>
      <c r="EZ631" s="13"/>
      <c r="FA631" s="13"/>
      <c r="FB631" s="13"/>
      <c r="FC631" s="13"/>
      <c r="FD631" s="13"/>
      <c r="FE631" s="13"/>
      <c r="FF631" s="13"/>
      <c r="FG631" s="13"/>
      <c r="FH631" s="13"/>
      <c r="FI631" s="13"/>
      <c r="FJ631" s="13"/>
      <c r="FK631" s="13"/>
      <c r="FL631" s="13"/>
      <c r="FM631" s="13"/>
      <c r="FN631" s="13"/>
      <c r="FO631" s="13"/>
      <c r="FP631" s="13"/>
      <c r="FQ631" s="13"/>
      <c r="FR631" s="13"/>
      <c r="FS631" s="13"/>
      <c r="FT631" s="13"/>
      <c r="FU631" s="13"/>
      <c r="FV631" s="13"/>
      <c r="FW631" s="13"/>
      <c r="FX631" s="13"/>
      <c r="FY631" s="13"/>
      <c r="FZ631" s="13"/>
      <c r="GA631" s="13"/>
      <c r="GB631" s="13"/>
      <c r="GC631" s="13"/>
      <c r="GD631" s="13"/>
      <c r="GE631" s="13"/>
      <c r="GF631" s="13"/>
      <c r="GG631" s="13"/>
      <c r="GH631" s="13"/>
      <c r="GI631" s="13"/>
      <c r="GJ631" s="13"/>
      <c r="GK631" s="13"/>
      <c r="GL631" s="13"/>
      <c r="GM631" s="13"/>
      <c r="GN631" s="13"/>
      <c r="GO631" s="13"/>
      <c r="GP631" s="13"/>
      <c r="GQ631" s="13"/>
      <c r="GR631" s="13"/>
      <c r="GS631" s="13"/>
      <c r="GT631" s="13"/>
      <c r="GU631" s="13"/>
      <c r="GV631" s="13"/>
      <c r="GW631" s="13"/>
      <c r="GX631" s="13"/>
      <c r="GY631" s="13"/>
      <c r="GZ631" s="13"/>
      <c r="HA631" s="13"/>
      <c r="HB631" s="13"/>
      <c r="HC631" s="13"/>
      <c r="HD631" s="13"/>
      <c r="HE631" s="13"/>
      <c r="HF631" s="13"/>
      <c r="HG631" s="13"/>
      <c r="HH631" s="13"/>
      <c r="HI631" s="13"/>
      <c r="HJ631" s="13"/>
      <c r="HK631" s="13"/>
      <c r="HL631" s="13"/>
      <c r="HM631" s="13"/>
      <c r="HN631" s="13"/>
      <c r="HO631" s="13"/>
      <c r="HP631" s="13"/>
      <c r="HQ631" s="13"/>
      <c r="HR631" s="13"/>
      <c r="HS631" s="13"/>
      <c r="HT631" s="13"/>
      <c r="HU631" s="13"/>
      <c r="HV631" s="13"/>
      <c r="HW631" s="13"/>
      <c r="HX631" s="13"/>
      <c r="HY631" s="13"/>
      <c r="HZ631" s="13"/>
      <c r="IA631" s="13"/>
      <c r="IB631" s="13"/>
      <c r="IC631" s="13"/>
      <c r="ID631" s="13"/>
      <c r="IE631" s="13"/>
      <c r="IF631" s="13"/>
      <c r="IG631" s="13"/>
      <c r="IH631" s="13"/>
      <c r="II631" s="13"/>
      <c r="IJ631" s="13"/>
      <c r="IK631" s="13"/>
      <c r="IL631" s="13"/>
      <c r="IM631" s="13"/>
      <c r="IN631" s="13"/>
      <c r="IO631" s="13"/>
      <c r="IP631" s="13"/>
      <c r="IQ631" s="13"/>
      <c r="IR631" s="13"/>
      <c r="IS631" s="13"/>
      <c r="IT631" s="13"/>
    </row>
    <row r="632" spans="1:254" s="14" customFormat="1" ht="24.75" customHeight="1">
      <c r="A632" s="172"/>
      <c r="B632" s="178"/>
      <c r="C632" s="164" t="s">
        <v>1322</v>
      </c>
      <c r="D632" s="158" t="s">
        <v>174</v>
      </c>
      <c r="E632" s="185" t="s">
        <v>610</v>
      </c>
      <c r="F632" s="164" t="s">
        <v>289</v>
      </c>
      <c r="G632" s="287" t="s">
        <v>646</v>
      </c>
      <c r="H632" s="199">
        <v>77.900000000000006</v>
      </c>
      <c r="I632" s="149">
        <v>77.900000000000006</v>
      </c>
      <c r="J632" s="149"/>
      <c r="K632" s="149">
        <v>77.900000000000006</v>
      </c>
      <c r="L632" s="161" t="s">
        <v>1385</v>
      </c>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c r="EY632" s="13"/>
      <c r="EZ632" s="13"/>
      <c r="FA632" s="13"/>
      <c r="FB632" s="13"/>
      <c r="FC632" s="13"/>
      <c r="FD632" s="13"/>
      <c r="FE632" s="13"/>
      <c r="FF632" s="13"/>
      <c r="FG632" s="13"/>
      <c r="FH632" s="13"/>
      <c r="FI632" s="13"/>
      <c r="FJ632" s="13"/>
      <c r="FK632" s="13"/>
      <c r="FL632" s="13"/>
      <c r="FM632" s="13"/>
      <c r="FN632" s="13"/>
      <c r="FO632" s="13"/>
      <c r="FP632" s="13"/>
      <c r="FQ632" s="13"/>
      <c r="FR632" s="13"/>
      <c r="FS632" s="13"/>
      <c r="FT632" s="13"/>
      <c r="FU632" s="13"/>
      <c r="FV632" s="13"/>
      <c r="FW632" s="13"/>
      <c r="FX632" s="13"/>
      <c r="FY632" s="13"/>
      <c r="FZ632" s="13"/>
      <c r="GA632" s="13"/>
      <c r="GB632" s="13"/>
      <c r="GC632" s="13"/>
      <c r="GD632" s="13"/>
      <c r="GE632" s="13"/>
      <c r="GF632" s="13"/>
      <c r="GG632" s="13"/>
      <c r="GH632" s="13"/>
      <c r="GI632" s="13"/>
      <c r="GJ632" s="13"/>
      <c r="GK632" s="13"/>
      <c r="GL632" s="13"/>
      <c r="GM632" s="13"/>
      <c r="GN632" s="13"/>
      <c r="GO632" s="13"/>
      <c r="GP632" s="13"/>
      <c r="GQ632" s="13"/>
      <c r="GR632" s="13"/>
      <c r="GS632" s="13"/>
      <c r="GT632" s="13"/>
      <c r="GU632" s="13"/>
      <c r="GV632" s="13"/>
      <c r="GW632" s="13"/>
      <c r="GX632" s="13"/>
      <c r="GY632" s="13"/>
      <c r="GZ632" s="13"/>
      <c r="HA632" s="13"/>
      <c r="HB632" s="13"/>
      <c r="HC632" s="13"/>
      <c r="HD632" s="13"/>
      <c r="HE632" s="13"/>
      <c r="HF632" s="13"/>
      <c r="HG632" s="13"/>
      <c r="HH632" s="13"/>
      <c r="HI632" s="13"/>
      <c r="HJ632" s="13"/>
      <c r="HK632" s="13"/>
      <c r="HL632" s="13"/>
      <c r="HM632" s="13"/>
      <c r="HN632" s="13"/>
      <c r="HO632" s="13"/>
      <c r="HP632" s="13"/>
      <c r="HQ632" s="13"/>
      <c r="HR632" s="13"/>
      <c r="HS632" s="13"/>
      <c r="HT632" s="13"/>
      <c r="HU632" s="13"/>
      <c r="HV632" s="13"/>
      <c r="HW632" s="13"/>
      <c r="HX632" s="13"/>
      <c r="HY632" s="13"/>
      <c r="HZ632" s="13"/>
      <c r="IA632" s="13"/>
      <c r="IB632" s="13"/>
      <c r="IC632" s="13"/>
      <c r="ID632" s="13"/>
      <c r="IE632" s="13"/>
      <c r="IF632" s="13"/>
      <c r="IG632" s="13"/>
      <c r="IH632" s="13"/>
      <c r="II632" s="13"/>
      <c r="IJ632" s="13"/>
      <c r="IK632" s="13"/>
      <c r="IL632" s="13"/>
      <c r="IM632" s="13"/>
      <c r="IN632" s="13"/>
      <c r="IO632" s="13"/>
      <c r="IP632" s="13"/>
      <c r="IQ632" s="13"/>
      <c r="IR632" s="13"/>
      <c r="IS632" s="13"/>
      <c r="IT632" s="13"/>
    </row>
    <row r="633" spans="1:254" s="14" customFormat="1" ht="24.75" customHeight="1">
      <c r="A633" s="172"/>
      <c r="B633" s="174"/>
      <c r="C633" s="187"/>
      <c r="D633" s="160"/>
      <c r="E633" s="186"/>
      <c r="F633" s="187"/>
      <c r="G633" s="288"/>
      <c r="H633" s="199"/>
      <c r="I633" s="157"/>
      <c r="J633" s="157"/>
      <c r="K633" s="157"/>
      <c r="L633" s="16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c r="EY633" s="13"/>
      <c r="EZ633" s="13"/>
      <c r="FA633" s="13"/>
      <c r="FB633" s="13"/>
      <c r="FC633" s="13"/>
      <c r="FD633" s="13"/>
      <c r="FE633" s="13"/>
      <c r="FF633" s="13"/>
      <c r="FG633" s="13"/>
      <c r="FH633" s="13"/>
      <c r="FI633" s="13"/>
      <c r="FJ633" s="13"/>
      <c r="FK633" s="13"/>
      <c r="FL633" s="13"/>
      <c r="FM633" s="13"/>
      <c r="FN633" s="13"/>
      <c r="FO633" s="13"/>
      <c r="FP633" s="13"/>
      <c r="FQ633" s="13"/>
      <c r="FR633" s="13"/>
      <c r="FS633" s="13"/>
      <c r="FT633" s="13"/>
      <c r="FU633" s="13"/>
      <c r="FV633" s="13"/>
      <c r="FW633" s="13"/>
      <c r="FX633" s="13"/>
      <c r="FY633" s="13"/>
      <c r="FZ633" s="13"/>
      <c r="GA633" s="13"/>
      <c r="GB633" s="13"/>
      <c r="GC633" s="13"/>
      <c r="GD633" s="13"/>
      <c r="GE633" s="13"/>
      <c r="GF633" s="13"/>
      <c r="GG633" s="13"/>
      <c r="GH633" s="13"/>
      <c r="GI633" s="13"/>
      <c r="GJ633" s="13"/>
      <c r="GK633" s="13"/>
      <c r="GL633" s="13"/>
      <c r="GM633" s="13"/>
      <c r="GN633" s="13"/>
      <c r="GO633" s="13"/>
      <c r="GP633" s="13"/>
      <c r="GQ633" s="13"/>
      <c r="GR633" s="13"/>
      <c r="GS633" s="13"/>
      <c r="GT633" s="13"/>
      <c r="GU633" s="13"/>
      <c r="GV633" s="13"/>
      <c r="GW633" s="13"/>
      <c r="GX633" s="13"/>
      <c r="GY633" s="13"/>
      <c r="GZ633" s="13"/>
      <c r="HA633" s="13"/>
      <c r="HB633" s="13"/>
      <c r="HC633" s="13"/>
      <c r="HD633" s="13"/>
      <c r="HE633" s="13"/>
      <c r="HF633" s="13"/>
      <c r="HG633" s="13"/>
      <c r="HH633" s="13"/>
      <c r="HI633" s="13"/>
      <c r="HJ633" s="13"/>
      <c r="HK633" s="13"/>
      <c r="HL633" s="13"/>
      <c r="HM633" s="13"/>
      <c r="HN633" s="13"/>
      <c r="HO633" s="13"/>
      <c r="HP633" s="13"/>
      <c r="HQ633" s="13"/>
      <c r="HR633" s="13"/>
      <c r="HS633" s="13"/>
      <c r="HT633" s="13"/>
      <c r="HU633" s="13"/>
      <c r="HV633" s="13"/>
      <c r="HW633" s="13"/>
      <c r="HX633" s="13"/>
      <c r="HY633" s="13"/>
      <c r="HZ633" s="13"/>
      <c r="IA633" s="13"/>
      <c r="IB633" s="13"/>
      <c r="IC633" s="13"/>
      <c r="ID633" s="13"/>
      <c r="IE633" s="13"/>
      <c r="IF633" s="13"/>
      <c r="IG633" s="13"/>
      <c r="IH633" s="13"/>
      <c r="II633" s="13"/>
      <c r="IJ633" s="13"/>
      <c r="IK633" s="13"/>
      <c r="IL633" s="13"/>
      <c r="IM633" s="13"/>
      <c r="IN633" s="13"/>
      <c r="IO633" s="13"/>
      <c r="IP633" s="13"/>
      <c r="IQ633" s="13"/>
      <c r="IR633" s="13"/>
      <c r="IS633" s="13"/>
      <c r="IT633" s="13"/>
    </row>
    <row r="634" spans="1:254" s="18" customFormat="1" ht="42.75" customHeight="1">
      <c r="A634" s="175" t="s">
        <v>139</v>
      </c>
      <c r="B634" s="273" t="s">
        <v>34</v>
      </c>
      <c r="C634" s="164" t="s">
        <v>202</v>
      </c>
      <c r="D634" s="158" t="s">
        <v>174</v>
      </c>
      <c r="E634" s="143" t="s">
        <v>976</v>
      </c>
      <c r="F634" s="119" t="s">
        <v>59</v>
      </c>
      <c r="G634" s="119" t="s">
        <v>905</v>
      </c>
      <c r="H634" s="126">
        <f t="shared" ref="H634:K634" si="21">H636</f>
        <v>18503.2</v>
      </c>
      <c r="I634" s="126">
        <f t="shared" si="21"/>
        <v>18494.8</v>
      </c>
      <c r="J634" s="126">
        <f t="shared" si="21"/>
        <v>21329</v>
      </c>
      <c r="K634" s="126">
        <f t="shared" si="21"/>
        <v>21614.6</v>
      </c>
      <c r="L634" s="125"/>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c r="EY634" s="13"/>
      <c r="EZ634" s="13"/>
      <c r="FA634" s="13"/>
      <c r="FB634" s="13"/>
      <c r="FC634" s="13"/>
      <c r="FD634" s="13"/>
      <c r="FE634" s="13"/>
      <c r="FF634" s="13"/>
      <c r="FG634" s="13"/>
      <c r="FH634" s="13"/>
      <c r="FI634" s="13"/>
      <c r="FJ634" s="13"/>
      <c r="FK634" s="13"/>
      <c r="FL634" s="13"/>
      <c r="FM634" s="13"/>
      <c r="FN634" s="13"/>
      <c r="FO634" s="13"/>
      <c r="FP634" s="13"/>
      <c r="FQ634" s="13"/>
      <c r="FR634" s="13"/>
      <c r="FS634" s="13"/>
      <c r="FT634" s="13"/>
      <c r="FU634" s="13"/>
      <c r="FV634" s="13"/>
      <c r="FW634" s="13"/>
      <c r="FX634" s="13"/>
      <c r="FY634" s="13"/>
      <c r="FZ634" s="13"/>
      <c r="GA634" s="13"/>
      <c r="GB634" s="13"/>
      <c r="GC634" s="13"/>
      <c r="GD634" s="13"/>
      <c r="GE634" s="13"/>
      <c r="GF634" s="13"/>
      <c r="GG634" s="13"/>
      <c r="GH634" s="13"/>
      <c r="GI634" s="13"/>
      <c r="GJ634" s="13"/>
      <c r="GK634" s="13"/>
      <c r="GL634" s="13"/>
      <c r="GM634" s="13"/>
      <c r="GN634" s="13"/>
      <c r="GO634" s="13"/>
      <c r="GP634" s="13"/>
      <c r="GQ634" s="13"/>
      <c r="GR634" s="13"/>
      <c r="GS634" s="13"/>
      <c r="GT634" s="13"/>
      <c r="GU634" s="13"/>
      <c r="GV634" s="13"/>
      <c r="GW634" s="13"/>
      <c r="GX634" s="13"/>
      <c r="GY634" s="13"/>
      <c r="GZ634" s="13"/>
      <c r="HA634" s="13"/>
      <c r="HB634" s="13"/>
      <c r="HC634" s="13"/>
      <c r="HD634" s="13"/>
      <c r="HE634" s="13"/>
      <c r="HF634" s="13"/>
      <c r="HG634" s="13"/>
      <c r="HH634" s="13"/>
      <c r="HI634" s="13"/>
      <c r="HJ634" s="13"/>
      <c r="HK634" s="13"/>
      <c r="HL634" s="13"/>
      <c r="HM634" s="13"/>
      <c r="HN634" s="13"/>
      <c r="HO634" s="13"/>
      <c r="HP634" s="13"/>
      <c r="HQ634" s="13"/>
      <c r="HR634" s="13"/>
      <c r="HS634" s="13"/>
      <c r="HT634" s="13"/>
      <c r="HU634" s="13"/>
      <c r="HV634" s="13"/>
      <c r="HW634" s="13"/>
      <c r="HX634" s="13"/>
      <c r="HY634" s="13"/>
      <c r="HZ634" s="13"/>
      <c r="IA634" s="13"/>
      <c r="IB634" s="13"/>
      <c r="IC634" s="13"/>
      <c r="ID634" s="13"/>
      <c r="IE634" s="13"/>
      <c r="IF634" s="13"/>
      <c r="IG634" s="13"/>
      <c r="IH634" s="13"/>
      <c r="II634" s="13"/>
      <c r="IJ634" s="13"/>
      <c r="IK634" s="13"/>
      <c r="IL634" s="13"/>
      <c r="IM634" s="13"/>
      <c r="IN634" s="13"/>
      <c r="IO634" s="13"/>
      <c r="IP634" s="13"/>
      <c r="IQ634" s="13"/>
      <c r="IR634" s="13"/>
      <c r="IS634" s="13"/>
      <c r="IT634" s="13"/>
    </row>
    <row r="635" spans="1:254" s="18" customFormat="1" ht="24.75" customHeight="1">
      <c r="A635" s="176"/>
      <c r="B635" s="274"/>
      <c r="C635" s="187"/>
      <c r="D635" s="160"/>
      <c r="E635" s="212" t="s">
        <v>282</v>
      </c>
      <c r="F635" s="213"/>
      <c r="G635" s="214"/>
      <c r="H635" s="126"/>
      <c r="I635" s="126"/>
      <c r="J635" s="126"/>
      <c r="K635" s="126"/>
      <c r="L635" s="125"/>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c r="EY635" s="13"/>
      <c r="EZ635" s="13"/>
      <c r="FA635" s="13"/>
      <c r="FB635" s="13"/>
      <c r="FC635" s="13"/>
      <c r="FD635" s="13"/>
      <c r="FE635" s="13"/>
      <c r="FF635" s="13"/>
      <c r="FG635" s="13"/>
      <c r="FH635" s="13"/>
      <c r="FI635" s="13"/>
      <c r="FJ635" s="13"/>
      <c r="FK635" s="13"/>
      <c r="FL635" s="13"/>
      <c r="FM635" s="13"/>
      <c r="FN635" s="13"/>
      <c r="FO635" s="13"/>
      <c r="FP635" s="13"/>
      <c r="FQ635" s="13"/>
      <c r="FR635" s="13"/>
      <c r="FS635" s="13"/>
      <c r="FT635" s="13"/>
      <c r="FU635" s="13"/>
      <c r="FV635" s="13"/>
      <c r="FW635" s="13"/>
      <c r="FX635" s="13"/>
      <c r="FY635" s="13"/>
      <c r="FZ635" s="13"/>
      <c r="GA635" s="13"/>
      <c r="GB635" s="13"/>
      <c r="GC635" s="13"/>
      <c r="GD635" s="13"/>
      <c r="GE635" s="13"/>
      <c r="GF635" s="13"/>
      <c r="GG635" s="13"/>
      <c r="GH635" s="13"/>
      <c r="GI635" s="13"/>
      <c r="GJ635" s="13"/>
      <c r="GK635" s="13"/>
      <c r="GL635" s="13"/>
      <c r="GM635" s="13"/>
      <c r="GN635" s="13"/>
      <c r="GO635" s="13"/>
      <c r="GP635" s="13"/>
      <c r="GQ635" s="13"/>
      <c r="GR635" s="13"/>
      <c r="GS635" s="13"/>
      <c r="GT635" s="13"/>
      <c r="GU635" s="13"/>
      <c r="GV635" s="13"/>
      <c r="GW635" s="13"/>
      <c r="GX635" s="13"/>
      <c r="GY635" s="13"/>
      <c r="GZ635" s="13"/>
      <c r="HA635" s="13"/>
      <c r="HB635" s="13"/>
      <c r="HC635" s="13"/>
      <c r="HD635" s="13"/>
      <c r="HE635" s="13"/>
      <c r="HF635" s="13"/>
      <c r="HG635" s="13"/>
      <c r="HH635" s="13"/>
      <c r="HI635" s="13"/>
      <c r="HJ635" s="13"/>
      <c r="HK635" s="13"/>
      <c r="HL635" s="13"/>
      <c r="HM635" s="13"/>
      <c r="HN635" s="13"/>
      <c r="HO635" s="13"/>
      <c r="HP635" s="13"/>
      <c r="HQ635" s="13"/>
      <c r="HR635" s="13"/>
      <c r="HS635" s="13"/>
      <c r="HT635" s="13"/>
      <c r="HU635" s="13"/>
      <c r="HV635" s="13"/>
      <c r="HW635" s="13"/>
      <c r="HX635" s="13"/>
      <c r="HY635" s="13"/>
      <c r="HZ635" s="13"/>
      <c r="IA635" s="13"/>
      <c r="IB635" s="13"/>
      <c r="IC635" s="13"/>
      <c r="ID635" s="13"/>
      <c r="IE635" s="13"/>
      <c r="IF635" s="13"/>
      <c r="IG635" s="13"/>
      <c r="IH635" s="13"/>
      <c r="II635" s="13"/>
      <c r="IJ635" s="13"/>
      <c r="IK635" s="13"/>
      <c r="IL635" s="13"/>
      <c r="IM635" s="13"/>
      <c r="IN635" s="13"/>
      <c r="IO635" s="13"/>
      <c r="IP635" s="13"/>
      <c r="IQ635" s="13"/>
      <c r="IR635" s="13"/>
      <c r="IS635" s="13"/>
      <c r="IT635" s="13"/>
    </row>
    <row r="636" spans="1:254" s="18" customFormat="1" ht="57" customHeight="1">
      <c r="A636" s="176"/>
      <c r="B636" s="274"/>
      <c r="C636" s="164" t="s">
        <v>1323</v>
      </c>
      <c r="D636" s="158" t="s">
        <v>174</v>
      </c>
      <c r="E636" s="143" t="s">
        <v>619</v>
      </c>
      <c r="F636" s="128" t="s">
        <v>289</v>
      </c>
      <c r="G636" s="119" t="s">
        <v>666</v>
      </c>
      <c r="H636" s="196">
        <v>18503.2</v>
      </c>
      <c r="I636" s="196">
        <v>18494.8</v>
      </c>
      <c r="J636" s="196">
        <v>21329</v>
      </c>
      <c r="K636" s="196">
        <v>21614.6</v>
      </c>
      <c r="L636" s="161" t="s">
        <v>1333</v>
      </c>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c r="EY636" s="13"/>
      <c r="EZ636" s="13"/>
      <c r="FA636" s="13"/>
      <c r="FB636" s="13"/>
      <c r="FC636" s="13"/>
      <c r="FD636" s="13"/>
      <c r="FE636" s="13"/>
      <c r="FF636" s="13"/>
      <c r="FG636" s="13"/>
      <c r="FH636" s="13"/>
      <c r="FI636" s="13"/>
      <c r="FJ636" s="13"/>
      <c r="FK636" s="13"/>
      <c r="FL636" s="13"/>
      <c r="FM636" s="13"/>
      <c r="FN636" s="13"/>
      <c r="FO636" s="13"/>
      <c r="FP636" s="13"/>
      <c r="FQ636" s="13"/>
      <c r="FR636" s="13"/>
      <c r="FS636" s="13"/>
      <c r="FT636" s="13"/>
      <c r="FU636" s="13"/>
      <c r="FV636" s="13"/>
      <c r="FW636" s="13"/>
      <c r="FX636" s="13"/>
      <c r="FY636" s="13"/>
      <c r="FZ636" s="13"/>
      <c r="GA636" s="13"/>
      <c r="GB636" s="13"/>
      <c r="GC636" s="13"/>
      <c r="GD636" s="13"/>
      <c r="GE636" s="13"/>
      <c r="GF636" s="13"/>
      <c r="GG636" s="13"/>
      <c r="GH636" s="13"/>
      <c r="GI636" s="13"/>
      <c r="GJ636" s="13"/>
      <c r="GK636" s="13"/>
      <c r="GL636" s="13"/>
      <c r="GM636" s="13"/>
      <c r="GN636" s="13"/>
      <c r="GO636" s="13"/>
      <c r="GP636" s="13"/>
      <c r="GQ636" s="13"/>
      <c r="GR636" s="13"/>
      <c r="GS636" s="13"/>
      <c r="GT636" s="13"/>
      <c r="GU636" s="13"/>
      <c r="GV636" s="13"/>
      <c r="GW636" s="13"/>
      <c r="GX636" s="13"/>
      <c r="GY636" s="13"/>
      <c r="GZ636" s="13"/>
      <c r="HA636" s="13"/>
      <c r="HB636" s="13"/>
      <c r="HC636" s="13"/>
      <c r="HD636" s="13"/>
      <c r="HE636" s="13"/>
      <c r="HF636" s="13"/>
      <c r="HG636" s="13"/>
      <c r="HH636" s="13"/>
      <c r="HI636" s="13"/>
      <c r="HJ636" s="13"/>
      <c r="HK636" s="13"/>
      <c r="HL636" s="13"/>
      <c r="HM636" s="13"/>
      <c r="HN636" s="13"/>
      <c r="HO636" s="13"/>
      <c r="HP636" s="13"/>
      <c r="HQ636" s="13"/>
      <c r="HR636" s="13"/>
      <c r="HS636" s="13"/>
      <c r="HT636" s="13"/>
      <c r="HU636" s="13"/>
      <c r="HV636" s="13"/>
      <c r="HW636" s="13"/>
      <c r="HX636" s="13"/>
      <c r="HY636" s="13"/>
      <c r="HZ636" s="13"/>
      <c r="IA636" s="13"/>
      <c r="IB636" s="13"/>
      <c r="IC636" s="13"/>
      <c r="ID636" s="13"/>
      <c r="IE636" s="13"/>
      <c r="IF636" s="13"/>
      <c r="IG636" s="13"/>
      <c r="IH636" s="13"/>
      <c r="II636" s="13"/>
      <c r="IJ636" s="13"/>
      <c r="IK636" s="13"/>
      <c r="IL636" s="13"/>
      <c r="IM636" s="13"/>
      <c r="IN636" s="13"/>
      <c r="IO636" s="13"/>
      <c r="IP636" s="13"/>
      <c r="IQ636" s="13"/>
      <c r="IR636" s="13"/>
      <c r="IS636" s="13"/>
      <c r="IT636" s="13"/>
    </row>
    <row r="637" spans="1:254" s="18" customFormat="1" ht="54.75" customHeight="1">
      <c r="A637" s="176"/>
      <c r="B637" s="274"/>
      <c r="C637" s="165"/>
      <c r="D637" s="159"/>
      <c r="E637" s="124" t="s">
        <v>939</v>
      </c>
      <c r="F637" s="128" t="s">
        <v>289</v>
      </c>
      <c r="G637" s="131" t="s">
        <v>875</v>
      </c>
      <c r="H637" s="197"/>
      <c r="I637" s="197"/>
      <c r="J637" s="197"/>
      <c r="K637" s="197"/>
      <c r="L637" s="162"/>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c r="EY637" s="13"/>
      <c r="EZ637" s="13"/>
      <c r="FA637" s="13"/>
      <c r="FB637" s="13"/>
      <c r="FC637" s="13"/>
      <c r="FD637" s="13"/>
      <c r="FE637" s="13"/>
      <c r="FF637" s="13"/>
      <c r="FG637" s="13"/>
      <c r="FH637" s="13"/>
      <c r="FI637" s="13"/>
      <c r="FJ637" s="13"/>
      <c r="FK637" s="13"/>
      <c r="FL637" s="13"/>
      <c r="FM637" s="13"/>
      <c r="FN637" s="13"/>
      <c r="FO637" s="13"/>
      <c r="FP637" s="13"/>
      <c r="FQ637" s="13"/>
      <c r="FR637" s="13"/>
      <c r="FS637" s="13"/>
      <c r="FT637" s="13"/>
      <c r="FU637" s="13"/>
      <c r="FV637" s="13"/>
      <c r="FW637" s="13"/>
      <c r="FX637" s="13"/>
      <c r="FY637" s="13"/>
      <c r="FZ637" s="13"/>
      <c r="GA637" s="13"/>
      <c r="GB637" s="13"/>
      <c r="GC637" s="13"/>
      <c r="GD637" s="13"/>
      <c r="GE637" s="13"/>
      <c r="GF637" s="13"/>
      <c r="GG637" s="13"/>
      <c r="GH637" s="13"/>
      <c r="GI637" s="13"/>
      <c r="GJ637" s="13"/>
      <c r="GK637" s="13"/>
      <c r="GL637" s="13"/>
      <c r="GM637" s="13"/>
      <c r="GN637" s="13"/>
      <c r="GO637" s="13"/>
      <c r="GP637" s="13"/>
      <c r="GQ637" s="13"/>
      <c r="GR637" s="13"/>
      <c r="GS637" s="13"/>
      <c r="GT637" s="13"/>
      <c r="GU637" s="13"/>
      <c r="GV637" s="13"/>
      <c r="GW637" s="13"/>
      <c r="GX637" s="13"/>
      <c r="GY637" s="13"/>
      <c r="GZ637" s="13"/>
      <c r="HA637" s="13"/>
      <c r="HB637" s="13"/>
      <c r="HC637" s="13"/>
      <c r="HD637" s="13"/>
      <c r="HE637" s="13"/>
      <c r="HF637" s="13"/>
      <c r="HG637" s="13"/>
      <c r="HH637" s="13"/>
      <c r="HI637" s="13"/>
      <c r="HJ637" s="13"/>
      <c r="HK637" s="13"/>
      <c r="HL637" s="13"/>
      <c r="HM637" s="13"/>
      <c r="HN637" s="13"/>
      <c r="HO637" s="13"/>
      <c r="HP637" s="13"/>
      <c r="HQ637" s="13"/>
      <c r="HR637" s="13"/>
      <c r="HS637" s="13"/>
      <c r="HT637" s="13"/>
      <c r="HU637" s="13"/>
      <c r="HV637" s="13"/>
      <c r="HW637" s="13"/>
      <c r="HX637" s="13"/>
      <c r="HY637" s="13"/>
      <c r="HZ637" s="13"/>
      <c r="IA637" s="13"/>
      <c r="IB637" s="13"/>
      <c r="IC637" s="13"/>
      <c r="ID637" s="13"/>
      <c r="IE637" s="13"/>
      <c r="IF637" s="13"/>
      <c r="IG637" s="13"/>
      <c r="IH637" s="13"/>
      <c r="II637" s="13"/>
      <c r="IJ637" s="13"/>
      <c r="IK637" s="13"/>
      <c r="IL637" s="13"/>
      <c r="IM637" s="13"/>
      <c r="IN637" s="13"/>
      <c r="IO637" s="13"/>
      <c r="IP637" s="13"/>
      <c r="IQ637" s="13"/>
      <c r="IR637" s="13"/>
      <c r="IS637" s="13"/>
      <c r="IT637" s="13"/>
    </row>
    <row r="638" spans="1:254" s="18" customFormat="1" ht="54" customHeight="1">
      <c r="A638" s="176"/>
      <c r="B638" s="274"/>
      <c r="C638" s="165"/>
      <c r="D638" s="159"/>
      <c r="E638" s="143" t="s">
        <v>876</v>
      </c>
      <c r="F638" s="128" t="s">
        <v>289</v>
      </c>
      <c r="G638" s="119" t="s">
        <v>884</v>
      </c>
      <c r="H638" s="197"/>
      <c r="I638" s="197"/>
      <c r="J638" s="197"/>
      <c r="K638" s="197"/>
      <c r="L638" s="162"/>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c r="EY638" s="13"/>
      <c r="EZ638" s="13"/>
      <c r="FA638" s="13"/>
      <c r="FB638" s="13"/>
      <c r="FC638" s="13"/>
      <c r="FD638" s="13"/>
      <c r="FE638" s="13"/>
      <c r="FF638" s="13"/>
      <c r="FG638" s="13"/>
      <c r="FH638" s="13"/>
      <c r="FI638" s="13"/>
      <c r="FJ638" s="13"/>
      <c r="FK638" s="13"/>
      <c r="FL638" s="13"/>
      <c r="FM638" s="13"/>
      <c r="FN638" s="13"/>
      <c r="FO638" s="13"/>
      <c r="FP638" s="13"/>
      <c r="FQ638" s="13"/>
      <c r="FR638" s="13"/>
      <c r="FS638" s="13"/>
      <c r="FT638" s="13"/>
      <c r="FU638" s="13"/>
      <c r="FV638" s="13"/>
      <c r="FW638" s="13"/>
      <c r="FX638" s="13"/>
      <c r="FY638" s="13"/>
      <c r="FZ638" s="13"/>
      <c r="GA638" s="13"/>
      <c r="GB638" s="13"/>
      <c r="GC638" s="13"/>
      <c r="GD638" s="13"/>
      <c r="GE638" s="13"/>
      <c r="GF638" s="13"/>
      <c r="GG638" s="13"/>
      <c r="GH638" s="13"/>
      <c r="GI638" s="13"/>
      <c r="GJ638" s="13"/>
      <c r="GK638" s="13"/>
      <c r="GL638" s="13"/>
      <c r="GM638" s="13"/>
      <c r="GN638" s="13"/>
      <c r="GO638" s="13"/>
      <c r="GP638" s="13"/>
      <c r="GQ638" s="13"/>
      <c r="GR638" s="13"/>
      <c r="GS638" s="13"/>
      <c r="GT638" s="13"/>
      <c r="GU638" s="13"/>
      <c r="GV638" s="13"/>
      <c r="GW638" s="13"/>
      <c r="GX638" s="13"/>
      <c r="GY638" s="13"/>
      <c r="GZ638" s="13"/>
      <c r="HA638" s="13"/>
      <c r="HB638" s="13"/>
      <c r="HC638" s="13"/>
      <c r="HD638" s="13"/>
      <c r="HE638" s="13"/>
      <c r="HF638" s="13"/>
      <c r="HG638" s="13"/>
      <c r="HH638" s="13"/>
      <c r="HI638" s="13"/>
      <c r="HJ638" s="13"/>
      <c r="HK638" s="13"/>
      <c r="HL638" s="13"/>
      <c r="HM638" s="13"/>
      <c r="HN638" s="13"/>
      <c r="HO638" s="13"/>
      <c r="HP638" s="13"/>
      <c r="HQ638" s="13"/>
      <c r="HR638" s="13"/>
      <c r="HS638" s="13"/>
      <c r="HT638" s="13"/>
      <c r="HU638" s="13"/>
      <c r="HV638" s="13"/>
      <c r="HW638" s="13"/>
      <c r="HX638" s="13"/>
      <c r="HY638" s="13"/>
      <c r="HZ638" s="13"/>
      <c r="IA638" s="13"/>
      <c r="IB638" s="13"/>
      <c r="IC638" s="13"/>
      <c r="ID638" s="13"/>
      <c r="IE638" s="13"/>
      <c r="IF638" s="13"/>
      <c r="IG638" s="13"/>
      <c r="IH638" s="13"/>
      <c r="II638" s="13"/>
      <c r="IJ638" s="13"/>
      <c r="IK638" s="13"/>
      <c r="IL638" s="13"/>
      <c r="IM638" s="13"/>
      <c r="IN638" s="13"/>
      <c r="IO638" s="13"/>
      <c r="IP638" s="13"/>
      <c r="IQ638" s="13"/>
      <c r="IR638" s="13"/>
      <c r="IS638" s="13"/>
      <c r="IT638" s="13"/>
    </row>
    <row r="639" spans="1:254" s="18" customFormat="1" ht="60" customHeight="1">
      <c r="A639" s="176"/>
      <c r="B639" s="274"/>
      <c r="C639" s="165"/>
      <c r="D639" s="159"/>
      <c r="E639" s="129" t="s">
        <v>877</v>
      </c>
      <c r="F639" s="128" t="s">
        <v>289</v>
      </c>
      <c r="G639" s="128" t="s">
        <v>790</v>
      </c>
      <c r="H639" s="197"/>
      <c r="I639" s="197"/>
      <c r="J639" s="197"/>
      <c r="K639" s="197"/>
      <c r="L639" s="162"/>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c r="EY639" s="13"/>
      <c r="EZ639" s="13"/>
      <c r="FA639" s="13"/>
      <c r="FB639" s="13"/>
      <c r="FC639" s="13"/>
      <c r="FD639" s="13"/>
      <c r="FE639" s="13"/>
      <c r="FF639" s="13"/>
      <c r="FG639" s="13"/>
      <c r="FH639" s="13"/>
      <c r="FI639" s="13"/>
      <c r="FJ639" s="13"/>
      <c r="FK639" s="13"/>
      <c r="FL639" s="13"/>
      <c r="FM639" s="13"/>
      <c r="FN639" s="13"/>
      <c r="FO639" s="13"/>
      <c r="FP639" s="13"/>
      <c r="FQ639" s="13"/>
      <c r="FR639" s="13"/>
      <c r="FS639" s="13"/>
      <c r="FT639" s="13"/>
      <c r="FU639" s="13"/>
      <c r="FV639" s="13"/>
      <c r="FW639" s="13"/>
      <c r="FX639" s="13"/>
      <c r="FY639" s="13"/>
      <c r="FZ639" s="13"/>
      <c r="GA639" s="13"/>
      <c r="GB639" s="13"/>
      <c r="GC639" s="13"/>
      <c r="GD639" s="13"/>
      <c r="GE639" s="13"/>
      <c r="GF639" s="13"/>
      <c r="GG639" s="13"/>
      <c r="GH639" s="13"/>
      <c r="GI639" s="13"/>
      <c r="GJ639" s="13"/>
      <c r="GK639" s="13"/>
      <c r="GL639" s="13"/>
      <c r="GM639" s="13"/>
      <c r="GN639" s="13"/>
      <c r="GO639" s="13"/>
      <c r="GP639" s="13"/>
      <c r="GQ639" s="13"/>
      <c r="GR639" s="13"/>
      <c r="GS639" s="13"/>
      <c r="GT639" s="13"/>
      <c r="GU639" s="13"/>
      <c r="GV639" s="13"/>
      <c r="GW639" s="13"/>
      <c r="GX639" s="13"/>
      <c r="GY639" s="13"/>
      <c r="GZ639" s="13"/>
      <c r="HA639" s="13"/>
      <c r="HB639" s="13"/>
      <c r="HC639" s="13"/>
      <c r="HD639" s="13"/>
      <c r="HE639" s="13"/>
      <c r="HF639" s="13"/>
      <c r="HG639" s="13"/>
      <c r="HH639" s="13"/>
      <c r="HI639" s="13"/>
      <c r="HJ639" s="13"/>
      <c r="HK639" s="13"/>
      <c r="HL639" s="13"/>
      <c r="HM639" s="13"/>
      <c r="HN639" s="13"/>
      <c r="HO639" s="13"/>
      <c r="HP639" s="13"/>
      <c r="HQ639" s="13"/>
      <c r="HR639" s="13"/>
      <c r="HS639" s="13"/>
      <c r="HT639" s="13"/>
      <c r="HU639" s="13"/>
      <c r="HV639" s="13"/>
      <c r="HW639" s="13"/>
      <c r="HX639" s="13"/>
      <c r="HY639" s="13"/>
      <c r="HZ639" s="13"/>
      <c r="IA639" s="13"/>
      <c r="IB639" s="13"/>
      <c r="IC639" s="13"/>
      <c r="ID639" s="13"/>
      <c r="IE639" s="13"/>
      <c r="IF639" s="13"/>
      <c r="IG639" s="13"/>
      <c r="IH639" s="13"/>
      <c r="II639" s="13"/>
      <c r="IJ639" s="13"/>
      <c r="IK639" s="13"/>
      <c r="IL639" s="13"/>
      <c r="IM639" s="13"/>
      <c r="IN639" s="13"/>
      <c r="IO639" s="13"/>
      <c r="IP639" s="13"/>
      <c r="IQ639" s="13"/>
      <c r="IR639" s="13"/>
      <c r="IS639" s="13"/>
      <c r="IT639" s="13"/>
    </row>
    <row r="640" spans="1:254" s="18" customFormat="1" ht="51" customHeight="1">
      <c r="A640" s="176"/>
      <c r="B640" s="274"/>
      <c r="C640" s="165"/>
      <c r="D640" s="159"/>
      <c r="E640" s="129" t="s">
        <v>1742</v>
      </c>
      <c r="F640" s="128" t="s">
        <v>289</v>
      </c>
      <c r="G640" s="128" t="s">
        <v>800</v>
      </c>
      <c r="H640" s="197"/>
      <c r="I640" s="197"/>
      <c r="J640" s="197"/>
      <c r="K640" s="197"/>
      <c r="L640" s="162"/>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c r="EY640" s="13"/>
      <c r="EZ640" s="13"/>
      <c r="FA640" s="13"/>
      <c r="FB640" s="13"/>
      <c r="FC640" s="13"/>
      <c r="FD640" s="13"/>
      <c r="FE640" s="13"/>
      <c r="FF640" s="13"/>
      <c r="FG640" s="13"/>
      <c r="FH640" s="13"/>
      <c r="FI640" s="13"/>
      <c r="FJ640" s="13"/>
      <c r="FK640" s="13"/>
      <c r="FL640" s="13"/>
      <c r="FM640" s="13"/>
      <c r="FN640" s="13"/>
      <c r="FO640" s="13"/>
      <c r="FP640" s="13"/>
      <c r="FQ640" s="13"/>
      <c r="FR640" s="13"/>
      <c r="FS640" s="13"/>
      <c r="FT640" s="13"/>
      <c r="FU640" s="13"/>
      <c r="FV640" s="13"/>
      <c r="FW640" s="13"/>
      <c r="FX640" s="13"/>
      <c r="FY640" s="13"/>
      <c r="FZ640" s="13"/>
      <c r="GA640" s="13"/>
      <c r="GB640" s="13"/>
      <c r="GC640" s="13"/>
      <c r="GD640" s="13"/>
      <c r="GE640" s="13"/>
      <c r="GF640" s="13"/>
      <c r="GG640" s="13"/>
      <c r="GH640" s="13"/>
      <c r="GI640" s="13"/>
      <c r="GJ640" s="13"/>
      <c r="GK640" s="13"/>
      <c r="GL640" s="13"/>
      <c r="GM640" s="13"/>
      <c r="GN640" s="13"/>
      <c r="GO640" s="13"/>
      <c r="GP640" s="13"/>
      <c r="GQ640" s="13"/>
      <c r="GR640" s="13"/>
      <c r="GS640" s="13"/>
      <c r="GT640" s="13"/>
      <c r="GU640" s="13"/>
      <c r="GV640" s="13"/>
      <c r="GW640" s="13"/>
      <c r="GX640" s="13"/>
      <c r="GY640" s="13"/>
      <c r="GZ640" s="13"/>
      <c r="HA640" s="13"/>
      <c r="HB640" s="13"/>
      <c r="HC640" s="13"/>
      <c r="HD640" s="13"/>
      <c r="HE640" s="13"/>
      <c r="HF640" s="13"/>
      <c r="HG640" s="13"/>
      <c r="HH640" s="13"/>
      <c r="HI640" s="13"/>
      <c r="HJ640" s="13"/>
      <c r="HK640" s="13"/>
      <c r="HL640" s="13"/>
      <c r="HM640" s="13"/>
      <c r="HN640" s="13"/>
      <c r="HO640" s="13"/>
      <c r="HP640" s="13"/>
      <c r="HQ640" s="13"/>
      <c r="HR640" s="13"/>
      <c r="HS640" s="13"/>
      <c r="HT640" s="13"/>
      <c r="HU640" s="13"/>
      <c r="HV640" s="13"/>
      <c r="HW640" s="13"/>
      <c r="HX640" s="13"/>
      <c r="HY640" s="13"/>
      <c r="HZ640" s="13"/>
      <c r="IA640" s="13"/>
      <c r="IB640" s="13"/>
      <c r="IC640" s="13"/>
      <c r="ID640" s="13"/>
      <c r="IE640" s="13"/>
      <c r="IF640" s="13"/>
      <c r="IG640" s="13"/>
      <c r="IH640" s="13"/>
      <c r="II640" s="13"/>
      <c r="IJ640" s="13"/>
      <c r="IK640" s="13"/>
      <c r="IL640" s="13"/>
      <c r="IM640" s="13"/>
      <c r="IN640" s="13"/>
      <c r="IO640" s="13"/>
      <c r="IP640" s="13"/>
      <c r="IQ640" s="13"/>
      <c r="IR640" s="13"/>
      <c r="IS640" s="13"/>
      <c r="IT640" s="13"/>
    </row>
    <row r="641" spans="1:254" s="18" customFormat="1" ht="66.75" customHeight="1">
      <c r="A641" s="176"/>
      <c r="B641" s="274"/>
      <c r="C641" s="165"/>
      <c r="D641" s="159"/>
      <c r="E641" s="143" t="s">
        <v>1575</v>
      </c>
      <c r="F641" s="128" t="s">
        <v>289</v>
      </c>
      <c r="G641" s="119" t="s">
        <v>1574</v>
      </c>
      <c r="H641" s="197"/>
      <c r="I641" s="197"/>
      <c r="J641" s="197"/>
      <c r="K641" s="197"/>
      <c r="L641" s="162"/>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c r="EY641" s="13"/>
      <c r="EZ641" s="13"/>
      <c r="FA641" s="13"/>
      <c r="FB641" s="13"/>
      <c r="FC641" s="13"/>
      <c r="FD641" s="13"/>
      <c r="FE641" s="13"/>
      <c r="FF641" s="13"/>
      <c r="FG641" s="13"/>
      <c r="FH641" s="13"/>
      <c r="FI641" s="13"/>
      <c r="FJ641" s="13"/>
      <c r="FK641" s="13"/>
      <c r="FL641" s="13"/>
      <c r="FM641" s="13"/>
      <c r="FN641" s="13"/>
      <c r="FO641" s="13"/>
      <c r="FP641" s="13"/>
      <c r="FQ641" s="13"/>
      <c r="FR641" s="13"/>
      <c r="FS641" s="13"/>
      <c r="FT641" s="13"/>
      <c r="FU641" s="13"/>
      <c r="FV641" s="13"/>
      <c r="FW641" s="13"/>
      <c r="FX641" s="13"/>
      <c r="FY641" s="13"/>
      <c r="FZ641" s="13"/>
      <c r="GA641" s="13"/>
      <c r="GB641" s="13"/>
      <c r="GC641" s="13"/>
      <c r="GD641" s="13"/>
      <c r="GE641" s="13"/>
      <c r="GF641" s="13"/>
      <c r="GG641" s="13"/>
      <c r="GH641" s="13"/>
      <c r="GI641" s="13"/>
      <c r="GJ641" s="13"/>
      <c r="GK641" s="13"/>
      <c r="GL641" s="13"/>
      <c r="GM641" s="13"/>
      <c r="GN641" s="13"/>
      <c r="GO641" s="13"/>
      <c r="GP641" s="13"/>
      <c r="GQ641" s="13"/>
      <c r="GR641" s="13"/>
      <c r="GS641" s="13"/>
      <c r="GT641" s="13"/>
      <c r="GU641" s="13"/>
      <c r="GV641" s="13"/>
      <c r="GW641" s="13"/>
      <c r="GX641" s="13"/>
      <c r="GY641" s="13"/>
      <c r="GZ641" s="13"/>
      <c r="HA641" s="13"/>
      <c r="HB641" s="13"/>
      <c r="HC641" s="13"/>
      <c r="HD641" s="13"/>
      <c r="HE641" s="13"/>
      <c r="HF641" s="13"/>
      <c r="HG641" s="13"/>
      <c r="HH641" s="13"/>
      <c r="HI641" s="13"/>
      <c r="HJ641" s="13"/>
      <c r="HK641" s="13"/>
      <c r="HL641" s="13"/>
      <c r="HM641" s="13"/>
      <c r="HN641" s="13"/>
      <c r="HO641" s="13"/>
      <c r="HP641" s="13"/>
      <c r="HQ641" s="13"/>
      <c r="HR641" s="13"/>
      <c r="HS641" s="13"/>
      <c r="HT641" s="13"/>
      <c r="HU641" s="13"/>
      <c r="HV641" s="13"/>
      <c r="HW641" s="13"/>
      <c r="HX641" s="13"/>
      <c r="HY641" s="13"/>
      <c r="HZ641" s="13"/>
      <c r="IA641" s="13"/>
      <c r="IB641" s="13"/>
      <c r="IC641" s="13"/>
      <c r="ID641" s="13"/>
      <c r="IE641" s="13"/>
      <c r="IF641" s="13"/>
      <c r="IG641" s="13"/>
      <c r="IH641" s="13"/>
      <c r="II641" s="13"/>
      <c r="IJ641" s="13"/>
      <c r="IK641" s="13"/>
      <c r="IL641" s="13"/>
      <c r="IM641" s="13"/>
      <c r="IN641" s="13"/>
      <c r="IO641" s="13"/>
      <c r="IP641" s="13"/>
      <c r="IQ641" s="13"/>
      <c r="IR641" s="13"/>
      <c r="IS641" s="13"/>
      <c r="IT641" s="13"/>
    </row>
    <row r="642" spans="1:254" s="18" customFormat="1" ht="66.75" customHeight="1">
      <c r="A642" s="176"/>
      <c r="B642" s="274"/>
      <c r="C642" s="165"/>
      <c r="D642" s="159"/>
      <c r="E642" s="143" t="s">
        <v>1576</v>
      </c>
      <c r="F642" s="128" t="s">
        <v>289</v>
      </c>
      <c r="G642" s="131" t="s">
        <v>1396</v>
      </c>
      <c r="H642" s="197"/>
      <c r="I642" s="197"/>
      <c r="J642" s="197"/>
      <c r="K642" s="197"/>
      <c r="L642" s="162"/>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c r="EY642" s="13"/>
      <c r="EZ642" s="13"/>
      <c r="FA642" s="13"/>
      <c r="FB642" s="13"/>
      <c r="FC642" s="13"/>
      <c r="FD642" s="13"/>
      <c r="FE642" s="13"/>
      <c r="FF642" s="13"/>
      <c r="FG642" s="13"/>
      <c r="FH642" s="13"/>
      <c r="FI642" s="13"/>
      <c r="FJ642" s="13"/>
      <c r="FK642" s="13"/>
      <c r="FL642" s="13"/>
      <c r="FM642" s="13"/>
      <c r="FN642" s="13"/>
      <c r="FO642" s="13"/>
      <c r="FP642" s="13"/>
      <c r="FQ642" s="13"/>
      <c r="FR642" s="13"/>
      <c r="FS642" s="13"/>
      <c r="FT642" s="13"/>
      <c r="FU642" s="13"/>
      <c r="FV642" s="13"/>
      <c r="FW642" s="13"/>
      <c r="FX642" s="13"/>
      <c r="FY642" s="13"/>
      <c r="FZ642" s="13"/>
      <c r="GA642" s="13"/>
      <c r="GB642" s="13"/>
      <c r="GC642" s="13"/>
      <c r="GD642" s="13"/>
      <c r="GE642" s="13"/>
      <c r="GF642" s="13"/>
      <c r="GG642" s="13"/>
      <c r="GH642" s="13"/>
      <c r="GI642" s="13"/>
      <c r="GJ642" s="13"/>
      <c r="GK642" s="13"/>
      <c r="GL642" s="13"/>
      <c r="GM642" s="13"/>
      <c r="GN642" s="13"/>
      <c r="GO642" s="13"/>
      <c r="GP642" s="13"/>
      <c r="GQ642" s="13"/>
      <c r="GR642" s="13"/>
      <c r="GS642" s="13"/>
      <c r="GT642" s="13"/>
      <c r="GU642" s="13"/>
      <c r="GV642" s="13"/>
      <c r="GW642" s="13"/>
      <c r="GX642" s="13"/>
      <c r="GY642" s="13"/>
      <c r="GZ642" s="13"/>
      <c r="HA642" s="13"/>
      <c r="HB642" s="13"/>
      <c r="HC642" s="13"/>
      <c r="HD642" s="13"/>
      <c r="HE642" s="13"/>
      <c r="HF642" s="13"/>
      <c r="HG642" s="13"/>
      <c r="HH642" s="13"/>
      <c r="HI642" s="13"/>
      <c r="HJ642" s="13"/>
      <c r="HK642" s="13"/>
      <c r="HL642" s="13"/>
      <c r="HM642" s="13"/>
      <c r="HN642" s="13"/>
      <c r="HO642" s="13"/>
      <c r="HP642" s="13"/>
      <c r="HQ642" s="13"/>
      <c r="HR642" s="13"/>
      <c r="HS642" s="13"/>
      <c r="HT642" s="13"/>
      <c r="HU642" s="13"/>
      <c r="HV642" s="13"/>
      <c r="HW642" s="13"/>
      <c r="HX642" s="13"/>
      <c r="HY642" s="13"/>
      <c r="HZ642" s="13"/>
      <c r="IA642" s="13"/>
      <c r="IB642" s="13"/>
      <c r="IC642" s="13"/>
      <c r="ID642" s="13"/>
      <c r="IE642" s="13"/>
      <c r="IF642" s="13"/>
      <c r="IG642" s="13"/>
      <c r="IH642" s="13"/>
      <c r="II642" s="13"/>
      <c r="IJ642" s="13"/>
      <c r="IK642" s="13"/>
      <c r="IL642" s="13"/>
      <c r="IM642" s="13"/>
      <c r="IN642" s="13"/>
      <c r="IO642" s="13"/>
      <c r="IP642" s="13"/>
      <c r="IQ642" s="13"/>
      <c r="IR642" s="13"/>
      <c r="IS642" s="13"/>
      <c r="IT642" s="13"/>
    </row>
    <row r="643" spans="1:254" s="18" customFormat="1" ht="41.25" customHeight="1">
      <c r="A643" s="176"/>
      <c r="B643" s="274"/>
      <c r="C643" s="165"/>
      <c r="D643" s="159"/>
      <c r="E643" s="143" t="s">
        <v>1577</v>
      </c>
      <c r="F643" s="128" t="s">
        <v>289</v>
      </c>
      <c r="G643" s="47">
        <v>41759</v>
      </c>
      <c r="H643" s="197"/>
      <c r="I643" s="197"/>
      <c r="J643" s="197"/>
      <c r="K643" s="197"/>
      <c r="L643" s="162"/>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c r="EY643" s="13"/>
      <c r="EZ643" s="13"/>
      <c r="FA643" s="13"/>
      <c r="FB643" s="13"/>
      <c r="FC643" s="13"/>
      <c r="FD643" s="13"/>
      <c r="FE643" s="13"/>
      <c r="FF643" s="13"/>
      <c r="FG643" s="13"/>
      <c r="FH643" s="13"/>
      <c r="FI643" s="13"/>
      <c r="FJ643" s="13"/>
      <c r="FK643" s="13"/>
      <c r="FL643" s="13"/>
      <c r="FM643" s="13"/>
      <c r="FN643" s="13"/>
      <c r="FO643" s="13"/>
      <c r="FP643" s="13"/>
      <c r="FQ643" s="13"/>
      <c r="FR643" s="13"/>
      <c r="FS643" s="13"/>
      <c r="FT643" s="13"/>
      <c r="FU643" s="13"/>
      <c r="FV643" s="13"/>
      <c r="FW643" s="13"/>
      <c r="FX643" s="13"/>
      <c r="FY643" s="13"/>
      <c r="FZ643" s="13"/>
      <c r="GA643" s="13"/>
      <c r="GB643" s="13"/>
      <c r="GC643" s="13"/>
      <c r="GD643" s="13"/>
      <c r="GE643" s="13"/>
      <c r="GF643" s="13"/>
      <c r="GG643" s="13"/>
      <c r="GH643" s="13"/>
      <c r="GI643" s="13"/>
      <c r="GJ643" s="13"/>
      <c r="GK643" s="13"/>
      <c r="GL643" s="13"/>
      <c r="GM643" s="13"/>
      <c r="GN643" s="13"/>
      <c r="GO643" s="13"/>
      <c r="GP643" s="13"/>
      <c r="GQ643" s="13"/>
      <c r="GR643" s="13"/>
      <c r="GS643" s="13"/>
      <c r="GT643" s="13"/>
      <c r="GU643" s="13"/>
      <c r="GV643" s="13"/>
      <c r="GW643" s="13"/>
      <c r="GX643" s="13"/>
      <c r="GY643" s="13"/>
      <c r="GZ643" s="13"/>
      <c r="HA643" s="13"/>
      <c r="HB643" s="13"/>
      <c r="HC643" s="13"/>
      <c r="HD643" s="13"/>
      <c r="HE643" s="13"/>
      <c r="HF643" s="13"/>
      <c r="HG643" s="13"/>
      <c r="HH643" s="13"/>
      <c r="HI643" s="13"/>
      <c r="HJ643" s="13"/>
      <c r="HK643" s="13"/>
      <c r="HL643" s="13"/>
      <c r="HM643" s="13"/>
      <c r="HN643" s="13"/>
      <c r="HO643" s="13"/>
      <c r="HP643" s="13"/>
      <c r="HQ643" s="13"/>
      <c r="HR643" s="13"/>
      <c r="HS643" s="13"/>
      <c r="HT643" s="13"/>
      <c r="HU643" s="13"/>
      <c r="HV643" s="13"/>
      <c r="HW643" s="13"/>
      <c r="HX643" s="13"/>
      <c r="HY643" s="13"/>
      <c r="HZ643" s="13"/>
      <c r="IA643" s="13"/>
      <c r="IB643" s="13"/>
      <c r="IC643" s="13"/>
      <c r="ID643" s="13"/>
      <c r="IE643" s="13"/>
      <c r="IF643" s="13"/>
      <c r="IG643" s="13"/>
      <c r="IH643" s="13"/>
      <c r="II643" s="13"/>
      <c r="IJ643" s="13"/>
      <c r="IK643" s="13"/>
      <c r="IL643" s="13"/>
      <c r="IM643" s="13"/>
      <c r="IN643" s="13"/>
      <c r="IO643" s="13"/>
      <c r="IP643" s="13"/>
      <c r="IQ643" s="13"/>
      <c r="IR643" s="13"/>
      <c r="IS643" s="13"/>
      <c r="IT643" s="13"/>
    </row>
    <row r="644" spans="1:254" s="18" customFormat="1" ht="41.25" customHeight="1">
      <c r="A644" s="176"/>
      <c r="B644" s="274"/>
      <c r="C644" s="165"/>
      <c r="D644" s="159"/>
      <c r="E644" s="143" t="s">
        <v>1578</v>
      </c>
      <c r="F644" s="128" t="s">
        <v>289</v>
      </c>
      <c r="G644" s="119" t="s">
        <v>1579</v>
      </c>
      <c r="H644" s="197"/>
      <c r="I644" s="197"/>
      <c r="J644" s="197"/>
      <c r="K644" s="197"/>
      <c r="L644" s="162"/>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c r="EY644" s="13"/>
      <c r="EZ644" s="13"/>
      <c r="FA644" s="13"/>
      <c r="FB644" s="13"/>
      <c r="FC644" s="13"/>
      <c r="FD644" s="13"/>
      <c r="FE644" s="13"/>
      <c r="FF644" s="13"/>
      <c r="FG644" s="13"/>
      <c r="FH644" s="13"/>
      <c r="FI644" s="13"/>
      <c r="FJ644" s="13"/>
      <c r="FK644" s="13"/>
      <c r="FL644" s="13"/>
      <c r="FM644" s="13"/>
      <c r="FN644" s="13"/>
      <c r="FO644" s="13"/>
      <c r="FP644" s="13"/>
      <c r="FQ644" s="13"/>
      <c r="FR644" s="13"/>
      <c r="FS644" s="13"/>
      <c r="FT644" s="13"/>
      <c r="FU644" s="13"/>
      <c r="FV644" s="13"/>
      <c r="FW644" s="13"/>
      <c r="FX644" s="13"/>
      <c r="FY644" s="13"/>
      <c r="FZ644" s="13"/>
      <c r="GA644" s="13"/>
      <c r="GB644" s="13"/>
      <c r="GC644" s="13"/>
      <c r="GD644" s="13"/>
      <c r="GE644" s="13"/>
      <c r="GF644" s="13"/>
      <c r="GG644" s="13"/>
      <c r="GH644" s="13"/>
      <c r="GI644" s="13"/>
      <c r="GJ644" s="13"/>
      <c r="GK644" s="13"/>
      <c r="GL644" s="13"/>
      <c r="GM644" s="13"/>
      <c r="GN644" s="13"/>
      <c r="GO644" s="13"/>
      <c r="GP644" s="13"/>
      <c r="GQ644" s="13"/>
      <c r="GR644" s="13"/>
      <c r="GS644" s="13"/>
      <c r="GT644" s="13"/>
      <c r="GU644" s="13"/>
      <c r="GV644" s="13"/>
      <c r="GW644" s="13"/>
      <c r="GX644" s="13"/>
      <c r="GY644" s="13"/>
      <c r="GZ644" s="13"/>
      <c r="HA644" s="13"/>
      <c r="HB644" s="13"/>
      <c r="HC644" s="13"/>
      <c r="HD644" s="13"/>
      <c r="HE644" s="13"/>
      <c r="HF644" s="13"/>
      <c r="HG644" s="13"/>
      <c r="HH644" s="13"/>
      <c r="HI644" s="13"/>
      <c r="HJ644" s="13"/>
      <c r="HK644" s="13"/>
      <c r="HL644" s="13"/>
      <c r="HM644" s="13"/>
      <c r="HN644" s="13"/>
      <c r="HO644" s="13"/>
      <c r="HP644" s="13"/>
      <c r="HQ644" s="13"/>
      <c r="HR644" s="13"/>
      <c r="HS644" s="13"/>
      <c r="HT644" s="13"/>
      <c r="HU644" s="13"/>
      <c r="HV644" s="13"/>
      <c r="HW644" s="13"/>
      <c r="HX644" s="13"/>
      <c r="HY644" s="13"/>
      <c r="HZ644" s="13"/>
      <c r="IA644" s="13"/>
      <c r="IB644" s="13"/>
      <c r="IC644" s="13"/>
      <c r="ID644" s="13"/>
      <c r="IE644" s="13"/>
      <c r="IF644" s="13"/>
      <c r="IG644" s="13"/>
      <c r="IH644" s="13"/>
      <c r="II644" s="13"/>
      <c r="IJ644" s="13"/>
      <c r="IK644" s="13"/>
      <c r="IL644" s="13"/>
      <c r="IM644" s="13"/>
      <c r="IN644" s="13"/>
      <c r="IO644" s="13"/>
      <c r="IP644" s="13"/>
      <c r="IQ644" s="13"/>
      <c r="IR644" s="13"/>
      <c r="IS644" s="13"/>
      <c r="IT644" s="13"/>
    </row>
    <row r="645" spans="1:254" s="18" customFormat="1" ht="58.5" customHeight="1">
      <c r="A645" s="176"/>
      <c r="B645" s="274"/>
      <c r="C645" s="165"/>
      <c r="D645" s="159"/>
      <c r="E645" s="124" t="s">
        <v>1572</v>
      </c>
      <c r="F645" s="128" t="s">
        <v>289</v>
      </c>
      <c r="G645" s="131" t="s">
        <v>1573</v>
      </c>
      <c r="H645" s="197"/>
      <c r="I645" s="198"/>
      <c r="J645" s="197"/>
      <c r="K645" s="197"/>
      <c r="L645" s="16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c r="EY645" s="13"/>
      <c r="EZ645" s="13"/>
      <c r="FA645" s="13"/>
      <c r="FB645" s="13"/>
      <c r="FC645" s="13"/>
      <c r="FD645" s="13"/>
      <c r="FE645" s="13"/>
      <c r="FF645" s="13"/>
      <c r="FG645" s="13"/>
      <c r="FH645" s="13"/>
      <c r="FI645" s="13"/>
      <c r="FJ645" s="13"/>
      <c r="FK645" s="13"/>
      <c r="FL645" s="13"/>
      <c r="FM645" s="13"/>
      <c r="FN645" s="13"/>
      <c r="FO645" s="13"/>
      <c r="FP645" s="13"/>
      <c r="FQ645" s="13"/>
      <c r="FR645" s="13"/>
      <c r="FS645" s="13"/>
      <c r="FT645" s="13"/>
      <c r="FU645" s="13"/>
      <c r="FV645" s="13"/>
      <c r="FW645" s="13"/>
      <c r="FX645" s="13"/>
      <c r="FY645" s="13"/>
      <c r="FZ645" s="13"/>
      <c r="GA645" s="13"/>
      <c r="GB645" s="13"/>
      <c r="GC645" s="13"/>
      <c r="GD645" s="13"/>
      <c r="GE645" s="13"/>
      <c r="GF645" s="13"/>
      <c r="GG645" s="13"/>
      <c r="GH645" s="13"/>
      <c r="GI645" s="13"/>
      <c r="GJ645" s="13"/>
      <c r="GK645" s="13"/>
      <c r="GL645" s="13"/>
      <c r="GM645" s="13"/>
      <c r="GN645" s="13"/>
      <c r="GO645" s="13"/>
      <c r="GP645" s="13"/>
      <c r="GQ645" s="13"/>
      <c r="GR645" s="13"/>
      <c r="GS645" s="13"/>
      <c r="GT645" s="13"/>
      <c r="GU645" s="13"/>
      <c r="GV645" s="13"/>
      <c r="GW645" s="13"/>
      <c r="GX645" s="13"/>
      <c r="GY645" s="13"/>
      <c r="GZ645" s="13"/>
      <c r="HA645" s="13"/>
      <c r="HB645" s="13"/>
      <c r="HC645" s="13"/>
      <c r="HD645" s="13"/>
      <c r="HE645" s="13"/>
      <c r="HF645" s="13"/>
      <c r="HG645" s="13"/>
      <c r="HH645" s="13"/>
      <c r="HI645" s="13"/>
      <c r="HJ645" s="13"/>
      <c r="HK645" s="13"/>
      <c r="HL645" s="13"/>
      <c r="HM645" s="13"/>
      <c r="HN645" s="13"/>
      <c r="HO645" s="13"/>
      <c r="HP645" s="13"/>
      <c r="HQ645" s="13"/>
      <c r="HR645" s="13"/>
      <c r="HS645" s="13"/>
      <c r="HT645" s="13"/>
      <c r="HU645" s="13"/>
      <c r="HV645" s="13"/>
      <c r="HW645" s="13"/>
      <c r="HX645" s="13"/>
      <c r="HY645" s="13"/>
      <c r="HZ645" s="13"/>
      <c r="IA645" s="13"/>
      <c r="IB645" s="13"/>
      <c r="IC645" s="13"/>
      <c r="ID645" s="13"/>
      <c r="IE645" s="13"/>
      <c r="IF645" s="13"/>
      <c r="IG645" s="13"/>
      <c r="IH645" s="13"/>
      <c r="II645" s="13"/>
      <c r="IJ645" s="13"/>
      <c r="IK645" s="13"/>
      <c r="IL645" s="13"/>
      <c r="IM645" s="13"/>
      <c r="IN645" s="13"/>
      <c r="IO645" s="13"/>
      <c r="IP645" s="13"/>
      <c r="IQ645" s="13"/>
      <c r="IR645" s="13"/>
      <c r="IS645" s="13"/>
      <c r="IT645" s="13"/>
    </row>
    <row r="646" spans="1:254" s="122" customFormat="1" ht="134.25" hidden="1" customHeight="1">
      <c r="A646" s="99" t="s">
        <v>147</v>
      </c>
      <c r="B646" s="66" t="s">
        <v>25</v>
      </c>
      <c r="C646" s="119" t="s">
        <v>203</v>
      </c>
      <c r="D646" s="103"/>
      <c r="E646" s="143" t="s">
        <v>942</v>
      </c>
      <c r="F646" s="119" t="s">
        <v>231</v>
      </c>
      <c r="G646" s="119" t="s">
        <v>905</v>
      </c>
      <c r="H646" s="126"/>
      <c r="I646" s="126"/>
      <c r="J646" s="126"/>
      <c r="K646" s="126"/>
      <c r="L646" s="125"/>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c r="EY646" s="13"/>
      <c r="EZ646" s="13"/>
      <c r="FA646" s="13"/>
      <c r="FB646" s="13"/>
      <c r="FC646" s="13"/>
      <c r="FD646" s="13"/>
      <c r="FE646" s="13"/>
      <c r="FF646" s="13"/>
      <c r="FG646" s="13"/>
      <c r="FH646" s="13"/>
      <c r="FI646" s="13"/>
      <c r="FJ646" s="13"/>
      <c r="FK646" s="13"/>
      <c r="FL646" s="13"/>
      <c r="FM646" s="13"/>
      <c r="FN646" s="13"/>
      <c r="FO646" s="13"/>
      <c r="FP646" s="13"/>
      <c r="FQ646" s="13"/>
      <c r="FR646" s="13"/>
      <c r="FS646" s="13"/>
      <c r="FT646" s="13"/>
      <c r="FU646" s="13"/>
      <c r="FV646" s="13"/>
      <c r="FW646" s="13"/>
      <c r="FX646" s="13"/>
      <c r="FY646" s="13"/>
      <c r="FZ646" s="13"/>
      <c r="GA646" s="13"/>
      <c r="GB646" s="13"/>
      <c r="GC646" s="13"/>
      <c r="GD646" s="13"/>
      <c r="GE646" s="13"/>
      <c r="GF646" s="13"/>
      <c r="GG646" s="13"/>
      <c r="GH646" s="13"/>
      <c r="GI646" s="13"/>
      <c r="GJ646" s="13"/>
      <c r="GK646" s="13"/>
      <c r="GL646" s="13"/>
      <c r="GM646" s="13"/>
      <c r="GN646" s="13"/>
      <c r="GO646" s="13"/>
      <c r="GP646" s="13"/>
      <c r="GQ646" s="13"/>
      <c r="GR646" s="13"/>
      <c r="GS646" s="13"/>
      <c r="GT646" s="13"/>
      <c r="GU646" s="13"/>
      <c r="GV646" s="13"/>
      <c r="GW646" s="13"/>
      <c r="GX646" s="13"/>
      <c r="GY646" s="13"/>
      <c r="GZ646" s="13"/>
      <c r="HA646" s="13"/>
      <c r="HB646" s="13"/>
      <c r="HC646" s="13"/>
      <c r="HD646" s="13"/>
      <c r="HE646" s="13"/>
      <c r="HF646" s="13"/>
      <c r="HG646" s="13"/>
      <c r="HH646" s="13"/>
      <c r="HI646" s="13"/>
      <c r="HJ646" s="13"/>
      <c r="HK646" s="13"/>
      <c r="HL646" s="13"/>
      <c r="HM646" s="13"/>
      <c r="HN646" s="13"/>
      <c r="HO646" s="13"/>
      <c r="HP646" s="13"/>
      <c r="HQ646" s="13"/>
      <c r="HR646" s="13"/>
      <c r="HS646" s="13"/>
      <c r="HT646" s="13"/>
      <c r="HU646" s="13"/>
      <c r="HV646" s="13"/>
      <c r="HW646" s="13"/>
      <c r="HX646" s="13"/>
      <c r="HY646" s="13"/>
      <c r="HZ646" s="13"/>
      <c r="IA646" s="13"/>
      <c r="IB646" s="13"/>
      <c r="IC646" s="13"/>
      <c r="ID646" s="13"/>
      <c r="IE646" s="13"/>
      <c r="IF646" s="13"/>
      <c r="IG646" s="13"/>
      <c r="IH646" s="13"/>
      <c r="II646" s="13"/>
      <c r="IJ646" s="13"/>
      <c r="IK646" s="13"/>
      <c r="IL646" s="13"/>
      <c r="IM646" s="13"/>
      <c r="IN646" s="13"/>
      <c r="IO646" s="13"/>
      <c r="IP646" s="13"/>
      <c r="IQ646" s="13"/>
      <c r="IR646" s="13"/>
      <c r="IS646" s="13"/>
      <c r="IT646" s="13"/>
    </row>
    <row r="647" spans="1:254" s="16" customFormat="1" ht="66.75" hidden="1" customHeight="1">
      <c r="A647" s="99" t="s">
        <v>148</v>
      </c>
      <c r="B647" s="66" t="s">
        <v>234</v>
      </c>
      <c r="C647" s="119" t="s">
        <v>204</v>
      </c>
      <c r="D647" s="103"/>
      <c r="E647" s="143" t="s">
        <v>942</v>
      </c>
      <c r="F647" s="119" t="s">
        <v>232</v>
      </c>
      <c r="G647" s="119" t="s">
        <v>905</v>
      </c>
      <c r="H647" s="126"/>
      <c r="I647" s="126"/>
      <c r="J647" s="126"/>
      <c r="K647" s="126"/>
      <c r="L647" s="125"/>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c r="EY647" s="13"/>
      <c r="EZ647" s="13"/>
      <c r="FA647" s="13"/>
      <c r="FB647" s="13"/>
      <c r="FC647" s="13"/>
      <c r="FD647" s="13"/>
      <c r="FE647" s="13"/>
      <c r="FF647" s="13"/>
      <c r="FG647" s="13"/>
      <c r="FH647" s="13"/>
      <c r="FI647" s="13"/>
      <c r="FJ647" s="13"/>
      <c r="FK647" s="13"/>
      <c r="FL647" s="13"/>
      <c r="FM647" s="13"/>
      <c r="FN647" s="13"/>
      <c r="FO647" s="13"/>
      <c r="FP647" s="13"/>
      <c r="FQ647" s="13"/>
      <c r="FR647" s="13"/>
      <c r="FS647" s="13"/>
      <c r="FT647" s="13"/>
      <c r="FU647" s="13"/>
      <c r="FV647" s="13"/>
      <c r="FW647" s="13"/>
      <c r="FX647" s="13"/>
      <c r="FY647" s="13"/>
      <c r="FZ647" s="13"/>
      <c r="GA647" s="13"/>
      <c r="GB647" s="13"/>
      <c r="GC647" s="13"/>
      <c r="GD647" s="13"/>
      <c r="GE647" s="13"/>
      <c r="GF647" s="13"/>
      <c r="GG647" s="13"/>
      <c r="GH647" s="13"/>
      <c r="GI647" s="13"/>
      <c r="GJ647" s="13"/>
      <c r="GK647" s="13"/>
      <c r="GL647" s="13"/>
      <c r="GM647" s="13"/>
      <c r="GN647" s="13"/>
      <c r="GO647" s="13"/>
      <c r="GP647" s="13"/>
      <c r="GQ647" s="13"/>
      <c r="GR647" s="13"/>
      <c r="GS647" s="13"/>
      <c r="GT647" s="13"/>
      <c r="GU647" s="13"/>
      <c r="GV647" s="13"/>
      <c r="GW647" s="13"/>
      <c r="GX647" s="13"/>
      <c r="GY647" s="13"/>
      <c r="GZ647" s="13"/>
      <c r="HA647" s="13"/>
      <c r="HB647" s="13"/>
      <c r="HC647" s="13"/>
      <c r="HD647" s="13"/>
      <c r="HE647" s="13"/>
      <c r="HF647" s="13"/>
      <c r="HG647" s="13"/>
      <c r="HH647" s="13"/>
      <c r="HI647" s="13"/>
      <c r="HJ647" s="13"/>
      <c r="HK647" s="13"/>
      <c r="HL647" s="13"/>
      <c r="HM647" s="13"/>
      <c r="HN647" s="13"/>
      <c r="HO647" s="13"/>
      <c r="HP647" s="13"/>
      <c r="HQ647" s="13"/>
      <c r="HR647" s="13"/>
      <c r="HS647" s="13"/>
      <c r="HT647" s="13"/>
      <c r="HU647" s="13"/>
      <c r="HV647" s="13"/>
      <c r="HW647" s="13"/>
      <c r="HX647" s="13"/>
      <c r="HY647" s="13"/>
      <c r="HZ647" s="13"/>
      <c r="IA647" s="13"/>
      <c r="IB647" s="13"/>
      <c r="IC647" s="13"/>
      <c r="ID647" s="13"/>
      <c r="IE647" s="13"/>
      <c r="IF647" s="13"/>
      <c r="IG647" s="13"/>
      <c r="IH647" s="13"/>
      <c r="II647" s="13"/>
      <c r="IJ647" s="13"/>
      <c r="IK647" s="13"/>
      <c r="IL647" s="13"/>
      <c r="IM647" s="13"/>
      <c r="IN647" s="13"/>
      <c r="IO647" s="13"/>
      <c r="IP647" s="13"/>
      <c r="IQ647" s="13"/>
      <c r="IR647" s="13"/>
      <c r="IS647" s="13"/>
      <c r="IT647" s="13"/>
    </row>
    <row r="648" spans="1:254" s="14" customFormat="1" ht="66.75" hidden="1" customHeight="1">
      <c r="A648" s="99" t="s">
        <v>149</v>
      </c>
      <c r="B648" s="140" t="s">
        <v>235</v>
      </c>
      <c r="C648" s="119" t="s">
        <v>205</v>
      </c>
      <c r="D648" s="103"/>
      <c r="E648" s="143" t="s">
        <v>942</v>
      </c>
      <c r="F648" s="119" t="s">
        <v>233</v>
      </c>
      <c r="G648" s="119" t="s">
        <v>905</v>
      </c>
      <c r="H648" s="126"/>
      <c r="I648" s="126"/>
      <c r="J648" s="126"/>
      <c r="K648" s="126"/>
      <c r="L648" s="125"/>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c r="EY648" s="13"/>
      <c r="EZ648" s="13"/>
      <c r="FA648" s="13"/>
      <c r="FB648" s="13"/>
      <c r="FC648" s="13"/>
      <c r="FD648" s="13"/>
      <c r="FE648" s="13"/>
      <c r="FF648" s="13"/>
      <c r="FG648" s="13"/>
      <c r="FH648" s="13"/>
      <c r="FI648" s="13"/>
      <c r="FJ648" s="13"/>
      <c r="FK648" s="13"/>
      <c r="FL648" s="13"/>
      <c r="FM648" s="13"/>
      <c r="FN648" s="13"/>
      <c r="FO648" s="13"/>
      <c r="FP648" s="13"/>
      <c r="FQ648" s="13"/>
      <c r="FR648" s="13"/>
      <c r="FS648" s="13"/>
      <c r="FT648" s="13"/>
      <c r="FU648" s="13"/>
      <c r="FV648" s="13"/>
      <c r="FW648" s="13"/>
      <c r="FX648" s="13"/>
      <c r="FY648" s="13"/>
      <c r="FZ648" s="13"/>
      <c r="GA648" s="13"/>
      <c r="GB648" s="13"/>
      <c r="GC648" s="13"/>
      <c r="GD648" s="13"/>
      <c r="GE648" s="13"/>
      <c r="GF648" s="13"/>
      <c r="GG648" s="13"/>
      <c r="GH648" s="13"/>
      <c r="GI648" s="13"/>
      <c r="GJ648" s="13"/>
      <c r="GK648" s="13"/>
      <c r="GL648" s="13"/>
      <c r="GM648" s="13"/>
      <c r="GN648" s="13"/>
      <c r="GO648" s="13"/>
      <c r="GP648" s="13"/>
      <c r="GQ648" s="13"/>
      <c r="GR648" s="13"/>
      <c r="GS648" s="13"/>
      <c r="GT648" s="13"/>
      <c r="GU648" s="13"/>
      <c r="GV648" s="13"/>
      <c r="GW648" s="13"/>
      <c r="GX648" s="13"/>
      <c r="GY648" s="13"/>
      <c r="GZ648" s="13"/>
      <c r="HA648" s="13"/>
      <c r="HB648" s="13"/>
      <c r="HC648" s="13"/>
      <c r="HD648" s="13"/>
      <c r="HE648" s="13"/>
      <c r="HF648" s="13"/>
      <c r="HG648" s="13"/>
      <c r="HH648" s="13"/>
      <c r="HI648" s="13"/>
      <c r="HJ648" s="13"/>
      <c r="HK648" s="13"/>
      <c r="HL648" s="13"/>
      <c r="HM648" s="13"/>
      <c r="HN648" s="13"/>
      <c r="HO648" s="13"/>
      <c r="HP648" s="13"/>
      <c r="HQ648" s="13"/>
      <c r="HR648" s="13"/>
      <c r="HS648" s="13"/>
      <c r="HT648" s="13"/>
      <c r="HU648" s="13"/>
      <c r="HV648" s="13"/>
      <c r="HW648" s="13"/>
      <c r="HX648" s="13"/>
      <c r="HY648" s="13"/>
      <c r="HZ648" s="13"/>
      <c r="IA648" s="13"/>
      <c r="IB648" s="13"/>
      <c r="IC648" s="13"/>
      <c r="ID648" s="13"/>
      <c r="IE648" s="13"/>
      <c r="IF648" s="13"/>
      <c r="IG648" s="13"/>
      <c r="IH648" s="13"/>
      <c r="II648" s="13"/>
      <c r="IJ648" s="13"/>
      <c r="IK648" s="13"/>
      <c r="IL648" s="13"/>
      <c r="IM648" s="13"/>
      <c r="IN648" s="13"/>
      <c r="IO648" s="13"/>
      <c r="IP648" s="13"/>
      <c r="IQ648" s="13"/>
      <c r="IR648" s="13"/>
      <c r="IS648" s="13"/>
      <c r="IT648" s="13"/>
    </row>
    <row r="649" spans="1:254" s="14" customFormat="1" ht="44.25" customHeight="1">
      <c r="A649" s="172" t="s">
        <v>1623</v>
      </c>
      <c r="B649" s="201" t="s">
        <v>26</v>
      </c>
      <c r="C649" s="208" t="s">
        <v>236</v>
      </c>
      <c r="D649" s="179" t="s">
        <v>257</v>
      </c>
      <c r="E649" s="143" t="s">
        <v>978</v>
      </c>
      <c r="F649" s="119" t="s">
        <v>225</v>
      </c>
      <c r="G649" s="119" t="s">
        <v>905</v>
      </c>
      <c r="H649" s="126">
        <f t="shared" ref="H649:K649" si="22">SUM(H651:H656)</f>
        <v>15499.300000000001</v>
      </c>
      <c r="I649" s="126">
        <f t="shared" si="22"/>
        <v>15499.300000000001</v>
      </c>
      <c r="J649" s="126">
        <f t="shared" si="22"/>
        <v>14202.1</v>
      </c>
      <c r="K649" s="126">
        <f t="shared" si="22"/>
        <v>12548</v>
      </c>
      <c r="L649" s="125"/>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c r="EY649" s="13"/>
      <c r="EZ649" s="13"/>
      <c r="FA649" s="13"/>
      <c r="FB649" s="13"/>
      <c r="FC649" s="13"/>
      <c r="FD649" s="13"/>
      <c r="FE649" s="13"/>
      <c r="FF649" s="13"/>
      <c r="FG649" s="13"/>
      <c r="FH649" s="13"/>
      <c r="FI649" s="13"/>
      <c r="FJ649" s="13"/>
      <c r="FK649" s="13"/>
      <c r="FL649" s="13"/>
      <c r="FM649" s="13"/>
      <c r="FN649" s="13"/>
      <c r="FO649" s="13"/>
      <c r="FP649" s="13"/>
      <c r="FQ649" s="13"/>
      <c r="FR649" s="13"/>
      <c r="FS649" s="13"/>
      <c r="FT649" s="13"/>
      <c r="FU649" s="13"/>
      <c r="FV649" s="13"/>
      <c r="FW649" s="13"/>
      <c r="FX649" s="13"/>
      <c r="FY649" s="13"/>
      <c r="FZ649" s="13"/>
      <c r="GA649" s="13"/>
      <c r="GB649" s="13"/>
      <c r="GC649" s="13"/>
      <c r="GD649" s="13"/>
      <c r="GE649" s="13"/>
      <c r="GF649" s="13"/>
      <c r="GG649" s="13"/>
      <c r="GH649" s="13"/>
      <c r="GI649" s="13"/>
      <c r="GJ649" s="13"/>
      <c r="GK649" s="13"/>
      <c r="GL649" s="13"/>
      <c r="GM649" s="13"/>
      <c r="GN649" s="13"/>
      <c r="GO649" s="13"/>
      <c r="GP649" s="13"/>
      <c r="GQ649" s="13"/>
      <c r="GR649" s="13"/>
      <c r="GS649" s="13"/>
      <c r="GT649" s="13"/>
      <c r="GU649" s="13"/>
      <c r="GV649" s="13"/>
      <c r="GW649" s="13"/>
      <c r="GX649" s="13"/>
      <c r="GY649" s="13"/>
      <c r="GZ649" s="13"/>
      <c r="HA649" s="13"/>
      <c r="HB649" s="13"/>
      <c r="HC649" s="13"/>
      <c r="HD649" s="13"/>
      <c r="HE649" s="13"/>
      <c r="HF649" s="13"/>
      <c r="HG649" s="13"/>
      <c r="HH649" s="13"/>
      <c r="HI649" s="13"/>
      <c r="HJ649" s="13"/>
      <c r="HK649" s="13"/>
      <c r="HL649" s="13"/>
      <c r="HM649" s="13"/>
      <c r="HN649" s="13"/>
      <c r="HO649" s="13"/>
      <c r="HP649" s="13"/>
      <c r="HQ649" s="13"/>
      <c r="HR649" s="13"/>
      <c r="HS649" s="13"/>
      <c r="HT649" s="13"/>
      <c r="HU649" s="13"/>
      <c r="HV649" s="13"/>
      <c r="HW649" s="13"/>
      <c r="HX649" s="13"/>
      <c r="HY649" s="13"/>
      <c r="HZ649" s="13"/>
      <c r="IA649" s="13"/>
      <c r="IB649" s="13"/>
      <c r="IC649" s="13"/>
      <c r="ID649" s="13"/>
      <c r="IE649" s="13"/>
      <c r="IF649" s="13"/>
      <c r="IG649" s="13"/>
      <c r="IH649" s="13"/>
      <c r="II649" s="13"/>
      <c r="IJ649" s="13"/>
      <c r="IK649" s="13"/>
      <c r="IL649" s="13"/>
      <c r="IM649" s="13"/>
      <c r="IN649" s="13"/>
      <c r="IO649" s="13"/>
      <c r="IP649" s="13"/>
      <c r="IQ649" s="13"/>
      <c r="IR649" s="13"/>
      <c r="IS649" s="13"/>
      <c r="IT649" s="13"/>
    </row>
    <row r="650" spans="1:254" s="14" customFormat="1" ht="32.25" customHeight="1">
      <c r="A650" s="172"/>
      <c r="B650" s="201"/>
      <c r="C650" s="208"/>
      <c r="D650" s="179"/>
      <c r="E650" s="143" t="s">
        <v>282</v>
      </c>
      <c r="F650" s="119"/>
      <c r="G650" s="119"/>
      <c r="H650" s="126"/>
      <c r="I650" s="126"/>
      <c r="J650" s="126"/>
      <c r="K650" s="126"/>
      <c r="L650" s="125"/>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c r="GX650" s="13"/>
      <c r="GY650" s="13"/>
      <c r="GZ650" s="13"/>
      <c r="HA650" s="13"/>
      <c r="HB650" s="13"/>
      <c r="HC650" s="13"/>
      <c r="HD650" s="13"/>
      <c r="HE650" s="13"/>
      <c r="HF650" s="13"/>
      <c r="HG650" s="13"/>
      <c r="HH650" s="13"/>
      <c r="HI650" s="13"/>
      <c r="HJ650" s="13"/>
      <c r="HK650" s="13"/>
      <c r="HL650" s="13"/>
      <c r="HM650" s="13"/>
      <c r="HN650" s="13"/>
      <c r="HO650" s="13"/>
      <c r="HP650" s="13"/>
      <c r="HQ650" s="13"/>
      <c r="HR650" s="13"/>
      <c r="HS650" s="13"/>
      <c r="HT650" s="13"/>
      <c r="HU650" s="13"/>
      <c r="HV650" s="13"/>
      <c r="HW650" s="13"/>
      <c r="HX650" s="13"/>
      <c r="HY650" s="13"/>
      <c r="HZ650" s="13"/>
      <c r="IA650" s="13"/>
      <c r="IB650" s="13"/>
      <c r="IC650" s="13"/>
      <c r="ID650" s="13"/>
      <c r="IE650" s="13"/>
      <c r="IF650" s="13"/>
      <c r="IG650" s="13"/>
      <c r="IH650" s="13"/>
      <c r="II650" s="13"/>
      <c r="IJ650" s="13"/>
      <c r="IK650" s="13"/>
      <c r="IL650" s="13"/>
      <c r="IM650" s="13"/>
      <c r="IN650" s="13"/>
      <c r="IO650" s="13"/>
      <c r="IP650" s="13"/>
      <c r="IQ650" s="13"/>
      <c r="IR650" s="13"/>
      <c r="IS650" s="13"/>
      <c r="IT650" s="13"/>
    </row>
    <row r="651" spans="1:254" s="14" customFormat="1" ht="59.25" customHeight="1">
      <c r="A651" s="172"/>
      <c r="B651" s="201"/>
      <c r="C651" s="97" t="s">
        <v>283</v>
      </c>
      <c r="D651" s="93" t="s">
        <v>257</v>
      </c>
      <c r="E651" s="143" t="s">
        <v>692</v>
      </c>
      <c r="F651" s="119" t="s">
        <v>289</v>
      </c>
      <c r="G651" s="119" t="s">
        <v>1013</v>
      </c>
      <c r="H651" s="126">
        <f>3393+2.5</f>
        <v>3395.5</v>
      </c>
      <c r="I651" s="126">
        <f>3393+2.5</f>
        <v>3395.5</v>
      </c>
      <c r="J651" s="126">
        <v>3115</v>
      </c>
      <c r="K651" s="113">
        <v>3115</v>
      </c>
      <c r="L651" s="95" t="s">
        <v>1460</v>
      </c>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c r="EY651" s="13"/>
      <c r="EZ651" s="13"/>
      <c r="FA651" s="13"/>
      <c r="FB651" s="13"/>
      <c r="FC651" s="13"/>
      <c r="FD651" s="13"/>
      <c r="FE651" s="13"/>
      <c r="FF651" s="13"/>
      <c r="FG651" s="13"/>
      <c r="FH651" s="13"/>
      <c r="FI651" s="13"/>
      <c r="FJ651" s="13"/>
      <c r="FK651" s="13"/>
      <c r="FL651" s="13"/>
      <c r="FM651" s="13"/>
      <c r="FN651" s="13"/>
      <c r="FO651" s="13"/>
      <c r="FP651" s="13"/>
      <c r="FQ651" s="13"/>
      <c r="FR651" s="13"/>
      <c r="FS651" s="13"/>
      <c r="FT651" s="13"/>
      <c r="FU651" s="13"/>
      <c r="FV651" s="13"/>
      <c r="FW651" s="13"/>
      <c r="FX651" s="13"/>
      <c r="FY651" s="13"/>
      <c r="FZ651" s="13"/>
      <c r="GA651" s="13"/>
      <c r="GB651" s="13"/>
      <c r="GC651" s="13"/>
      <c r="GD651" s="13"/>
      <c r="GE651" s="13"/>
      <c r="GF651" s="13"/>
      <c r="GG651" s="13"/>
      <c r="GH651" s="13"/>
      <c r="GI651" s="13"/>
      <c r="GJ651" s="13"/>
      <c r="GK651" s="13"/>
      <c r="GL651" s="13"/>
      <c r="GM651" s="13"/>
      <c r="GN651" s="13"/>
      <c r="GO651" s="13"/>
      <c r="GP651" s="13"/>
      <c r="GQ651" s="13"/>
      <c r="GR651" s="13"/>
      <c r="GS651" s="13"/>
      <c r="GT651" s="13"/>
      <c r="GU651" s="13"/>
      <c r="GV651" s="13"/>
      <c r="GW651" s="13"/>
      <c r="GX651" s="13"/>
      <c r="GY651" s="13"/>
      <c r="GZ651" s="13"/>
      <c r="HA651" s="13"/>
      <c r="HB651" s="13"/>
      <c r="HC651" s="13"/>
      <c r="HD651" s="13"/>
      <c r="HE651" s="13"/>
      <c r="HF651" s="13"/>
      <c r="HG651" s="13"/>
      <c r="HH651" s="13"/>
      <c r="HI651" s="13"/>
      <c r="HJ651" s="13"/>
      <c r="HK651" s="13"/>
      <c r="HL651" s="13"/>
      <c r="HM651" s="13"/>
      <c r="HN651" s="13"/>
      <c r="HO651" s="13"/>
      <c r="HP651" s="13"/>
      <c r="HQ651" s="13"/>
      <c r="HR651" s="13"/>
      <c r="HS651" s="13"/>
      <c r="HT651" s="13"/>
      <c r="HU651" s="13"/>
      <c r="HV651" s="13"/>
      <c r="HW651" s="13"/>
      <c r="HX651" s="13"/>
      <c r="HY651" s="13"/>
      <c r="HZ651" s="13"/>
      <c r="IA651" s="13"/>
      <c r="IB651" s="13"/>
      <c r="IC651" s="13"/>
      <c r="ID651" s="13"/>
      <c r="IE651" s="13"/>
      <c r="IF651" s="13"/>
      <c r="IG651" s="13"/>
      <c r="IH651" s="13"/>
      <c r="II651" s="13"/>
      <c r="IJ651" s="13"/>
      <c r="IK651" s="13"/>
      <c r="IL651" s="13"/>
      <c r="IM651" s="13"/>
      <c r="IN651" s="13"/>
      <c r="IO651" s="13"/>
      <c r="IP651" s="13"/>
      <c r="IQ651" s="13"/>
      <c r="IR651" s="13"/>
      <c r="IS651" s="13"/>
      <c r="IT651" s="13"/>
    </row>
    <row r="652" spans="1:254" s="14" customFormat="1" ht="99.75" hidden="1" customHeight="1">
      <c r="A652" s="172"/>
      <c r="B652" s="201"/>
      <c r="C652" s="119" t="s">
        <v>284</v>
      </c>
      <c r="D652" s="103" t="s">
        <v>257</v>
      </c>
      <c r="E652" s="143" t="s">
        <v>693</v>
      </c>
      <c r="F652" s="119" t="s">
        <v>289</v>
      </c>
      <c r="G652" s="119" t="s">
        <v>360</v>
      </c>
      <c r="H652" s="126"/>
      <c r="I652" s="126"/>
      <c r="J652" s="126"/>
      <c r="K652" s="126"/>
      <c r="L652" s="125" t="s">
        <v>293</v>
      </c>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c r="EY652" s="13"/>
      <c r="EZ652" s="13"/>
      <c r="FA652" s="13"/>
      <c r="FB652" s="13"/>
      <c r="FC652" s="13"/>
      <c r="FD652" s="13"/>
      <c r="FE652" s="13"/>
      <c r="FF652" s="13"/>
      <c r="FG652" s="13"/>
      <c r="FH652" s="13"/>
      <c r="FI652" s="13"/>
      <c r="FJ652" s="13"/>
      <c r="FK652" s="13"/>
      <c r="FL652" s="13"/>
      <c r="FM652" s="13"/>
      <c r="FN652" s="13"/>
      <c r="FO652" s="13"/>
      <c r="FP652" s="13"/>
      <c r="FQ652" s="13"/>
      <c r="FR652" s="13"/>
      <c r="FS652" s="13"/>
      <c r="FT652" s="13"/>
      <c r="FU652" s="13"/>
      <c r="FV652" s="13"/>
      <c r="FW652" s="13"/>
      <c r="FX652" s="13"/>
      <c r="FY652" s="13"/>
      <c r="FZ652" s="13"/>
      <c r="GA652" s="13"/>
      <c r="GB652" s="13"/>
      <c r="GC652" s="13"/>
      <c r="GD652" s="13"/>
      <c r="GE652" s="13"/>
      <c r="GF652" s="13"/>
      <c r="GG652" s="13"/>
      <c r="GH652" s="13"/>
      <c r="GI652" s="13"/>
      <c r="GJ652" s="13"/>
      <c r="GK652" s="13"/>
      <c r="GL652" s="13"/>
      <c r="GM652" s="13"/>
      <c r="GN652" s="13"/>
      <c r="GO652" s="13"/>
      <c r="GP652" s="13"/>
      <c r="GQ652" s="13"/>
      <c r="GR652" s="13"/>
      <c r="GS652" s="13"/>
      <c r="GT652" s="13"/>
      <c r="GU652" s="13"/>
      <c r="GV652" s="13"/>
      <c r="GW652" s="13"/>
      <c r="GX652" s="13"/>
      <c r="GY652" s="13"/>
      <c r="GZ652" s="13"/>
      <c r="HA652" s="13"/>
      <c r="HB652" s="13"/>
      <c r="HC652" s="13"/>
      <c r="HD652" s="13"/>
      <c r="HE652" s="13"/>
      <c r="HF652" s="13"/>
      <c r="HG652" s="13"/>
      <c r="HH652" s="13"/>
      <c r="HI652" s="13"/>
      <c r="HJ652" s="13"/>
      <c r="HK652" s="13"/>
      <c r="HL652" s="13"/>
      <c r="HM652" s="13"/>
      <c r="HN652" s="13"/>
      <c r="HO652" s="13"/>
      <c r="HP652" s="13"/>
      <c r="HQ652" s="13"/>
      <c r="HR652" s="13"/>
      <c r="HS652" s="13"/>
      <c r="HT652" s="13"/>
      <c r="HU652" s="13"/>
      <c r="HV652" s="13"/>
      <c r="HW652" s="13"/>
      <c r="HX652" s="13"/>
      <c r="HY652" s="13"/>
      <c r="HZ652" s="13"/>
      <c r="IA652" s="13"/>
      <c r="IB652" s="13"/>
      <c r="IC652" s="13"/>
      <c r="ID652" s="13"/>
      <c r="IE652" s="13"/>
      <c r="IF652" s="13"/>
      <c r="IG652" s="13"/>
      <c r="IH652" s="13"/>
      <c r="II652" s="13"/>
      <c r="IJ652" s="13"/>
      <c r="IK652" s="13"/>
      <c r="IL652" s="13"/>
      <c r="IM652" s="13"/>
      <c r="IN652" s="13"/>
      <c r="IO652" s="13"/>
      <c r="IP652" s="13"/>
      <c r="IQ652" s="13"/>
      <c r="IR652" s="13"/>
      <c r="IS652" s="13"/>
      <c r="IT652" s="13"/>
    </row>
    <row r="653" spans="1:254" s="14" customFormat="1" ht="80.25" customHeight="1">
      <c r="A653" s="172"/>
      <c r="B653" s="201"/>
      <c r="C653" s="119" t="s">
        <v>284</v>
      </c>
      <c r="D653" s="103" t="s">
        <v>257</v>
      </c>
      <c r="E653" s="143" t="s">
        <v>693</v>
      </c>
      <c r="F653" s="119" t="s">
        <v>289</v>
      </c>
      <c r="G653" s="119" t="s">
        <v>581</v>
      </c>
      <c r="H653" s="115">
        <v>312.60000000000002</v>
      </c>
      <c r="I653" s="115">
        <v>312.60000000000002</v>
      </c>
      <c r="J653" s="115"/>
      <c r="K653" s="126"/>
      <c r="L653" s="125" t="s">
        <v>995</v>
      </c>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c r="EY653" s="13"/>
      <c r="EZ653" s="13"/>
      <c r="FA653" s="13"/>
      <c r="FB653" s="13"/>
      <c r="FC653" s="13"/>
      <c r="FD653" s="13"/>
      <c r="FE653" s="13"/>
      <c r="FF653" s="13"/>
      <c r="FG653" s="13"/>
      <c r="FH653" s="13"/>
      <c r="FI653" s="13"/>
      <c r="FJ653" s="13"/>
      <c r="FK653" s="13"/>
      <c r="FL653" s="13"/>
      <c r="FM653" s="13"/>
      <c r="FN653" s="13"/>
      <c r="FO653" s="13"/>
      <c r="FP653" s="13"/>
      <c r="FQ653" s="13"/>
      <c r="FR653" s="13"/>
      <c r="FS653" s="13"/>
      <c r="FT653" s="13"/>
      <c r="FU653" s="13"/>
      <c r="FV653" s="13"/>
      <c r="FW653" s="13"/>
      <c r="FX653" s="13"/>
      <c r="FY653" s="13"/>
      <c r="FZ653" s="13"/>
      <c r="GA653" s="13"/>
      <c r="GB653" s="13"/>
      <c r="GC653" s="13"/>
      <c r="GD653" s="13"/>
      <c r="GE653" s="13"/>
      <c r="GF653" s="13"/>
      <c r="GG653" s="13"/>
      <c r="GH653" s="13"/>
      <c r="GI653" s="13"/>
      <c r="GJ653" s="13"/>
      <c r="GK653" s="13"/>
      <c r="GL653" s="13"/>
      <c r="GM653" s="13"/>
      <c r="GN653" s="13"/>
      <c r="GO653" s="13"/>
      <c r="GP653" s="13"/>
      <c r="GQ653" s="13"/>
      <c r="GR653" s="13"/>
      <c r="GS653" s="13"/>
      <c r="GT653" s="13"/>
      <c r="GU653" s="13"/>
      <c r="GV653" s="13"/>
      <c r="GW653" s="13"/>
      <c r="GX653" s="13"/>
      <c r="GY653" s="13"/>
      <c r="GZ653" s="13"/>
      <c r="HA653" s="13"/>
      <c r="HB653" s="13"/>
      <c r="HC653" s="13"/>
      <c r="HD653" s="13"/>
      <c r="HE653" s="13"/>
      <c r="HF653" s="13"/>
      <c r="HG653" s="13"/>
      <c r="HH653" s="13"/>
      <c r="HI653" s="13"/>
      <c r="HJ653" s="13"/>
      <c r="HK653" s="13"/>
      <c r="HL653" s="13"/>
      <c r="HM653" s="13"/>
      <c r="HN653" s="13"/>
      <c r="HO653" s="13"/>
      <c r="HP653" s="13"/>
      <c r="HQ653" s="13"/>
      <c r="HR653" s="13"/>
      <c r="HS653" s="13"/>
      <c r="HT653" s="13"/>
      <c r="HU653" s="13"/>
      <c r="HV653" s="13"/>
      <c r="HW653" s="13"/>
      <c r="HX653" s="13"/>
      <c r="HY653" s="13"/>
      <c r="HZ653" s="13"/>
      <c r="IA653" s="13"/>
      <c r="IB653" s="13"/>
      <c r="IC653" s="13"/>
      <c r="ID653" s="13"/>
      <c r="IE653" s="13"/>
      <c r="IF653" s="13"/>
      <c r="IG653" s="13"/>
      <c r="IH653" s="13"/>
      <c r="II653" s="13"/>
      <c r="IJ653" s="13"/>
      <c r="IK653" s="13"/>
      <c r="IL653" s="13"/>
      <c r="IM653" s="13"/>
      <c r="IN653" s="13"/>
      <c r="IO653" s="13"/>
      <c r="IP653" s="13"/>
      <c r="IQ653" s="13"/>
      <c r="IR653" s="13"/>
      <c r="IS653" s="13"/>
      <c r="IT653" s="13"/>
    </row>
    <row r="654" spans="1:254" s="14" customFormat="1" ht="33" customHeight="1">
      <c r="A654" s="172"/>
      <c r="B654" s="201"/>
      <c r="C654" s="164" t="s">
        <v>285</v>
      </c>
      <c r="D654" s="158" t="s">
        <v>257</v>
      </c>
      <c r="E654" s="185" t="s">
        <v>694</v>
      </c>
      <c r="F654" s="164" t="s">
        <v>289</v>
      </c>
      <c r="G654" s="164" t="s">
        <v>1127</v>
      </c>
      <c r="H654" s="196">
        <v>11791.2</v>
      </c>
      <c r="I654" s="196">
        <v>11791.2</v>
      </c>
      <c r="J654" s="196">
        <v>11087.1</v>
      </c>
      <c r="K654" s="196">
        <v>9433</v>
      </c>
      <c r="L654" s="161" t="s">
        <v>1128</v>
      </c>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c r="EY654" s="13"/>
      <c r="EZ654" s="13"/>
      <c r="FA654" s="13"/>
      <c r="FB654" s="13"/>
      <c r="FC654" s="13"/>
      <c r="FD654" s="13"/>
      <c r="FE654" s="13"/>
      <c r="FF654" s="13"/>
      <c r="FG654" s="13"/>
      <c r="FH654" s="13"/>
      <c r="FI654" s="13"/>
      <c r="FJ654" s="13"/>
      <c r="FK654" s="13"/>
      <c r="FL654" s="13"/>
      <c r="FM654" s="13"/>
      <c r="FN654" s="13"/>
      <c r="FO654" s="13"/>
      <c r="FP654" s="13"/>
      <c r="FQ654" s="13"/>
      <c r="FR654" s="13"/>
      <c r="FS654" s="13"/>
      <c r="FT654" s="13"/>
      <c r="FU654" s="13"/>
      <c r="FV654" s="13"/>
      <c r="FW654" s="13"/>
      <c r="FX654" s="13"/>
      <c r="FY654" s="13"/>
      <c r="FZ654" s="13"/>
      <c r="GA654" s="13"/>
      <c r="GB654" s="13"/>
      <c r="GC654" s="13"/>
      <c r="GD654" s="13"/>
      <c r="GE654" s="13"/>
      <c r="GF654" s="13"/>
      <c r="GG654" s="13"/>
      <c r="GH654" s="13"/>
      <c r="GI654" s="13"/>
      <c r="GJ654" s="13"/>
      <c r="GK654" s="13"/>
      <c r="GL654" s="13"/>
      <c r="GM654" s="13"/>
      <c r="GN654" s="13"/>
      <c r="GO654" s="13"/>
      <c r="GP654" s="13"/>
      <c r="GQ654" s="13"/>
      <c r="GR654" s="13"/>
      <c r="GS654" s="13"/>
      <c r="GT654" s="13"/>
      <c r="GU654" s="13"/>
      <c r="GV654" s="13"/>
      <c r="GW654" s="13"/>
      <c r="GX654" s="13"/>
      <c r="GY654" s="13"/>
      <c r="GZ654" s="13"/>
      <c r="HA654" s="13"/>
      <c r="HB654" s="13"/>
      <c r="HC654" s="13"/>
      <c r="HD654" s="13"/>
      <c r="HE654" s="13"/>
      <c r="HF654" s="13"/>
      <c r="HG654" s="13"/>
      <c r="HH654" s="13"/>
      <c r="HI654" s="13"/>
      <c r="HJ654" s="13"/>
      <c r="HK654" s="13"/>
      <c r="HL654" s="13"/>
      <c r="HM654" s="13"/>
      <c r="HN654" s="13"/>
      <c r="HO654" s="13"/>
      <c r="HP654" s="13"/>
      <c r="HQ654" s="13"/>
      <c r="HR654" s="13"/>
      <c r="HS654" s="13"/>
      <c r="HT654" s="13"/>
      <c r="HU654" s="13"/>
      <c r="HV654" s="13"/>
      <c r="HW654" s="13"/>
      <c r="HX654" s="13"/>
      <c r="HY654" s="13"/>
      <c r="HZ654" s="13"/>
      <c r="IA654" s="13"/>
      <c r="IB654" s="13"/>
      <c r="IC654" s="13"/>
      <c r="ID654" s="13"/>
      <c r="IE654" s="13"/>
      <c r="IF654" s="13"/>
      <c r="IG654" s="13"/>
      <c r="IH654" s="13"/>
      <c r="II654" s="13"/>
      <c r="IJ654" s="13"/>
      <c r="IK654" s="13"/>
      <c r="IL654" s="13"/>
      <c r="IM654" s="13"/>
      <c r="IN654" s="13"/>
      <c r="IO654" s="13"/>
      <c r="IP654" s="13"/>
      <c r="IQ654" s="13"/>
      <c r="IR654" s="13"/>
      <c r="IS654" s="13"/>
      <c r="IT654" s="13"/>
    </row>
    <row r="655" spans="1:254" s="14" customFormat="1" ht="33" customHeight="1">
      <c r="A655" s="172"/>
      <c r="B655" s="201"/>
      <c r="C655" s="165"/>
      <c r="D655" s="159"/>
      <c r="E655" s="186"/>
      <c r="F655" s="187"/>
      <c r="G655" s="187"/>
      <c r="H655" s="197"/>
      <c r="I655" s="197"/>
      <c r="J655" s="197"/>
      <c r="K655" s="197"/>
      <c r="L655" s="162"/>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c r="HT655" s="13"/>
      <c r="HU655" s="13"/>
      <c r="HV655" s="13"/>
      <c r="HW655" s="13"/>
      <c r="HX655" s="13"/>
      <c r="HY655" s="13"/>
      <c r="HZ655" s="13"/>
      <c r="IA655" s="13"/>
      <c r="IB655" s="13"/>
      <c r="IC655" s="13"/>
      <c r="ID655" s="13"/>
      <c r="IE655" s="13"/>
      <c r="IF655" s="13"/>
      <c r="IG655" s="13"/>
      <c r="IH655" s="13"/>
      <c r="II655" s="13"/>
      <c r="IJ655" s="13"/>
      <c r="IK655" s="13"/>
      <c r="IL655" s="13"/>
      <c r="IM655" s="13"/>
      <c r="IN655" s="13"/>
      <c r="IO655" s="13"/>
      <c r="IP655" s="13"/>
      <c r="IQ655" s="13"/>
      <c r="IR655" s="13"/>
      <c r="IS655" s="13"/>
      <c r="IT655" s="13"/>
    </row>
    <row r="656" spans="1:254" s="14" customFormat="1" ht="60" customHeight="1">
      <c r="A656" s="172"/>
      <c r="B656" s="201"/>
      <c r="C656" s="187"/>
      <c r="D656" s="160"/>
      <c r="E656" s="143" t="s">
        <v>1037</v>
      </c>
      <c r="F656" s="119" t="s">
        <v>289</v>
      </c>
      <c r="G656" s="119" t="s">
        <v>1102</v>
      </c>
      <c r="H656" s="198"/>
      <c r="I656" s="198"/>
      <c r="J656" s="198"/>
      <c r="K656" s="198"/>
      <c r="L656" s="16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c r="GX656" s="13"/>
      <c r="GY656" s="13"/>
      <c r="GZ656" s="13"/>
      <c r="HA656" s="13"/>
      <c r="HB656" s="13"/>
      <c r="HC656" s="13"/>
      <c r="HD656" s="13"/>
      <c r="HE656" s="13"/>
      <c r="HF656" s="13"/>
      <c r="HG656" s="13"/>
      <c r="HH656" s="13"/>
      <c r="HI656" s="13"/>
      <c r="HJ656" s="13"/>
      <c r="HK656" s="13"/>
      <c r="HL656" s="13"/>
      <c r="HM656" s="13"/>
      <c r="HN656" s="13"/>
      <c r="HO656" s="13"/>
      <c r="HP656" s="13"/>
      <c r="HQ656" s="13"/>
      <c r="HR656" s="13"/>
      <c r="HS656" s="13"/>
      <c r="HT656" s="13"/>
      <c r="HU656" s="13"/>
      <c r="HV656" s="13"/>
      <c r="HW656" s="13"/>
      <c r="HX656" s="13"/>
      <c r="HY656" s="13"/>
      <c r="HZ656" s="13"/>
      <c r="IA656" s="13"/>
      <c r="IB656" s="13"/>
      <c r="IC656" s="13"/>
      <c r="ID656" s="13"/>
      <c r="IE656" s="13"/>
      <c r="IF656" s="13"/>
      <c r="IG656" s="13"/>
      <c r="IH656" s="13"/>
      <c r="II656" s="13"/>
      <c r="IJ656" s="13"/>
      <c r="IK656" s="13"/>
      <c r="IL656" s="13"/>
      <c r="IM656" s="13"/>
      <c r="IN656" s="13"/>
      <c r="IO656" s="13"/>
      <c r="IP656" s="13"/>
      <c r="IQ656" s="13"/>
      <c r="IR656" s="13"/>
      <c r="IS656" s="13"/>
      <c r="IT656" s="13"/>
    </row>
    <row r="657" spans="1:254" s="14" customFormat="1" ht="51" customHeight="1">
      <c r="A657" s="175" t="s">
        <v>140</v>
      </c>
      <c r="B657" s="173" t="s">
        <v>129</v>
      </c>
      <c r="C657" s="208" t="s">
        <v>237</v>
      </c>
      <c r="D657" s="179" t="s">
        <v>295</v>
      </c>
      <c r="E657" s="143" t="s">
        <v>979</v>
      </c>
      <c r="F657" s="119" t="s">
        <v>177</v>
      </c>
      <c r="G657" s="119" t="s">
        <v>905</v>
      </c>
      <c r="H657" s="116">
        <f>SUM(H659:H671)</f>
        <v>7867</v>
      </c>
      <c r="I657" s="116">
        <f>SUM(I659:I675)</f>
        <v>7846.2</v>
      </c>
      <c r="J657" s="116">
        <f>J659+J668+J671+J674</f>
        <v>7455.2</v>
      </c>
      <c r="K657" s="116">
        <f>SUM(K659:K675)</f>
        <v>7499.8</v>
      </c>
      <c r="L657" s="125"/>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c r="EY657" s="13"/>
      <c r="EZ657" s="13"/>
      <c r="FA657" s="13"/>
      <c r="FB657" s="13"/>
      <c r="FC657" s="13"/>
      <c r="FD657" s="13"/>
      <c r="FE657" s="13"/>
      <c r="FF657" s="13"/>
      <c r="FG657" s="13"/>
      <c r="FH657" s="13"/>
      <c r="FI657" s="13"/>
      <c r="FJ657" s="13"/>
      <c r="FK657" s="13"/>
      <c r="FL657" s="13"/>
      <c r="FM657" s="13"/>
      <c r="FN657" s="13"/>
      <c r="FO657" s="13"/>
      <c r="FP657" s="13"/>
      <c r="FQ657" s="13"/>
      <c r="FR657" s="13"/>
      <c r="FS657" s="13"/>
      <c r="FT657" s="13"/>
      <c r="FU657" s="13"/>
      <c r="FV657" s="13"/>
      <c r="FW657" s="13"/>
      <c r="FX657" s="13"/>
      <c r="FY657" s="13"/>
      <c r="FZ657" s="13"/>
      <c r="GA657" s="13"/>
      <c r="GB657" s="13"/>
      <c r="GC657" s="13"/>
      <c r="GD657" s="13"/>
      <c r="GE657" s="13"/>
      <c r="GF657" s="13"/>
      <c r="GG657" s="13"/>
      <c r="GH657" s="13"/>
      <c r="GI657" s="13"/>
      <c r="GJ657" s="13"/>
      <c r="GK657" s="13"/>
      <c r="GL657" s="13"/>
      <c r="GM657" s="13"/>
      <c r="GN657" s="13"/>
      <c r="GO657" s="13"/>
      <c r="GP657" s="13"/>
      <c r="GQ657" s="13"/>
      <c r="GR657" s="13"/>
      <c r="GS657" s="13"/>
      <c r="GT657" s="13"/>
      <c r="GU657" s="13"/>
      <c r="GV657" s="13"/>
      <c r="GW657" s="13"/>
      <c r="GX657" s="13"/>
      <c r="GY657" s="13"/>
      <c r="GZ657" s="13"/>
      <c r="HA657" s="13"/>
      <c r="HB657" s="13"/>
      <c r="HC657" s="13"/>
      <c r="HD657" s="13"/>
      <c r="HE657" s="13"/>
      <c r="HF657" s="13"/>
      <c r="HG657" s="13"/>
      <c r="HH657" s="13"/>
      <c r="HI657" s="13"/>
      <c r="HJ657" s="13"/>
      <c r="HK657" s="13"/>
      <c r="HL657" s="13"/>
      <c r="HM657" s="13"/>
      <c r="HN657" s="13"/>
      <c r="HO657" s="13"/>
      <c r="HP657" s="13"/>
      <c r="HQ657" s="13"/>
      <c r="HR657" s="13"/>
      <c r="HS657" s="13"/>
      <c r="HT657" s="13"/>
      <c r="HU657" s="13"/>
      <c r="HV657" s="13"/>
      <c r="HW657" s="13"/>
      <c r="HX657" s="13"/>
      <c r="HY657" s="13"/>
      <c r="HZ657" s="13"/>
      <c r="IA657" s="13"/>
      <c r="IB657" s="13"/>
      <c r="IC657" s="13"/>
      <c r="ID657" s="13"/>
      <c r="IE657" s="13"/>
      <c r="IF657" s="13"/>
      <c r="IG657" s="13"/>
      <c r="IH657" s="13"/>
      <c r="II657" s="13"/>
      <c r="IJ657" s="13"/>
      <c r="IK657" s="13"/>
      <c r="IL657" s="13"/>
      <c r="IM657" s="13"/>
      <c r="IN657" s="13"/>
      <c r="IO657" s="13"/>
      <c r="IP657" s="13"/>
      <c r="IQ657" s="13"/>
      <c r="IR657" s="13"/>
      <c r="IS657" s="13"/>
      <c r="IT657" s="13"/>
    </row>
    <row r="658" spans="1:254" s="14" customFormat="1" ht="24.75" customHeight="1">
      <c r="A658" s="176"/>
      <c r="B658" s="178"/>
      <c r="C658" s="208"/>
      <c r="D658" s="179"/>
      <c r="E658" s="143" t="s">
        <v>282</v>
      </c>
      <c r="F658" s="119"/>
      <c r="G658" s="119"/>
      <c r="H658" s="116"/>
      <c r="I658" s="116"/>
      <c r="J658" s="116"/>
      <c r="K658" s="116"/>
      <c r="L658" s="125"/>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c r="EY658" s="13"/>
      <c r="EZ658" s="13"/>
      <c r="FA658" s="13"/>
      <c r="FB658" s="13"/>
      <c r="FC658" s="13"/>
      <c r="FD658" s="13"/>
      <c r="FE658" s="13"/>
      <c r="FF658" s="13"/>
      <c r="FG658" s="13"/>
      <c r="FH658" s="13"/>
      <c r="FI658" s="13"/>
      <c r="FJ658" s="13"/>
      <c r="FK658" s="13"/>
      <c r="FL658" s="13"/>
      <c r="FM658" s="13"/>
      <c r="FN658" s="13"/>
      <c r="FO658" s="13"/>
      <c r="FP658" s="13"/>
      <c r="FQ658" s="13"/>
      <c r="FR658" s="13"/>
      <c r="FS658" s="13"/>
      <c r="FT658" s="13"/>
      <c r="FU658" s="13"/>
      <c r="FV658" s="13"/>
      <c r="FW658" s="13"/>
      <c r="FX658" s="13"/>
      <c r="FY658" s="13"/>
      <c r="FZ658" s="13"/>
      <c r="GA658" s="13"/>
      <c r="GB658" s="13"/>
      <c r="GC658" s="13"/>
      <c r="GD658" s="13"/>
      <c r="GE658" s="13"/>
      <c r="GF658" s="13"/>
      <c r="GG658" s="13"/>
      <c r="GH658" s="13"/>
      <c r="GI658" s="13"/>
      <c r="GJ658" s="13"/>
      <c r="GK658" s="13"/>
      <c r="GL658" s="13"/>
      <c r="GM658" s="13"/>
      <c r="GN658" s="13"/>
      <c r="GO658" s="13"/>
      <c r="GP658" s="13"/>
      <c r="GQ658" s="13"/>
      <c r="GR658" s="13"/>
      <c r="GS658" s="13"/>
      <c r="GT658" s="13"/>
      <c r="GU658" s="13"/>
      <c r="GV658" s="13"/>
      <c r="GW658" s="13"/>
      <c r="GX658" s="13"/>
      <c r="GY658" s="13"/>
      <c r="GZ658" s="13"/>
      <c r="HA658" s="13"/>
      <c r="HB658" s="13"/>
      <c r="HC658" s="13"/>
      <c r="HD658" s="13"/>
      <c r="HE658" s="13"/>
      <c r="HF658" s="13"/>
      <c r="HG658" s="13"/>
      <c r="HH658" s="13"/>
      <c r="HI658" s="13"/>
      <c r="HJ658" s="13"/>
      <c r="HK658" s="13"/>
      <c r="HL658" s="13"/>
      <c r="HM658" s="13"/>
      <c r="HN658" s="13"/>
      <c r="HO658" s="13"/>
      <c r="HP658" s="13"/>
      <c r="HQ658" s="13"/>
      <c r="HR658" s="13"/>
      <c r="HS658" s="13"/>
      <c r="HT658" s="13"/>
      <c r="HU658" s="13"/>
      <c r="HV658" s="13"/>
      <c r="HW658" s="13"/>
      <c r="HX658" s="13"/>
      <c r="HY658" s="13"/>
      <c r="HZ658" s="13"/>
      <c r="IA658" s="13"/>
      <c r="IB658" s="13"/>
      <c r="IC658" s="13"/>
      <c r="ID658" s="13"/>
      <c r="IE658" s="13"/>
      <c r="IF658" s="13"/>
      <c r="IG658" s="13"/>
      <c r="IH658" s="13"/>
      <c r="II658" s="13"/>
      <c r="IJ658" s="13"/>
      <c r="IK658" s="13"/>
      <c r="IL658" s="13"/>
      <c r="IM658" s="13"/>
      <c r="IN658" s="13"/>
      <c r="IO658" s="13"/>
      <c r="IP658" s="13"/>
      <c r="IQ658" s="13"/>
      <c r="IR658" s="13"/>
      <c r="IS658" s="13"/>
      <c r="IT658" s="13"/>
    </row>
    <row r="659" spans="1:254" s="14" customFormat="1" ht="39" customHeight="1">
      <c r="A659" s="176"/>
      <c r="B659" s="178"/>
      <c r="C659" s="208" t="s">
        <v>110</v>
      </c>
      <c r="D659" s="179" t="s">
        <v>295</v>
      </c>
      <c r="E659" s="143" t="s">
        <v>113</v>
      </c>
      <c r="F659" s="119" t="s">
        <v>289</v>
      </c>
      <c r="G659" s="119" t="s">
        <v>597</v>
      </c>
      <c r="H659" s="149">
        <f>6537.3+154.2</f>
        <v>6691.5</v>
      </c>
      <c r="I659" s="149">
        <f>6537.3+154.2</f>
        <v>6691.5</v>
      </c>
      <c r="J659" s="149">
        <v>6535.4</v>
      </c>
      <c r="K659" s="199">
        <v>6585</v>
      </c>
      <c r="L659" s="219" t="s">
        <v>1544</v>
      </c>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c r="EY659" s="13"/>
      <c r="EZ659" s="13"/>
      <c r="FA659" s="13"/>
      <c r="FB659" s="13"/>
      <c r="FC659" s="13"/>
      <c r="FD659" s="13"/>
      <c r="FE659" s="13"/>
      <c r="FF659" s="13"/>
      <c r="FG659" s="13"/>
      <c r="FH659" s="13"/>
      <c r="FI659" s="13"/>
      <c r="FJ659" s="13"/>
      <c r="FK659" s="13"/>
      <c r="FL659" s="13"/>
      <c r="FM659" s="13"/>
      <c r="FN659" s="13"/>
      <c r="FO659" s="13"/>
      <c r="FP659" s="13"/>
      <c r="FQ659" s="13"/>
      <c r="FR659" s="13"/>
      <c r="FS659" s="13"/>
      <c r="FT659" s="13"/>
      <c r="FU659" s="13"/>
      <c r="FV659" s="13"/>
      <c r="FW659" s="13"/>
      <c r="FX659" s="13"/>
      <c r="FY659" s="13"/>
      <c r="FZ659" s="13"/>
      <c r="GA659" s="13"/>
      <c r="GB659" s="13"/>
      <c r="GC659" s="13"/>
      <c r="GD659" s="13"/>
      <c r="GE659" s="13"/>
      <c r="GF659" s="13"/>
      <c r="GG659" s="13"/>
      <c r="GH659" s="13"/>
      <c r="GI659" s="13"/>
      <c r="GJ659" s="13"/>
      <c r="GK659" s="13"/>
      <c r="GL659" s="13"/>
      <c r="GM659" s="13"/>
      <c r="GN659" s="13"/>
      <c r="GO659" s="13"/>
      <c r="GP659" s="13"/>
      <c r="GQ659" s="13"/>
      <c r="GR659" s="13"/>
      <c r="GS659" s="13"/>
      <c r="GT659" s="13"/>
      <c r="GU659" s="13"/>
      <c r="GV659" s="13"/>
      <c r="GW659" s="13"/>
      <c r="GX659" s="13"/>
      <c r="GY659" s="13"/>
      <c r="GZ659" s="13"/>
      <c r="HA659" s="13"/>
      <c r="HB659" s="13"/>
      <c r="HC659" s="13"/>
      <c r="HD659" s="13"/>
      <c r="HE659" s="13"/>
      <c r="HF659" s="13"/>
      <c r="HG659" s="13"/>
      <c r="HH659" s="13"/>
      <c r="HI659" s="13"/>
      <c r="HJ659" s="13"/>
      <c r="HK659" s="13"/>
      <c r="HL659" s="13"/>
      <c r="HM659" s="13"/>
      <c r="HN659" s="13"/>
      <c r="HO659" s="13"/>
      <c r="HP659" s="13"/>
      <c r="HQ659" s="13"/>
      <c r="HR659" s="13"/>
      <c r="HS659" s="13"/>
      <c r="HT659" s="13"/>
      <c r="HU659" s="13"/>
      <c r="HV659" s="13"/>
      <c r="HW659" s="13"/>
      <c r="HX659" s="13"/>
      <c r="HY659" s="13"/>
      <c r="HZ659" s="13"/>
      <c r="IA659" s="13"/>
      <c r="IB659" s="13"/>
      <c r="IC659" s="13"/>
      <c r="ID659" s="13"/>
      <c r="IE659" s="13"/>
      <c r="IF659" s="13"/>
      <c r="IG659" s="13"/>
      <c r="IH659" s="13"/>
      <c r="II659" s="13"/>
      <c r="IJ659" s="13"/>
      <c r="IK659" s="13"/>
      <c r="IL659" s="13"/>
      <c r="IM659" s="13"/>
      <c r="IN659" s="13"/>
      <c r="IO659" s="13"/>
      <c r="IP659" s="13"/>
      <c r="IQ659" s="13"/>
      <c r="IR659" s="13"/>
      <c r="IS659" s="13"/>
      <c r="IT659" s="13"/>
    </row>
    <row r="660" spans="1:254" s="14" customFormat="1" ht="44.25" customHeight="1">
      <c r="A660" s="176"/>
      <c r="B660" s="178"/>
      <c r="C660" s="208"/>
      <c r="D660" s="179"/>
      <c r="E660" s="143" t="s">
        <v>323</v>
      </c>
      <c r="F660" s="119" t="s">
        <v>289</v>
      </c>
      <c r="G660" s="119" t="s">
        <v>695</v>
      </c>
      <c r="H660" s="150"/>
      <c r="I660" s="150"/>
      <c r="J660" s="150"/>
      <c r="K660" s="199"/>
      <c r="L660" s="219"/>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c r="EY660" s="13"/>
      <c r="EZ660" s="13"/>
      <c r="FA660" s="13"/>
      <c r="FB660" s="13"/>
      <c r="FC660" s="13"/>
      <c r="FD660" s="13"/>
      <c r="FE660" s="13"/>
      <c r="FF660" s="13"/>
      <c r="FG660" s="13"/>
      <c r="FH660" s="13"/>
      <c r="FI660" s="13"/>
      <c r="FJ660" s="13"/>
      <c r="FK660" s="13"/>
      <c r="FL660" s="13"/>
      <c r="FM660" s="13"/>
      <c r="FN660" s="13"/>
      <c r="FO660" s="13"/>
      <c r="FP660" s="13"/>
      <c r="FQ660" s="13"/>
      <c r="FR660" s="13"/>
      <c r="FS660" s="13"/>
      <c r="FT660" s="13"/>
      <c r="FU660" s="13"/>
      <c r="FV660" s="13"/>
      <c r="FW660" s="13"/>
      <c r="FX660" s="13"/>
      <c r="FY660" s="13"/>
      <c r="FZ660" s="13"/>
      <c r="GA660" s="13"/>
      <c r="GB660" s="13"/>
      <c r="GC660" s="13"/>
      <c r="GD660" s="13"/>
      <c r="GE660" s="13"/>
      <c r="GF660" s="13"/>
      <c r="GG660" s="13"/>
      <c r="GH660" s="13"/>
      <c r="GI660" s="13"/>
      <c r="GJ660" s="13"/>
      <c r="GK660" s="13"/>
      <c r="GL660" s="13"/>
      <c r="GM660" s="13"/>
      <c r="GN660" s="13"/>
      <c r="GO660" s="13"/>
      <c r="GP660" s="13"/>
      <c r="GQ660" s="13"/>
      <c r="GR660" s="13"/>
      <c r="GS660" s="13"/>
      <c r="GT660" s="13"/>
      <c r="GU660" s="13"/>
      <c r="GV660" s="13"/>
      <c r="GW660" s="13"/>
      <c r="GX660" s="13"/>
      <c r="GY660" s="13"/>
      <c r="GZ660" s="13"/>
      <c r="HA660" s="13"/>
      <c r="HB660" s="13"/>
      <c r="HC660" s="13"/>
      <c r="HD660" s="13"/>
      <c r="HE660" s="13"/>
      <c r="HF660" s="13"/>
      <c r="HG660" s="13"/>
      <c r="HH660" s="13"/>
      <c r="HI660" s="13"/>
      <c r="HJ660" s="13"/>
      <c r="HK660" s="13"/>
      <c r="HL660" s="13"/>
      <c r="HM660" s="13"/>
      <c r="HN660" s="13"/>
      <c r="HO660" s="13"/>
      <c r="HP660" s="13"/>
      <c r="HQ660" s="13"/>
      <c r="HR660" s="13"/>
      <c r="HS660" s="13"/>
      <c r="HT660" s="13"/>
      <c r="HU660" s="13"/>
      <c r="HV660" s="13"/>
      <c r="HW660" s="13"/>
      <c r="HX660" s="13"/>
      <c r="HY660" s="13"/>
      <c r="HZ660" s="13"/>
      <c r="IA660" s="13"/>
      <c r="IB660" s="13"/>
      <c r="IC660" s="13"/>
      <c r="ID660" s="13"/>
      <c r="IE660" s="13"/>
      <c r="IF660" s="13"/>
      <c r="IG660" s="13"/>
      <c r="IH660" s="13"/>
      <c r="II660" s="13"/>
      <c r="IJ660" s="13"/>
      <c r="IK660" s="13"/>
      <c r="IL660" s="13"/>
      <c r="IM660" s="13"/>
      <c r="IN660" s="13"/>
      <c r="IO660" s="13"/>
      <c r="IP660" s="13"/>
      <c r="IQ660" s="13"/>
      <c r="IR660" s="13"/>
      <c r="IS660" s="13"/>
      <c r="IT660" s="13"/>
    </row>
    <row r="661" spans="1:254" s="14" customFormat="1" ht="54" customHeight="1">
      <c r="A661" s="176"/>
      <c r="B661" s="178"/>
      <c r="C661" s="208"/>
      <c r="D661" s="179"/>
      <c r="E661" s="143" t="s">
        <v>1743</v>
      </c>
      <c r="F661" s="119" t="s">
        <v>289</v>
      </c>
      <c r="G661" s="119" t="s">
        <v>1573</v>
      </c>
      <c r="H661" s="150"/>
      <c r="I661" s="150"/>
      <c r="J661" s="150"/>
      <c r="K661" s="199"/>
      <c r="L661" s="219"/>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c r="EY661" s="13"/>
      <c r="EZ661" s="13"/>
      <c r="FA661" s="13"/>
      <c r="FB661" s="13"/>
      <c r="FC661" s="13"/>
      <c r="FD661" s="13"/>
      <c r="FE661" s="13"/>
      <c r="FF661" s="13"/>
      <c r="FG661" s="13"/>
      <c r="FH661" s="13"/>
      <c r="FI661" s="13"/>
      <c r="FJ661" s="13"/>
      <c r="FK661" s="13"/>
      <c r="FL661" s="13"/>
      <c r="FM661" s="13"/>
      <c r="FN661" s="13"/>
      <c r="FO661" s="13"/>
      <c r="FP661" s="13"/>
      <c r="FQ661" s="13"/>
      <c r="FR661" s="13"/>
      <c r="FS661" s="13"/>
      <c r="FT661" s="13"/>
      <c r="FU661" s="13"/>
      <c r="FV661" s="13"/>
      <c r="FW661" s="13"/>
      <c r="FX661" s="13"/>
      <c r="FY661" s="13"/>
      <c r="FZ661" s="13"/>
      <c r="GA661" s="13"/>
      <c r="GB661" s="13"/>
      <c r="GC661" s="13"/>
      <c r="GD661" s="13"/>
      <c r="GE661" s="13"/>
      <c r="GF661" s="13"/>
      <c r="GG661" s="13"/>
      <c r="GH661" s="13"/>
      <c r="GI661" s="13"/>
      <c r="GJ661" s="13"/>
      <c r="GK661" s="13"/>
      <c r="GL661" s="13"/>
      <c r="GM661" s="13"/>
      <c r="GN661" s="13"/>
      <c r="GO661" s="13"/>
      <c r="GP661" s="13"/>
      <c r="GQ661" s="13"/>
      <c r="GR661" s="13"/>
      <c r="GS661" s="13"/>
      <c r="GT661" s="13"/>
      <c r="GU661" s="13"/>
      <c r="GV661" s="13"/>
      <c r="GW661" s="13"/>
      <c r="GX661" s="13"/>
      <c r="GY661" s="13"/>
      <c r="GZ661" s="13"/>
      <c r="HA661" s="13"/>
      <c r="HB661" s="13"/>
      <c r="HC661" s="13"/>
      <c r="HD661" s="13"/>
      <c r="HE661" s="13"/>
      <c r="HF661" s="13"/>
      <c r="HG661" s="13"/>
      <c r="HH661" s="13"/>
      <c r="HI661" s="13"/>
      <c r="HJ661" s="13"/>
      <c r="HK661" s="13"/>
      <c r="HL661" s="13"/>
      <c r="HM661" s="13"/>
      <c r="HN661" s="13"/>
      <c r="HO661" s="13"/>
      <c r="HP661" s="13"/>
      <c r="HQ661" s="13"/>
      <c r="HR661" s="13"/>
      <c r="HS661" s="13"/>
      <c r="HT661" s="13"/>
      <c r="HU661" s="13"/>
      <c r="HV661" s="13"/>
      <c r="HW661" s="13"/>
      <c r="HX661" s="13"/>
      <c r="HY661" s="13"/>
      <c r="HZ661" s="13"/>
      <c r="IA661" s="13"/>
      <c r="IB661" s="13"/>
      <c r="IC661" s="13"/>
      <c r="ID661" s="13"/>
      <c r="IE661" s="13"/>
      <c r="IF661" s="13"/>
      <c r="IG661" s="13"/>
      <c r="IH661" s="13"/>
      <c r="II661" s="13"/>
      <c r="IJ661" s="13"/>
      <c r="IK661" s="13"/>
      <c r="IL661" s="13"/>
      <c r="IM661" s="13"/>
      <c r="IN661" s="13"/>
      <c r="IO661" s="13"/>
      <c r="IP661" s="13"/>
      <c r="IQ661" s="13"/>
      <c r="IR661" s="13"/>
      <c r="IS661" s="13"/>
      <c r="IT661" s="13"/>
    </row>
    <row r="662" spans="1:254" s="14" customFormat="1" ht="59.25" customHeight="1">
      <c r="A662" s="176"/>
      <c r="B662" s="178"/>
      <c r="C662" s="208"/>
      <c r="D662" s="179"/>
      <c r="E662" s="143" t="s">
        <v>165</v>
      </c>
      <c r="F662" s="119" t="s">
        <v>289</v>
      </c>
      <c r="G662" s="119" t="s">
        <v>598</v>
      </c>
      <c r="H662" s="150"/>
      <c r="I662" s="150"/>
      <c r="J662" s="150"/>
      <c r="K662" s="199"/>
      <c r="L662" s="219"/>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c r="EY662" s="13"/>
      <c r="EZ662" s="13"/>
      <c r="FA662" s="13"/>
      <c r="FB662" s="13"/>
      <c r="FC662" s="13"/>
      <c r="FD662" s="13"/>
      <c r="FE662" s="13"/>
      <c r="FF662" s="13"/>
      <c r="FG662" s="13"/>
      <c r="FH662" s="13"/>
      <c r="FI662" s="13"/>
      <c r="FJ662" s="13"/>
      <c r="FK662" s="13"/>
      <c r="FL662" s="13"/>
      <c r="FM662" s="13"/>
      <c r="FN662" s="13"/>
      <c r="FO662" s="13"/>
      <c r="FP662" s="13"/>
      <c r="FQ662" s="13"/>
      <c r="FR662" s="13"/>
      <c r="FS662" s="13"/>
      <c r="FT662" s="13"/>
      <c r="FU662" s="13"/>
      <c r="FV662" s="13"/>
      <c r="FW662" s="13"/>
      <c r="FX662" s="13"/>
      <c r="FY662" s="13"/>
      <c r="FZ662" s="13"/>
      <c r="GA662" s="13"/>
      <c r="GB662" s="13"/>
      <c r="GC662" s="13"/>
      <c r="GD662" s="13"/>
      <c r="GE662" s="13"/>
      <c r="GF662" s="13"/>
      <c r="GG662" s="13"/>
      <c r="GH662" s="13"/>
      <c r="GI662" s="13"/>
      <c r="GJ662" s="13"/>
      <c r="GK662" s="13"/>
      <c r="GL662" s="13"/>
      <c r="GM662" s="13"/>
      <c r="GN662" s="13"/>
      <c r="GO662" s="13"/>
      <c r="GP662" s="13"/>
      <c r="GQ662" s="13"/>
      <c r="GR662" s="13"/>
      <c r="GS662" s="13"/>
      <c r="GT662" s="13"/>
      <c r="GU662" s="13"/>
      <c r="GV662" s="13"/>
      <c r="GW662" s="13"/>
      <c r="GX662" s="13"/>
      <c r="GY662" s="13"/>
      <c r="GZ662" s="13"/>
      <c r="HA662" s="13"/>
      <c r="HB662" s="13"/>
      <c r="HC662" s="13"/>
      <c r="HD662" s="13"/>
      <c r="HE662" s="13"/>
      <c r="HF662" s="13"/>
      <c r="HG662" s="13"/>
      <c r="HH662" s="13"/>
      <c r="HI662" s="13"/>
      <c r="HJ662" s="13"/>
      <c r="HK662" s="13"/>
      <c r="HL662" s="13"/>
      <c r="HM662" s="13"/>
      <c r="HN662" s="13"/>
      <c r="HO662" s="13"/>
      <c r="HP662" s="13"/>
      <c r="HQ662" s="13"/>
      <c r="HR662" s="13"/>
      <c r="HS662" s="13"/>
      <c r="HT662" s="13"/>
      <c r="HU662" s="13"/>
      <c r="HV662" s="13"/>
      <c r="HW662" s="13"/>
      <c r="HX662" s="13"/>
      <c r="HY662" s="13"/>
      <c r="HZ662" s="13"/>
      <c r="IA662" s="13"/>
      <c r="IB662" s="13"/>
      <c r="IC662" s="13"/>
      <c r="ID662" s="13"/>
      <c r="IE662" s="13"/>
      <c r="IF662" s="13"/>
      <c r="IG662" s="13"/>
      <c r="IH662" s="13"/>
      <c r="II662" s="13"/>
      <c r="IJ662" s="13"/>
      <c r="IK662" s="13"/>
      <c r="IL662" s="13"/>
      <c r="IM662" s="13"/>
      <c r="IN662" s="13"/>
      <c r="IO662" s="13"/>
      <c r="IP662" s="13"/>
      <c r="IQ662" s="13"/>
      <c r="IR662" s="13"/>
      <c r="IS662" s="13"/>
      <c r="IT662" s="13"/>
    </row>
    <row r="663" spans="1:254" s="14" customFormat="1" ht="57.75" customHeight="1">
      <c r="A663" s="176"/>
      <c r="B663" s="178"/>
      <c r="C663" s="208"/>
      <c r="D663" s="179"/>
      <c r="E663" s="48" t="s">
        <v>774</v>
      </c>
      <c r="F663" s="49" t="s">
        <v>82</v>
      </c>
      <c r="G663" s="49" t="s">
        <v>757</v>
      </c>
      <c r="H663" s="150"/>
      <c r="I663" s="150"/>
      <c r="J663" s="150"/>
      <c r="K663" s="199"/>
      <c r="L663" s="219"/>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c r="GX663" s="13"/>
      <c r="GY663" s="13"/>
      <c r="GZ663" s="13"/>
      <c r="HA663" s="13"/>
      <c r="HB663" s="13"/>
      <c r="HC663" s="13"/>
      <c r="HD663" s="13"/>
      <c r="HE663" s="13"/>
      <c r="HF663" s="13"/>
      <c r="HG663" s="13"/>
      <c r="HH663" s="13"/>
      <c r="HI663" s="13"/>
      <c r="HJ663" s="13"/>
      <c r="HK663" s="13"/>
      <c r="HL663" s="13"/>
      <c r="HM663" s="13"/>
      <c r="HN663" s="13"/>
      <c r="HO663" s="13"/>
      <c r="HP663" s="13"/>
      <c r="HQ663" s="13"/>
      <c r="HR663" s="13"/>
      <c r="HS663" s="13"/>
      <c r="HT663" s="13"/>
      <c r="HU663" s="13"/>
      <c r="HV663" s="13"/>
      <c r="HW663" s="13"/>
      <c r="HX663" s="13"/>
      <c r="HY663" s="13"/>
      <c r="HZ663" s="13"/>
      <c r="IA663" s="13"/>
      <c r="IB663" s="13"/>
      <c r="IC663" s="13"/>
      <c r="ID663" s="13"/>
      <c r="IE663" s="13"/>
      <c r="IF663" s="13"/>
      <c r="IG663" s="13"/>
      <c r="IH663" s="13"/>
      <c r="II663" s="13"/>
      <c r="IJ663" s="13"/>
      <c r="IK663" s="13"/>
      <c r="IL663" s="13"/>
      <c r="IM663" s="13"/>
      <c r="IN663" s="13"/>
      <c r="IO663" s="13"/>
      <c r="IP663" s="13"/>
      <c r="IQ663" s="13"/>
      <c r="IR663" s="13"/>
      <c r="IS663" s="13"/>
      <c r="IT663" s="13"/>
    </row>
    <row r="664" spans="1:254" s="14" customFormat="1" ht="58.5" customHeight="1">
      <c r="A664" s="176"/>
      <c r="B664" s="178"/>
      <c r="C664" s="208"/>
      <c r="D664" s="179"/>
      <c r="E664" s="124" t="s">
        <v>1783</v>
      </c>
      <c r="F664" s="119" t="s">
        <v>289</v>
      </c>
      <c r="G664" s="131" t="s">
        <v>1580</v>
      </c>
      <c r="H664" s="150"/>
      <c r="I664" s="150"/>
      <c r="J664" s="150"/>
      <c r="K664" s="199"/>
      <c r="L664" s="219"/>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c r="EY664" s="13"/>
      <c r="EZ664" s="13"/>
      <c r="FA664" s="13"/>
      <c r="FB664" s="13"/>
      <c r="FC664" s="13"/>
      <c r="FD664" s="13"/>
      <c r="FE664" s="13"/>
      <c r="FF664" s="13"/>
      <c r="FG664" s="13"/>
      <c r="FH664" s="13"/>
      <c r="FI664" s="13"/>
      <c r="FJ664" s="13"/>
      <c r="FK664" s="13"/>
      <c r="FL664" s="13"/>
      <c r="FM664" s="13"/>
      <c r="FN664" s="13"/>
      <c r="FO664" s="13"/>
      <c r="FP664" s="13"/>
      <c r="FQ664" s="13"/>
      <c r="FR664" s="13"/>
      <c r="FS664" s="13"/>
      <c r="FT664" s="13"/>
      <c r="FU664" s="13"/>
      <c r="FV664" s="13"/>
      <c r="FW664" s="13"/>
      <c r="FX664" s="13"/>
      <c r="FY664" s="13"/>
      <c r="FZ664" s="13"/>
      <c r="GA664" s="13"/>
      <c r="GB664" s="13"/>
      <c r="GC664" s="13"/>
      <c r="GD664" s="13"/>
      <c r="GE664" s="13"/>
      <c r="GF664" s="13"/>
      <c r="GG664" s="13"/>
      <c r="GH664" s="13"/>
      <c r="GI664" s="13"/>
      <c r="GJ664" s="13"/>
      <c r="GK664" s="13"/>
      <c r="GL664" s="13"/>
      <c r="GM664" s="13"/>
      <c r="GN664" s="13"/>
      <c r="GO664" s="13"/>
      <c r="GP664" s="13"/>
      <c r="GQ664" s="13"/>
      <c r="GR664" s="13"/>
      <c r="GS664" s="13"/>
      <c r="GT664" s="13"/>
      <c r="GU664" s="13"/>
      <c r="GV664" s="13"/>
      <c r="GW664" s="13"/>
      <c r="GX664" s="13"/>
      <c r="GY664" s="13"/>
      <c r="GZ664" s="13"/>
      <c r="HA664" s="13"/>
      <c r="HB664" s="13"/>
      <c r="HC664" s="13"/>
      <c r="HD664" s="13"/>
      <c r="HE664" s="13"/>
      <c r="HF664" s="13"/>
      <c r="HG664" s="13"/>
      <c r="HH664" s="13"/>
      <c r="HI664" s="13"/>
      <c r="HJ664" s="13"/>
      <c r="HK664" s="13"/>
      <c r="HL664" s="13"/>
      <c r="HM664" s="13"/>
      <c r="HN664" s="13"/>
      <c r="HO664" s="13"/>
      <c r="HP664" s="13"/>
      <c r="HQ664" s="13"/>
      <c r="HR664" s="13"/>
      <c r="HS664" s="13"/>
      <c r="HT664" s="13"/>
      <c r="HU664" s="13"/>
      <c r="HV664" s="13"/>
      <c r="HW664" s="13"/>
      <c r="HX664" s="13"/>
      <c r="HY664" s="13"/>
      <c r="HZ664" s="13"/>
      <c r="IA664" s="13"/>
      <c r="IB664" s="13"/>
      <c r="IC664" s="13"/>
      <c r="ID664" s="13"/>
      <c r="IE664" s="13"/>
      <c r="IF664" s="13"/>
      <c r="IG664" s="13"/>
      <c r="IH664" s="13"/>
      <c r="II664" s="13"/>
      <c r="IJ664" s="13"/>
      <c r="IK664" s="13"/>
      <c r="IL664" s="13"/>
      <c r="IM664" s="13"/>
      <c r="IN664" s="13"/>
      <c r="IO664" s="13"/>
      <c r="IP664" s="13"/>
      <c r="IQ664" s="13"/>
      <c r="IR664" s="13"/>
      <c r="IS664" s="13"/>
      <c r="IT664" s="13"/>
    </row>
    <row r="665" spans="1:254" s="14" customFormat="1" ht="53.25" customHeight="1">
      <c r="A665" s="176"/>
      <c r="B665" s="178"/>
      <c r="C665" s="208"/>
      <c r="D665" s="179"/>
      <c r="E665" s="129" t="s">
        <v>696</v>
      </c>
      <c r="F665" s="128" t="s">
        <v>289</v>
      </c>
      <c r="G665" s="128" t="s">
        <v>697</v>
      </c>
      <c r="H665" s="150"/>
      <c r="I665" s="150"/>
      <c r="J665" s="150"/>
      <c r="K665" s="199"/>
      <c r="L665" s="219"/>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c r="EY665" s="13"/>
      <c r="EZ665" s="13"/>
      <c r="FA665" s="13"/>
      <c r="FB665" s="13"/>
      <c r="FC665" s="13"/>
      <c r="FD665" s="13"/>
      <c r="FE665" s="13"/>
      <c r="FF665" s="13"/>
      <c r="FG665" s="13"/>
      <c r="FH665" s="13"/>
      <c r="FI665" s="13"/>
      <c r="FJ665" s="13"/>
      <c r="FK665" s="13"/>
      <c r="FL665" s="13"/>
      <c r="FM665" s="13"/>
      <c r="FN665" s="13"/>
      <c r="FO665" s="13"/>
      <c r="FP665" s="13"/>
      <c r="FQ665" s="13"/>
      <c r="FR665" s="13"/>
      <c r="FS665" s="13"/>
      <c r="FT665" s="13"/>
      <c r="FU665" s="13"/>
      <c r="FV665" s="13"/>
      <c r="FW665" s="13"/>
      <c r="FX665" s="13"/>
      <c r="FY665" s="13"/>
      <c r="FZ665" s="13"/>
      <c r="GA665" s="13"/>
      <c r="GB665" s="13"/>
      <c r="GC665" s="13"/>
      <c r="GD665" s="13"/>
      <c r="GE665" s="13"/>
      <c r="GF665" s="13"/>
      <c r="GG665" s="13"/>
      <c r="GH665" s="13"/>
      <c r="GI665" s="13"/>
      <c r="GJ665" s="13"/>
      <c r="GK665" s="13"/>
      <c r="GL665" s="13"/>
      <c r="GM665" s="13"/>
      <c r="GN665" s="13"/>
      <c r="GO665" s="13"/>
      <c r="GP665" s="13"/>
      <c r="GQ665" s="13"/>
      <c r="GR665" s="13"/>
      <c r="GS665" s="13"/>
      <c r="GT665" s="13"/>
      <c r="GU665" s="13"/>
      <c r="GV665" s="13"/>
      <c r="GW665" s="13"/>
      <c r="GX665" s="13"/>
      <c r="GY665" s="13"/>
      <c r="GZ665" s="13"/>
      <c r="HA665" s="13"/>
      <c r="HB665" s="13"/>
      <c r="HC665" s="13"/>
      <c r="HD665" s="13"/>
      <c r="HE665" s="13"/>
      <c r="HF665" s="13"/>
      <c r="HG665" s="13"/>
      <c r="HH665" s="13"/>
      <c r="HI665" s="13"/>
      <c r="HJ665" s="13"/>
      <c r="HK665" s="13"/>
      <c r="HL665" s="13"/>
      <c r="HM665" s="13"/>
      <c r="HN665" s="13"/>
      <c r="HO665" s="13"/>
      <c r="HP665" s="13"/>
      <c r="HQ665" s="13"/>
      <c r="HR665" s="13"/>
      <c r="HS665" s="13"/>
      <c r="HT665" s="13"/>
      <c r="HU665" s="13"/>
      <c r="HV665" s="13"/>
      <c r="HW665" s="13"/>
      <c r="HX665" s="13"/>
      <c r="HY665" s="13"/>
      <c r="HZ665" s="13"/>
      <c r="IA665" s="13"/>
      <c r="IB665" s="13"/>
      <c r="IC665" s="13"/>
      <c r="ID665" s="13"/>
      <c r="IE665" s="13"/>
      <c r="IF665" s="13"/>
      <c r="IG665" s="13"/>
      <c r="IH665" s="13"/>
      <c r="II665" s="13"/>
      <c r="IJ665" s="13"/>
      <c r="IK665" s="13"/>
      <c r="IL665" s="13"/>
      <c r="IM665" s="13"/>
      <c r="IN665" s="13"/>
      <c r="IO665" s="13"/>
      <c r="IP665" s="13"/>
      <c r="IQ665" s="13"/>
      <c r="IR665" s="13"/>
      <c r="IS665" s="13"/>
      <c r="IT665" s="13"/>
    </row>
    <row r="666" spans="1:254" s="14" customFormat="1" ht="37.5" customHeight="1">
      <c r="A666" s="176"/>
      <c r="B666" s="178"/>
      <c r="C666" s="208"/>
      <c r="D666" s="179"/>
      <c r="E666" s="124" t="s">
        <v>1671</v>
      </c>
      <c r="F666" s="128" t="s">
        <v>289</v>
      </c>
      <c r="G666" s="131" t="s">
        <v>1624</v>
      </c>
      <c r="H666" s="157"/>
      <c r="I666" s="157"/>
      <c r="J666" s="157"/>
      <c r="K666" s="199"/>
      <c r="L666" s="219"/>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c r="EY666" s="13"/>
      <c r="EZ666" s="13"/>
      <c r="FA666" s="13"/>
      <c r="FB666" s="13"/>
      <c r="FC666" s="13"/>
      <c r="FD666" s="13"/>
      <c r="FE666" s="13"/>
      <c r="FF666" s="13"/>
      <c r="FG666" s="13"/>
      <c r="FH666" s="13"/>
      <c r="FI666" s="13"/>
      <c r="FJ666" s="13"/>
      <c r="FK666" s="13"/>
      <c r="FL666" s="13"/>
      <c r="FM666" s="13"/>
      <c r="FN666" s="13"/>
      <c r="FO666" s="13"/>
      <c r="FP666" s="13"/>
      <c r="FQ666" s="13"/>
      <c r="FR666" s="13"/>
      <c r="FS666" s="13"/>
      <c r="FT666" s="13"/>
      <c r="FU666" s="13"/>
      <c r="FV666" s="13"/>
      <c r="FW666" s="13"/>
      <c r="FX666" s="13"/>
      <c r="FY666" s="13"/>
      <c r="FZ666" s="13"/>
      <c r="GA666" s="13"/>
      <c r="GB666" s="13"/>
      <c r="GC666" s="13"/>
      <c r="GD666" s="13"/>
      <c r="GE666" s="13"/>
      <c r="GF666" s="13"/>
      <c r="GG666" s="13"/>
      <c r="GH666" s="13"/>
      <c r="GI666" s="13"/>
      <c r="GJ666" s="13"/>
      <c r="GK666" s="13"/>
      <c r="GL666" s="13"/>
      <c r="GM666" s="13"/>
      <c r="GN666" s="13"/>
      <c r="GO666" s="13"/>
      <c r="GP666" s="13"/>
      <c r="GQ666" s="13"/>
      <c r="GR666" s="13"/>
      <c r="GS666" s="13"/>
      <c r="GT666" s="13"/>
      <c r="GU666" s="13"/>
      <c r="GV666" s="13"/>
      <c r="GW666" s="13"/>
      <c r="GX666" s="13"/>
      <c r="GY666" s="13"/>
      <c r="GZ666" s="13"/>
      <c r="HA666" s="13"/>
      <c r="HB666" s="13"/>
      <c r="HC666" s="13"/>
      <c r="HD666" s="13"/>
      <c r="HE666" s="13"/>
      <c r="HF666" s="13"/>
      <c r="HG666" s="13"/>
      <c r="HH666" s="13"/>
      <c r="HI666" s="13"/>
      <c r="HJ666" s="13"/>
      <c r="HK666" s="13"/>
      <c r="HL666" s="13"/>
      <c r="HM666" s="13"/>
      <c r="HN666" s="13"/>
      <c r="HO666" s="13"/>
      <c r="HP666" s="13"/>
      <c r="HQ666" s="13"/>
      <c r="HR666" s="13"/>
      <c r="HS666" s="13"/>
      <c r="HT666" s="13"/>
      <c r="HU666" s="13"/>
      <c r="HV666" s="13"/>
      <c r="HW666" s="13"/>
      <c r="HX666" s="13"/>
      <c r="HY666" s="13"/>
      <c r="HZ666" s="13"/>
      <c r="IA666" s="13"/>
      <c r="IB666" s="13"/>
      <c r="IC666" s="13"/>
      <c r="ID666" s="13"/>
      <c r="IE666" s="13"/>
      <c r="IF666" s="13"/>
      <c r="IG666" s="13"/>
      <c r="IH666" s="13"/>
      <c r="II666" s="13"/>
      <c r="IJ666" s="13"/>
      <c r="IK666" s="13"/>
      <c r="IL666" s="13"/>
      <c r="IM666" s="13"/>
      <c r="IN666" s="13"/>
      <c r="IO666" s="13"/>
      <c r="IP666" s="13"/>
      <c r="IQ666" s="13"/>
      <c r="IR666" s="13"/>
      <c r="IS666" s="13"/>
      <c r="IT666" s="13"/>
    </row>
    <row r="667" spans="1:254" s="14" customFormat="1" ht="55.5" customHeight="1">
      <c r="A667" s="176"/>
      <c r="B667" s="178"/>
      <c r="C667" s="97" t="s">
        <v>111</v>
      </c>
      <c r="D667" s="93" t="s">
        <v>295</v>
      </c>
      <c r="E667" s="48" t="s">
        <v>774</v>
      </c>
      <c r="F667" s="49" t="s">
        <v>82</v>
      </c>
      <c r="G667" s="49" t="s">
        <v>757</v>
      </c>
      <c r="H667" s="91">
        <v>0.7</v>
      </c>
      <c r="I667" s="91">
        <v>0.7</v>
      </c>
      <c r="J667" s="91"/>
      <c r="K667" s="91"/>
      <c r="L667" s="95" t="s">
        <v>1320</v>
      </c>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c r="EY667" s="13"/>
      <c r="EZ667" s="13"/>
      <c r="FA667" s="13"/>
      <c r="FB667" s="13"/>
      <c r="FC667" s="13"/>
      <c r="FD667" s="13"/>
      <c r="FE667" s="13"/>
      <c r="FF667" s="13"/>
      <c r="FG667" s="13"/>
      <c r="FH667" s="13"/>
      <c r="FI667" s="13"/>
      <c r="FJ667" s="13"/>
      <c r="FK667" s="13"/>
      <c r="FL667" s="13"/>
      <c r="FM667" s="13"/>
      <c r="FN667" s="13"/>
      <c r="FO667" s="13"/>
      <c r="FP667" s="13"/>
      <c r="FQ667" s="13"/>
      <c r="FR667" s="13"/>
      <c r="FS667" s="13"/>
      <c r="FT667" s="13"/>
      <c r="FU667" s="13"/>
      <c r="FV667" s="13"/>
      <c r="FW667" s="13"/>
      <c r="FX667" s="13"/>
      <c r="FY667" s="13"/>
      <c r="FZ667" s="13"/>
      <c r="GA667" s="13"/>
      <c r="GB667" s="13"/>
      <c r="GC667" s="13"/>
      <c r="GD667" s="13"/>
      <c r="GE667" s="13"/>
      <c r="GF667" s="13"/>
      <c r="GG667" s="13"/>
      <c r="GH667" s="13"/>
      <c r="GI667" s="13"/>
      <c r="GJ667" s="13"/>
      <c r="GK667" s="13"/>
      <c r="GL667" s="13"/>
      <c r="GM667" s="13"/>
      <c r="GN667" s="13"/>
      <c r="GO667" s="13"/>
      <c r="GP667" s="13"/>
      <c r="GQ667" s="13"/>
      <c r="GR667" s="13"/>
      <c r="GS667" s="13"/>
      <c r="GT667" s="13"/>
      <c r="GU667" s="13"/>
      <c r="GV667" s="13"/>
      <c r="GW667" s="13"/>
      <c r="GX667" s="13"/>
      <c r="GY667" s="13"/>
      <c r="GZ667" s="13"/>
      <c r="HA667" s="13"/>
      <c r="HB667" s="13"/>
      <c r="HC667" s="13"/>
      <c r="HD667" s="13"/>
      <c r="HE667" s="13"/>
      <c r="HF667" s="13"/>
      <c r="HG667" s="13"/>
      <c r="HH667" s="13"/>
      <c r="HI667" s="13"/>
      <c r="HJ667" s="13"/>
      <c r="HK667" s="13"/>
      <c r="HL667" s="13"/>
      <c r="HM667" s="13"/>
      <c r="HN667" s="13"/>
      <c r="HO667" s="13"/>
      <c r="HP667" s="13"/>
      <c r="HQ667" s="13"/>
      <c r="HR667" s="13"/>
      <c r="HS667" s="13"/>
      <c r="HT667" s="13"/>
      <c r="HU667" s="13"/>
      <c r="HV667" s="13"/>
      <c r="HW667" s="13"/>
      <c r="HX667" s="13"/>
      <c r="HY667" s="13"/>
      <c r="HZ667" s="13"/>
      <c r="IA667" s="13"/>
      <c r="IB667" s="13"/>
      <c r="IC667" s="13"/>
      <c r="ID667" s="13"/>
      <c r="IE667" s="13"/>
      <c r="IF667" s="13"/>
      <c r="IG667" s="13"/>
      <c r="IH667" s="13"/>
      <c r="II667" s="13"/>
      <c r="IJ667" s="13"/>
      <c r="IK667" s="13"/>
      <c r="IL667" s="13"/>
      <c r="IM667" s="13"/>
      <c r="IN667" s="13"/>
      <c r="IO667" s="13"/>
      <c r="IP667" s="13"/>
      <c r="IQ667" s="13"/>
      <c r="IR667" s="13"/>
      <c r="IS667" s="13"/>
      <c r="IT667" s="13"/>
    </row>
    <row r="668" spans="1:254" s="14" customFormat="1" ht="61.5" customHeight="1">
      <c r="A668" s="176"/>
      <c r="B668" s="178"/>
      <c r="C668" s="208" t="s">
        <v>112</v>
      </c>
      <c r="D668" s="179" t="s">
        <v>295</v>
      </c>
      <c r="E668" s="129" t="s">
        <v>696</v>
      </c>
      <c r="F668" s="128" t="s">
        <v>289</v>
      </c>
      <c r="G668" s="128" t="s">
        <v>697</v>
      </c>
      <c r="H668" s="199">
        <v>844.8</v>
      </c>
      <c r="I668" s="199">
        <v>844.8</v>
      </c>
      <c r="J668" s="199">
        <v>844.8</v>
      </c>
      <c r="K668" s="199">
        <v>844.8</v>
      </c>
      <c r="L668" s="219" t="s">
        <v>1039</v>
      </c>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c r="GX668" s="13"/>
      <c r="GY668" s="13"/>
      <c r="GZ668" s="13"/>
      <c r="HA668" s="13"/>
      <c r="HB668" s="13"/>
      <c r="HC668" s="13"/>
      <c r="HD668" s="13"/>
      <c r="HE668" s="13"/>
      <c r="HF668" s="13"/>
      <c r="HG668" s="13"/>
      <c r="HH668" s="13"/>
      <c r="HI668" s="13"/>
      <c r="HJ668" s="13"/>
      <c r="HK668" s="13"/>
      <c r="HL668" s="13"/>
      <c r="HM668" s="13"/>
      <c r="HN668" s="13"/>
      <c r="HO668" s="13"/>
      <c r="HP668" s="13"/>
      <c r="HQ668" s="13"/>
      <c r="HR668" s="13"/>
      <c r="HS668" s="13"/>
      <c r="HT668" s="13"/>
      <c r="HU668" s="13"/>
      <c r="HV668" s="13"/>
      <c r="HW668" s="13"/>
      <c r="HX668" s="13"/>
      <c r="HY668" s="13"/>
      <c r="HZ668" s="13"/>
      <c r="IA668" s="13"/>
      <c r="IB668" s="13"/>
      <c r="IC668" s="13"/>
      <c r="ID668" s="13"/>
      <c r="IE668" s="13"/>
      <c r="IF668" s="13"/>
      <c r="IG668" s="13"/>
      <c r="IH668" s="13"/>
      <c r="II668" s="13"/>
      <c r="IJ668" s="13"/>
      <c r="IK668" s="13"/>
      <c r="IL668" s="13"/>
      <c r="IM668" s="13"/>
      <c r="IN668" s="13"/>
      <c r="IO668" s="13"/>
      <c r="IP668" s="13"/>
      <c r="IQ668" s="13"/>
      <c r="IR668" s="13"/>
      <c r="IS668" s="13"/>
      <c r="IT668" s="13"/>
    </row>
    <row r="669" spans="1:254" s="14" customFormat="1" ht="55.5" customHeight="1">
      <c r="A669" s="176"/>
      <c r="B669" s="178"/>
      <c r="C669" s="208"/>
      <c r="D669" s="179"/>
      <c r="E669" s="129" t="s">
        <v>894</v>
      </c>
      <c r="F669" s="128" t="s">
        <v>289</v>
      </c>
      <c r="G669" s="128" t="s">
        <v>1461</v>
      </c>
      <c r="H669" s="199"/>
      <c r="I669" s="199"/>
      <c r="J669" s="199"/>
      <c r="K669" s="199"/>
      <c r="L669" s="219"/>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c r="EY669" s="13"/>
      <c r="EZ669" s="13"/>
      <c r="FA669" s="13"/>
      <c r="FB669" s="13"/>
      <c r="FC669" s="13"/>
      <c r="FD669" s="13"/>
      <c r="FE669" s="13"/>
      <c r="FF669" s="13"/>
      <c r="FG669" s="13"/>
      <c r="FH669" s="13"/>
      <c r="FI669" s="13"/>
      <c r="FJ669" s="13"/>
      <c r="FK669" s="13"/>
      <c r="FL669" s="13"/>
      <c r="FM669" s="13"/>
      <c r="FN669" s="13"/>
      <c r="FO669" s="13"/>
      <c r="FP669" s="13"/>
      <c r="FQ669" s="13"/>
      <c r="FR669" s="13"/>
      <c r="FS669" s="13"/>
      <c r="FT669" s="13"/>
      <c r="FU669" s="13"/>
      <c r="FV669" s="13"/>
      <c r="FW669" s="13"/>
      <c r="FX669" s="13"/>
      <c r="FY669" s="13"/>
      <c r="FZ669" s="13"/>
      <c r="GA669" s="13"/>
      <c r="GB669" s="13"/>
      <c r="GC669" s="13"/>
      <c r="GD669" s="13"/>
      <c r="GE669" s="13"/>
      <c r="GF669" s="13"/>
      <c r="GG669" s="13"/>
      <c r="GH669" s="13"/>
      <c r="GI669" s="13"/>
      <c r="GJ669" s="13"/>
      <c r="GK669" s="13"/>
      <c r="GL669" s="13"/>
      <c r="GM669" s="13"/>
      <c r="GN669" s="13"/>
      <c r="GO669" s="13"/>
      <c r="GP669" s="13"/>
      <c r="GQ669" s="13"/>
      <c r="GR669" s="13"/>
      <c r="GS669" s="13"/>
      <c r="GT669" s="13"/>
      <c r="GU669" s="13"/>
      <c r="GV669" s="13"/>
      <c r="GW669" s="13"/>
      <c r="GX669" s="13"/>
      <c r="GY669" s="13"/>
      <c r="GZ669" s="13"/>
      <c r="HA669" s="13"/>
      <c r="HB669" s="13"/>
      <c r="HC669" s="13"/>
      <c r="HD669" s="13"/>
      <c r="HE669" s="13"/>
      <c r="HF669" s="13"/>
      <c r="HG669" s="13"/>
      <c r="HH669" s="13"/>
      <c r="HI669" s="13"/>
      <c r="HJ669" s="13"/>
      <c r="HK669" s="13"/>
      <c r="HL669" s="13"/>
      <c r="HM669" s="13"/>
      <c r="HN669" s="13"/>
      <c r="HO669" s="13"/>
      <c r="HP669" s="13"/>
      <c r="HQ669" s="13"/>
      <c r="HR669" s="13"/>
      <c r="HS669" s="13"/>
      <c r="HT669" s="13"/>
      <c r="HU669" s="13"/>
      <c r="HV669" s="13"/>
      <c r="HW669" s="13"/>
      <c r="HX669" s="13"/>
      <c r="HY669" s="13"/>
      <c r="HZ669" s="13"/>
      <c r="IA669" s="13"/>
      <c r="IB669" s="13"/>
      <c r="IC669" s="13"/>
      <c r="ID669" s="13"/>
      <c r="IE669" s="13"/>
      <c r="IF669" s="13"/>
      <c r="IG669" s="13"/>
      <c r="IH669" s="13"/>
      <c r="II669" s="13"/>
      <c r="IJ669" s="13"/>
      <c r="IK669" s="13"/>
      <c r="IL669" s="13"/>
      <c r="IM669" s="13"/>
      <c r="IN669" s="13"/>
      <c r="IO669" s="13"/>
      <c r="IP669" s="13"/>
      <c r="IQ669" s="13"/>
      <c r="IR669" s="13"/>
      <c r="IS669" s="13"/>
      <c r="IT669" s="13"/>
    </row>
    <row r="670" spans="1:254" s="14" customFormat="1" ht="47.25" customHeight="1">
      <c r="A670" s="176"/>
      <c r="B670" s="178"/>
      <c r="C670" s="208"/>
      <c r="D670" s="179"/>
      <c r="E670" s="124" t="s">
        <v>1474</v>
      </c>
      <c r="F670" s="128" t="s">
        <v>289</v>
      </c>
      <c r="G670" s="131" t="s">
        <v>1454</v>
      </c>
      <c r="H670" s="199"/>
      <c r="I670" s="199"/>
      <c r="J670" s="199"/>
      <c r="K670" s="199"/>
      <c r="L670" s="219"/>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c r="HT670" s="13"/>
      <c r="HU670" s="13"/>
      <c r="HV670" s="13"/>
      <c r="HW670" s="13"/>
      <c r="HX670" s="13"/>
      <c r="HY670" s="13"/>
      <c r="HZ670" s="13"/>
      <c r="IA670" s="13"/>
      <c r="IB670" s="13"/>
      <c r="IC670" s="13"/>
      <c r="ID670" s="13"/>
      <c r="IE670" s="13"/>
      <c r="IF670" s="13"/>
      <c r="IG670" s="13"/>
      <c r="IH670" s="13"/>
      <c r="II670" s="13"/>
      <c r="IJ670" s="13"/>
      <c r="IK670" s="13"/>
      <c r="IL670" s="13"/>
      <c r="IM670" s="13"/>
      <c r="IN670" s="13"/>
      <c r="IO670" s="13"/>
      <c r="IP670" s="13"/>
      <c r="IQ670" s="13"/>
      <c r="IR670" s="13"/>
      <c r="IS670" s="13"/>
      <c r="IT670" s="13"/>
    </row>
    <row r="671" spans="1:254" s="18" customFormat="1" ht="20.25" customHeight="1">
      <c r="A671" s="176"/>
      <c r="B671" s="178"/>
      <c r="C671" s="208" t="s">
        <v>895</v>
      </c>
      <c r="D671" s="179" t="s">
        <v>295</v>
      </c>
      <c r="E671" s="182" t="s">
        <v>1038</v>
      </c>
      <c r="F671" s="151" t="s">
        <v>289</v>
      </c>
      <c r="G671" s="151" t="s">
        <v>646</v>
      </c>
      <c r="H671" s="149">
        <v>330</v>
      </c>
      <c r="I671" s="149">
        <v>309.2</v>
      </c>
      <c r="J671" s="149">
        <v>72.900000000000006</v>
      </c>
      <c r="K671" s="149">
        <v>70</v>
      </c>
      <c r="L671" s="161" t="s">
        <v>1383</v>
      </c>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c r="EY671" s="13"/>
      <c r="EZ671" s="13"/>
      <c r="FA671" s="13"/>
      <c r="FB671" s="13"/>
      <c r="FC671" s="13"/>
      <c r="FD671" s="13"/>
      <c r="FE671" s="13"/>
      <c r="FF671" s="13"/>
      <c r="FG671" s="13"/>
      <c r="FH671" s="13"/>
      <c r="FI671" s="13"/>
      <c r="FJ671" s="13"/>
      <c r="FK671" s="13"/>
      <c r="FL671" s="13"/>
      <c r="FM671" s="13"/>
      <c r="FN671" s="13"/>
      <c r="FO671" s="13"/>
      <c r="FP671" s="13"/>
      <c r="FQ671" s="13"/>
      <c r="FR671" s="13"/>
      <c r="FS671" s="13"/>
      <c r="FT671" s="13"/>
      <c r="FU671" s="13"/>
      <c r="FV671" s="13"/>
      <c r="FW671" s="13"/>
      <c r="FX671" s="13"/>
      <c r="FY671" s="13"/>
      <c r="FZ671" s="13"/>
      <c r="GA671" s="13"/>
      <c r="GB671" s="13"/>
      <c r="GC671" s="13"/>
      <c r="GD671" s="13"/>
      <c r="GE671" s="13"/>
      <c r="GF671" s="13"/>
      <c r="GG671" s="13"/>
      <c r="GH671" s="13"/>
      <c r="GI671" s="13"/>
      <c r="GJ671" s="13"/>
      <c r="GK671" s="13"/>
      <c r="GL671" s="13"/>
      <c r="GM671" s="13"/>
      <c r="GN671" s="13"/>
      <c r="GO671" s="13"/>
      <c r="GP671" s="13"/>
      <c r="GQ671" s="13"/>
      <c r="GR671" s="13"/>
      <c r="GS671" s="13"/>
      <c r="GT671" s="13"/>
      <c r="GU671" s="13"/>
      <c r="GV671" s="13"/>
      <c r="GW671" s="13"/>
      <c r="GX671" s="13"/>
      <c r="GY671" s="13"/>
      <c r="GZ671" s="13"/>
      <c r="HA671" s="13"/>
      <c r="HB671" s="13"/>
      <c r="HC671" s="13"/>
      <c r="HD671" s="13"/>
      <c r="HE671" s="13"/>
      <c r="HF671" s="13"/>
      <c r="HG671" s="13"/>
      <c r="HH671" s="13"/>
      <c r="HI671" s="13"/>
      <c r="HJ671" s="13"/>
      <c r="HK671" s="13"/>
      <c r="HL671" s="13"/>
      <c r="HM671" s="13"/>
      <c r="HN671" s="13"/>
      <c r="HO671" s="13"/>
      <c r="HP671" s="13"/>
      <c r="HQ671" s="13"/>
      <c r="HR671" s="13"/>
      <c r="HS671" s="13"/>
      <c r="HT671" s="13"/>
      <c r="HU671" s="13"/>
      <c r="HV671" s="13"/>
      <c r="HW671" s="13"/>
      <c r="HX671" s="13"/>
      <c r="HY671" s="13"/>
      <c r="HZ671" s="13"/>
      <c r="IA671" s="13"/>
      <c r="IB671" s="13"/>
      <c r="IC671" s="13"/>
      <c r="ID671" s="13"/>
      <c r="IE671" s="13"/>
      <c r="IF671" s="13"/>
      <c r="IG671" s="13"/>
      <c r="IH671" s="13"/>
      <c r="II671" s="13"/>
      <c r="IJ671" s="13"/>
      <c r="IK671" s="13"/>
      <c r="IL671" s="13"/>
      <c r="IM671" s="13"/>
      <c r="IN671" s="13"/>
      <c r="IO671" s="13"/>
      <c r="IP671" s="13"/>
      <c r="IQ671" s="13"/>
      <c r="IR671" s="13"/>
      <c r="IS671" s="13"/>
      <c r="IT671" s="13"/>
    </row>
    <row r="672" spans="1:254" s="13" customFormat="1" ht="20.25" customHeight="1">
      <c r="A672" s="176"/>
      <c r="B672" s="178"/>
      <c r="C672" s="208"/>
      <c r="D672" s="179"/>
      <c r="E672" s="183"/>
      <c r="F672" s="166"/>
      <c r="G672" s="166"/>
      <c r="H672" s="150"/>
      <c r="I672" s="150"/>
      <c r="J672" s="150"/>
      <c r="K672" s="150"/>
      <c r="L672" s="162"/>
    </row>
    <row r="673" spans="1:254" s="13" customFormat="1" ht="20.25" customHeight="1">
      <c r="A673" s="176"/>
      <c r="B673" s="178"/>
      <c r="C673" s="208"/>
      <c r="D673" s="179"/>
      <c r="E673" s="184"/>
      <c r="F673" s="152"/>
      <c r="G673" s="152"/>
      <c r="H673" s="157"/>
      <c r="I673" s="157"/>
      <c r="J673" s="157"/>
      <c r="K673" s="157"/>
      <c r="L673" s="163"/>
    </row>
    <row r="674" spans="1:254" s="13" customFormat="1" ht="54.75" customHeight="1">
      <c r="A674" s="176"/>
      <c r="B674" s="178"/>
      <c r="C674" s="208" t="s">
        <v>169</v>
      </c>
      <c r="D674" s="179" t="s">
        <v>295</v>
      </c>
      <c r="E674" s="129" t="s">
        <v>696</v>
      </c>
      <c r="F674" s="128" t="s">
        <v>289</v>
      </c>
      <c r="G674" s="128" t="s">
        <v>697</v>
      </c>
      <c r="H674" s="149"/>
      <c r="I674" s="149"/>
      <c r="J674" s="149">
        <v>2.1</v>
      </c>
      <c r="K674" s="149"/>
      <c r="L674" s="161" t="s">
        <v>1635</v>
      </c>
    </row>
    <row r="675" spans="1:254" s="13" customFormat="1" ht="58.5" customHeight="1">
      <c r="A675" s="177"/>
      <c r="B675" s="174"/>
      <c r="C675" s="208"/>
      <c r="D675" s="179"/>
      <c r="E675" s="124" t="s">
        <v>1634</v>
      </c>
      <c r="F675" s="49" t="s">
        <v>82</v>
      </c>
      <c r="G675" s="49" t="s">
        <v>1454</v>
      </c>
      <c r="H675" s="157"/>
      <c r="I675" s="157"/>
      <c r="J675" s="157">
        <v>2.1</v>
      </c>
      <c r="K675" s="157"/>
      <c r="L675" s="162"/>
    </row>
    <row r="676" spans="1:254" s="14" customFormat="1" ht="196.5" hidden="1" customHeight="1">
      <c r="A676" s="99" t="s">
        <v>141</v>
      </c>
      <c r="B676" s="140" t="s">
        <v>27</v>
      </c>
      <c r="C676" s="119" t="s">
        <v>238</v>
      </c>
      <c r="D676" s="119"/>
      <c r="E676" s="143" t="s">
        <v>942</v>
      </c>
      <c r="F676" s="119" t="s">
        <v>206</v>
      </c>
      <c r="G676" s="119" t="s">
        <v>905</v>
      </c>
      <c r="H676" s="126"/>
      <c r="I676" s="126"/>
      <c r="J676" s="126"/>
      <c r="K676" s="126"/>
      <c r="L676" s="125"/>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c r="EY676" s="13"/>
      <c r="EZ676" s="13"/>
      <c r="FA676" s="13"/>
      <c r="FB676" s="13"/>
      <c r="FC676" s="13"/>
      <c r="FD676" s="13"/>
      <c r="FE676" s="13"/>
      <c r="FF676" s="13"/>
      <c r="FG676" s="13"/>
      <c r="FH676" s="13"/>
      <c r="FI676" s="13"/>
      <c r="FJ676" s="13"/>
      <c r="FK676" s="13"/>
      <c r="FL676" s="13"/>
      <c r="FM676" s="13"/>
      <c r="FN676" s="13"/>
      <c r="FO676" s="13"/>
      <c r="FP676" s="13"/>
      <c r="FQ676" s="13"/>
      <c r="FR676" s="13"/>
      <c r="FS676" s="13"/>
      <c r="FT676" s="13"/>
      <c r="FU676" s="13"/>
      <c r="FV676" s="13"/>
      <c r="FW676" s="13"/>
      <c r="FX676" s="13"/>
      <c r="FY676" s="13"/>
      <c r="FZ676" s="13"/>
      <c r="GA676" s="13"/>
      <c r="GB676" s="13"/>
      <c r="GC676" s="13"/>
      <c r="GD676" s="13"/>
      <c r="GE676" s="13"/>
      <c r="GF676" s="13"/>
      <c r="GG676" s="13"/>
      <c r="GH676" s="13"/>
      <c r="GI676" s="13"/>
      <c r="GJ676" s="13"/>
      <c r="GK676" s="13"/>
      <c r="GL676" s="13"/>
      <c r="GM676" s="13"/>
      <c r="GN676" s="13"/>
      <c r="GO676" s="13"/>
      <c r="GP676" s="13"/>
      <c r="GQ676" s="13"/>
      <c r="GR676" s="13"/>
      <c r="GS676" s="13"/>
      <c r="GT676" s="13"/>
      <c r="GU676" s="13"/>
      <c r="GV676" s="13"/>
      <c r="GW676" s="13"/>
      <c r="GX676" s="13"/>
      <c r="GY676" s="13"/>
      <c r="GZ676" s="13"/>
      <c r="HA676" s="13"/>
      <c r="HB676" s="13"/>
      <c r="HC676" s="13"/>
      <c r="HD676" s="13"/>
      <c r="HE676" s="13"/>
      <c r="HF676" s="13"/>
      <c r="HG676" s="13"/>
      <c r="HH676" s="13"/>
      <c r="HI676" s="13"/>
      <c r="HJ676" s="13"/>
      <c r="HK676" s="13"/>
      <c r="HL676" s="13"/>
      <c r="HM676" s="13"/>
      <c r="HN676" s="13"/>
      <c r="HO676" s="13"/>
      <c r="HP676" s="13"/>
      <c r="HQ676" s="13"/>
      <c r="HR676" s="13"/>
      <c r="HS676" s="13"/>
      <c r="HT676" s="13"/>
      <c r="HU676" s="13"/>
      <c r="HV676" s="13"/>
      <c r="HW676" s="13"/>
      <c r="HX676" s="13"/>
      <c r="HY676" s="13"/>
      <c r="HZ676" s="13"/>
      <c r="IA676" s="13"/>
      <c r="IB676" s="13"/>
      <c r="IC676" s="13"/>
      <c r="ID676" s="13"/>
      <c r="IE676" s="13"/>
      <c r="IF676" s="13"/>
      <c r="IG676" s="13"/>
      <c r="IH676" s="13"/>
      <c r="II676" s="13"/>
      <c r="IJ676" s="13"/>
      <c r="IK676" s="13"/>
      <c r="IL676" s="13"/>
      <c r="IM676" s="13"/>
      <c r="IN676" s="13"/>
      <c r="IO676" s="13"/>
      <c r="IP676" s="13"/>
      <c r="IQ676" s="13"/>
      <c r="IR676" s="13"/>
      <c r="IS676" s="13"/>
      <c r="IT676" s="13"/>
    </row>
    <row r="677" spans="1:254" s="18" customFormat="1" ht="44.25" customHeight="1">
      <c r="A677" s="172" t="s">
        <v>141</v>
      </c>
      <c r="B677" s="201" t="s">
        <v>1208</v>
      </c>
      <c r="C677" s="208" t="s">
        <v>239</v>
      </c>
      <c r="D677" s="179" t="s">
        <v>209</v>
      </c>
      <c r="E677" s="143" t="s">
        <v>942</v>
      </c>
      <c r="F677" s="119" t="s">
        <v>207</v>
      </c>
      <c r="G677" s="119" t="s">
        <v>905</v>
      </c>
      <c r="H677" s="196">
        <v>20</v>
      </c>
      <c r="I677" s="196">
        <v>19.3</v>
      </c>
      <c r="J677" s="196">
        <v>36.5</v>
      </c>
      <c r="K677" s="220">
        <v>20</v>
      </c>
      <c r="L677" s="185" t="s">
        <v>901</v>
      </c>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c r="EY677" s="13"/>
      <c r="EZ677" s="13"/>
      <c r="FA677" s="13"/>
      <c r="FB677" s="13"/>
      <c r="FC677" s="13"/>
      <c r="FD677" s="13"/>
      <c r="FE677" s="13"/>
      <c r="FF677" s="13"/>
      <c r="FG677" s="13"/>
      <c r="FH677" s="13"/>
      <c r="FI677" s="13"/>
      <c r="FJ677" s="13"/>
      <c r="FK677" s="13"/>
      <c r="FL677" s="13"/>
      <c r="FM677" s="13"/>
      <c r="FN677" s="13"/>
      <c r="FO677" s="13"/>
      <c r="FP677" s="13"/>
      <c r="FQ677" s="13"/>
      <c r="FR677" s="13"/>
      <c r="FS677" s="13"/>
      <c r="FT677" s="13"/>
      <c r="FU677" s="13"/>
      <c r="FV677" s="13"/>
      <c r="FW677" s="13"/>
      <c r="FX677" s="13"/>
      <c r="FY677" s="13"/>
      <c r="FZ677" s="13"/>
      <c r="GA677" s="13"/>
      <c r="GB677" s="13"/>
      <c r="GC677" s="13"/>
      <c r="GD677" s="13"/>
      <c r="GE677" s="13"/>
      <c r="GF677" s="13"/>
      <c r="GG677" s="13"/>
      <c r="GH677" s="13"/>
      <c r="GI677" s="13"/>
      <c r="GJ677" s="13"/>
      <c r="GK677" s="13"/>
      <c r="GL677" s="13"/>
      <c r="GM677" s="13"/>
      <c r="GN677" s="13"/>
      <c r="GO677" s="13"/>
      <c r="GP677" s="13"/>
      <c r="GQ677" s="13"/>
      <c r="GR677" s="13"/>
      <c r="GS677" s="13"/>
      <c r="GT677" s="13"/>
      <c r="GU677" s="13"/>
      <c r="GV677" s="13"/>
      <c r="GW677" s="13"/>
      <c r="GX677" s="13"/>
      <c r="GY677" s="13"/>
      <c r="GZ677" s="13"/>
      <c r="HA677" s="13"/>
      <c r="HB677" s="13"/>
      <c r="HC677" s="13"/>
      <c r="HD677" s="13"/>
      <c r="HE677" s="13"/>
      <c r="HF677" s="13"/>
      <c r="HG677" s="13"/>
      <c r="HH677" s="13"/>
      <c r="HI677" s="13"/>
      <c r="HJ677" s="13"/>
      <c r="HK677" s="13"/>
      <c r="HL677" s="13"/>
      <c r="HM677" s="13"/>
      <c r="HN677" s="13"/>
      <c r="HO677" s="13"/>
      <c r="HP677" s="13"/>
      <c r="HQ677" s="13"/>
      <c r="HR677" s="13"/>
      <c r="HS677" s="13"/>
      <c r="HT677" s="13"/>
      <c r="HU677" s="13"/>
      <c r="HV677" s="13"/>
      <c r="HW677" s="13"/>
      <c r="HX677" s="13"/>
      <c r="HY677" s="13"/>
      <c r="HZ677" s="13"/>
      <c r="IA677" s="13"/>
      <c r="IB677" s="13"/>
      <c r="IC677" s="13"/>
      <c r="ID677" s="13"/>
      <c r="IE677" s="13"/>
      <c r="IF677" s="13"/>
      <c r="IG677" s="13"/>
      <c r="IH677" s="13"/>
      <c r="II677" s="13"/>
      <c r="IJ677" s="13"/>
      <c r="IK677" s="13"/>
      <c r="IL677" s="13"/>
      <c r="IM677" s="13"/>
      <c r="IN677" s="13"/>
      <c r="IO677" s="13"/>
      <c r="IP677" s="13"/>
      <c r="IQ677" s="13"/>
      <c r="IR677" s="13"/>
      <c r="IS677" s="13"/>
      <c r="IT677" s="13"/>
    </row>
    <row r="678" spans="1:254" s="18" customFormat="1" ht="44.25" customHeight="1">
      <c r="A678" s="172"/>
      <c r="B678" s="201"/>
      <c r="C678" s="208"/>
      <c r="D678" s="179"/>
      <c r="E678" s="143" t="s">
        <v>1726</v>
      </c>
      <c r="F678" s="49" t="s">
        <v>82</v>
      </c>
      <c r="G678" s="119" t="s">
        <v>575</v>
      </c>
      <c r="H678" s="197"/>
      <c r="I678" s="197"/>
      <c r="J678" s="197"/>
      <c r="K678" s="220"/>
      <c r="L678" s="224"/>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c r="EY678" s="13"/>
      <c r="EZ678" s="13"/>
      <c r="FA678" s="13"/>
      <c r="FB678" s="13"/>
      <c r="FC678" s="13"/>
      <c r="FD678" s="13"/>
      <c r="FE678" s="13"/>
      <c r="FF678" s="13"/>
      <c r="FG678" s="13"/>
      <c r="FH678" s="13"/>
      <c r="FI678" s="13"/>
      <c r="FJ678" s="13"/>
      <c r="FK678" s="13"/>
      <c r="FL678" s="13"/>
      <c r="FM678" s="13"/>
      <c r="FN678" s="13"/>
      <c r="FO678" s="13"/>
      <c r="FP678" s="13"/>
      <c r="FQ678" s="13"/>
      <c r="FR678" s="13"/>
      <c r="FS678" s="13"/>
      <c r="FT678" s="13"/>
      <c r="FU678" s="13"/>
      <c r="FV678" s="13"/>
      <c r="FW678" s="13"/>
      <c r="FX678" s="13"/>
      <c r="FY678" s="13"/>
      <c r="FZ678" s="13"/>
      <c r="GA678" s="13"/>
      <c r="GB678" s="13"/>
      <c r="GC678" s="13"/>
      <c r="GD678" s="13"/>
      <c r="GE678" s="13"/>
      <c r="GF678" s="13"/>
      <c r="GG678" s="13"/>
      <c r="GH678" s="13"/>
      <c r="GI678" s="13"/>
      <c r="GJ678" s="13"/>
      <c r="GK678" s="13"/>
      <c r="GL678" s="13"/>
      <c r="GM678" s="13"/>
      <c r="GN678" s="13"/>
      <c r="GO678" s="13"/>
      <c r="GP678" s="13"/>
      <c r="GQ678" s="13"/>
      <c r="GR678" s="13"/>
      <c r="GS678" s="13"/>
      <c r="GT678" s="13"/>
      <c r="GU678" s="13"/>
      <c r="GV678" s="13"/>
      <c r="GW678" s="13"/>
      <c r="GX678" s="13"/>
      <c r="GY678" s="13"/>
      <c r="GZ678" s="13"/>
      <c r="HA678" s="13"/>
      <c r="HB678" s="13"/>
      <c r="HC678" s="13"/>
      <c r="HD678" s="13"/>
      <c r="HE678" s="13"/>
      <c r="HF678" s="13"/>
      <c r="HG678" s="13"/>
      <c r="HH678" s="13"/>
      <c r="HI678" s="13"/>
      <c r="HJ678" s="13"/>
      <c r="HK678" s="13"/>
      <c r="HL678" s="13"/>
      <c r="HM678" s="13"/>
      <c r="HN678" s="13"/>
      <c r="HO678" s="13"/>
      <c r="HP678" s="13"/>
      <c r="HQ678" s="13"/>
      <c r="HR678" s="13"/>
      <c r="HS678" s="13"/>
      <c r="HT678" s="13"/>
      <c r="HU678" s="13"/>
      <c r="HV678" s="13"/>
      <c r="HW678" s="13"/>
      <c r="HX678" s="13"/>
      <c r="HY678" s="13"/>
      <c r="HZ678" s="13"/>
      <c r="IA678" s="13"/>
      <c r="IB678" s="13"/>
      <c r="IC678" s="13"/>
      <c r="ID678" s="13"/>
      <c r="IE678" s="13"/>
      <c r="IF678" s="13"/>
      <c r="IG678" s="13"/>
      <c r="IH678" s="13"/>
      <c r="II678" s="13"/>
      <c r="IJ678" s="13"/>
      <c r="IK678" s="13"/>
      <c r="IL678" s="13"/>
      <c r="IM678" s="13"/>
      <c r="IN678" s="13"/>
      <c r="IO678" s="13"/>
      <c r="IP678" s="13"/>
      <c r="IQ678" s="13"/>
      <c r="IR678" s="13"/>
      <c r="IS678" s="13"/>
      <c r="IT678" s="13"/>
    </row>
    <row r="679" spans="1:254" s="18" customFormat="1" ht="44.25" customHeight="1">
      <c r="A679" s="172"/>
      <c r="B679" s="201"/>
      <c r="C679" s="208"/>
      <c r="D679" s="179"/>
      <c r="E679" s="143" t="s">
        <v>1727</v>
      </c>
      <c r="F679" s="49" t="s">
        <v>82</v>
      </c>
      <c r="G679" s="119" t="s">
        <v>1728</v>
      </c>
      <c r="H679" s="197"/>
      <c r="I679" s="197"/>
      <c r="J679" s="197"/>
      <c r="K679" s="220"/>
      <c r="L679" s="224"/>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c r="EY679" s="13"/>
      <c r="EZ679" s="13"/>
      <c r="FA679" s="13"/>
      <c r="FB679" s="13"/>
      <c r="FC679" s="13"/>
      <c r="FD679" s="13"/>
      <c r="FE679" s="13"/>
      <c r="FF679" s="13"/>
      <c r="FG679" s="13"/>
      <c r="FH679" s="13"/>
      <c r="FI679" s="13"/>
      <c r="FJ679" s="13"/>
      <c r="FK679" s="13"/>
      <c r="FL679" s="13"/>
      <c r="FM679" s="13"/>
      <c r="FN679" s="13"/>
      <c r="FO679" s="13"/>
      <c r="FP679" s="13"/>
      <c r="FQ679" s="13"/>
      <c r="FR679" s="13"/>
      <c r="FS679" s="13"/>
      <c r="FT679" s="13"/>
      <c r="FU679" s="13"/>
      <c r="FV679" s="13"/>
      <c r="FW679" s="13"/>
      <c r="FX679" s="13"/>
      <c r="FY679" s="13"/>
      <c r="FZ679" s="13"/>
      <c r="GA679" s="13"/>
      <c r="GB679" s="13"/>
      <c r="GC679" s="13"/>
      <c r="GD679" s="13"/>
      <c r="GE679" s="13"/>
      <c r="GF679" s="13"/>
      <c r="GG679" s="13"/>
      <c r="GH679" s="13"/>
      <c r="GI679" s="13"/>
      <c r="GJ679" s="13"/>
      <c r="GK679" s="13"/>
      <c r="GL679" s="13"/>
      <c r="GM679" s="13"/>
      <c r="GN679" s="13"/>
      <c r="GO679" s="13"/>
      <c r="GP679" s="13"/>
      <c r="GQ679" s="13"/>
      <c r="GR679" s="13"/>
      <c r="GS679" s="13"/>
      <c r="GT679" s="13"/>
      <c r="GU679" s="13"/>
      <c r="GV679" s="13"/>
      <c r="GW679" s="13"/>
      <c r="GX679" s="13"/>
      <c r="GY679" s="13"/>
      <c r="GZ679" s="13"/>
      <c r="HA679" s="13"/>
      <c r="HB679" s="13"/>
      <c r="HC679" s="13"/>
      <c r="HD679" s="13"/>
      <c r="HE679" s="13"/>
      <c r="HF679" s="13"/>
      <c r="HG679" s="13"/>
      <c r="HH679" s="13"/>
      <c r="HI679" s="13"/>
      <c r="HJ679" s="13"/>
      <c r="HK679" s="13"/>
      <c r="HL679" s="13"/>
      <c r="HM679" s="13"/>
      <c r="HN679" s="13"/>
      <c r="HO679" s="13"/>
      <c r="HP679" s="13"/>
      <c r="HQ679" s="13"/>
      <c r="HR679" s="13"/>
      <c r="HS679" s="13"/>
      <c r="HT679" s="13"/>
      <c r="HU679" s="13"/>
      <c r="HV679" s="13"/>
      <c r="HW679" s="13"/>
      <c r="HX679" s="13"/>
      <c r="HY679" s="13"/>
      <c r="HZ679" s="13"/>
      <c r="IA679" s="13"/>
      <c r="IB679" s="13"/>
      <c r="IC679" s="13"/>
      <c r="ID679" s="13"/>
      <c r="IE679" s="13"/>
      <c r="IF679" s="13"/>
      <c r="IG679" s="13"/>
      <c r="IH679" s="13"/>
      <c r="II679" s="13"/>
      <c r="IJ679" s="13"/>
      <c r="IK679" s="13"/>
      <c r="IL679" s="13"/>
      <c r="IM679" s="13"/>
      <c r="IN679" s="13"/>
      <c r="IO679" s="13"/>
      <c r="IP679" s="13"/>
      <c r="IQ679" s="13"/>
      <c r="IR679" s="13"/>
      <c r="IS679" s="13"/>
      <c r="IT679" s="13"/>
    </row>
    <row r="680" spans="1:254" s="18" customFormat="1" ht="28.5" customHeight="1">
      <c r="A680" s="172"/>
      <c r="B680" s="201"/>
      <c r="C680" s="208"/>
      <c r="D680" s="179"/>
      <c r="E680" s="143" t="s">
        <v>1462</v>
      </c>
      <c r="F680" s="119" t="s">
        <v>289</v>
      </c>
      <c r="G680" s="119" t="s">
        <v>1463</v>
      </c>
      <c r="H680" s="197"/>
      <c r="I680" s="197"/>
      <c r="J680" s="197"/>
      <c r="K680" s="220"/>
      <c r="L680" s="224"/>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c r="HT680" s="13"/>
      <c r="HU680" s="13"/>
      <c r="HV680" s="13"/>
      <c r="HW680" s="13"/>
      <c r="HX680" s="13"/>
      <c r="HY680" s="13"/>
      <c r="HZ680" s="13"/>
      <c r="IA680" s="13"/>
      <c r="IB680" s="13"/>
      <c r="IC680" s="13"/>
      <c r="ID680" s="13"/>
      <c r="IE680" s="13"/>
      <c r="IF680" s="13"/>
      <c r="IG680" s="13"/>
      <c r="IH680" s="13"/>
      <c r="II680" s="13"/>
      <c r="IJ680" s="13"/>
      <c r="IK680" s="13"/>
      <c r="IL680" s="13"/>
      <c r="IM680" s="13"/>
      <c r="IN680" s="13"/>
      <c r="IO680" s="13"/>
      <c r="IP680" s="13"/>
      <c r="IQ680" s="13"/>
      <c r="IR680" s="13"/>
      <c r="IS680" s="13"/>
      <c r="IT680" s="13"/>
    </row>
    <row r="681" spans="1:254" s="18" customFormat="1" ht="28.5" customHeight="1">
      <c r="A681" s="172"/>
      <c r="B681" s="201"/>
      <c r="C681" s="208"/>
      <c r="D681" s="179"/>
      <c r="E681" s="143" t="s">
        <v>1464</v>
      </c>
      <c r="F681" s="119" t="s">
        <v>289</v>
      </c>
      <c r="G681" s="119" t="s">
        <v>1465</v>
      </c>
      <c r="H681" s="197"/>
      <c r="I681" s="197"/>
      <c r="J681" s="197"/>
      <c r="K681" s="220"/>
      <c r="L681" s="224"/>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c r="HT681" s="13"/>
      <c r="HU681" s="13"/>
      <c r="HV681" s="13"/>
      <c r="HW681" s="13"/>
      <c r="HX681" s="13"/>
      <c r="HY681" s="13"/>
      <c r="HZ681" s="13"/>
      <c r="IA681" s="13"/>
      <c r="IB681" s="13"/>
      <c r="IC681" s="13"/>
      <c r="ID681" s="13"/>
      <c r="IE681" s="13"/>
      <c r="IF681" s="13"/>
      <c r="IG681" s="13"/>
      <c r="IH681" s="13"/>
      <c r="II681" s="13"/>
      <c r="IJ681" s="13"/>
      <c r="IK681" s="13"/>
      <c r="IL681" s="13"/>
      <c r="IM681" s="13"/>
      <c r="IN681" s="13"/>
      <c r="IO681" s="13"/>
      <c r="IP681" s="13"/>
      <c r="IQ681" s="13"/>
      <c r="IR681" s="13"/>
      <c r="IS681" s="13"/>
      <c r="IT681" s="13"/>
    </row>
    <row r="682" spans="1:254" s="18" customFormat="1" ht="28.5" customHeight="1">
      <c r="A682" s="172"/>
      <c r="B682" s="201"/>
      <c r="C682" s="208"/>
      <c r="D682" s="179"/>
      <c r="E682" s="143" t="s">
        <v>1729</v>
      </c>
      <c r="F682" s="119" t="s">
        <v>289</v>
      </c>
      <c r="G682" s="119" t="s">
        <v>1465</v>
      </c>
      <c r="H682" s="198"/>
      <c r="I682" s="198"/>
      <c r="J682" s="198"/>
      <c r="K682" s="220"/>
      <c r="L682" s="186"/>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c r="EY682" s="13"/>
      <c r="EZ682" s="13"/>
      <c r="FA682" s="13"/>
      <c r="FB682" s="13"/>
      <c r="FC682" s="13"/>
      <c r="FD682" s="13"/>
      <c r="FE682" s="13"/>
      <c r="FF682" s="13"/>
      <c r="FG682" s="13"/>
      <c r="FH682" s="13"/>
      <c r="FI682" s="13"/>
      <c r="FJ682" s="13"/>
      <c r="FK682" s="13"/>
      <c r="FL682" s="13"/>
      <c r="FM682" s="13"/>
      <c r="FN682" s="13"/>
      <c r="FO682" s="13"/>
      <c r="FP682" s="13"/>
      <c r="FQ682" s="13"/>
      <c r="FR682" s="13"/>
      <c r="FS682" s="13"/>
      <c r="FT682" s="13"/>
      <c r="FU682" s="13"/>
      <c r="FV682" s="13"/>
      <c r="FW682" s="13"/>
      <c r="FX682" s="13"/>
      <c r="FY682" s="13"/>
      <c r="FZ682" s="13"/>
      <c r="GA682" s="13"/>
      <c r="GB682" s="13"/>
      <c r="GC682" s="13"/>
      <c r="GD682" s="13"/>
      <c r="GE682" s="13"/>
      <c r="GF682" s="13"/>
      <c r="GG682" s="13"/>
      <c r="GH682" s="13"/>
      <c r="GI682" s="13"/>
      <c r="GJ682" s="13"/>
      <c r="GK682" s="13"/>
      <c r="GL682" s="13"/>
      <c r="GM682" s="13"/>
      <c r="GN682" s="13"/>
      <c r="GO682" s="13"/>
      <c r="GP682" s="13"/>
      <c r="GQ682" s="13"/>
      <c r="GR682" s="13"/>
      <c r="GS682" s="13"/>
      <c r="GT682" s="13"/>
      <c r="GU682" s="13"/>
      <c r="GV682" s="13"/>
      <c r="GW682" s="13"/>
      <c r="GX682" s="13"/>
      <c r="GY682" s="13"/>
      <c r="GZ682" s="13"/>
      <c r="HA682" s="13"/>
      <c r="HB682" s="13"/>
      <c r="HC682" s="13"/>
      <c r="HD682" s="13"/>
      <c r="HE682" s="13"/>
      <c r="HF682" s="13"/>
      <c r="HG682" s="13"/>
      <c r="HH682" s="13"/>
      <c r="HI682" s="13"/>
      <c r="HJ682" s="13"/>
      <c r="HK682" s="13"/>
      <c r="HL682" s="13"/>
      <c r="HM682" s="13"/>
      <c r="HN682" s="13"/>
      <c r="HO682" s="13"/>
      <c r="HP682" s="13"/>
      <c r="HQ682" s="13"/>
      <c r="HR682" s="13"/>
      <c r="HS682" s="13"/>
      <c r="HT682" s="13"/>
      <c r="HU682" s="13"/>
      <c r="HV682" s="13"/>
      <c r="HW682" s="13"/>
      <c r="HX682" s="13"/>
      <c r="HY682" s="13"/>
      <c r="HZ682" s="13"/>
      <c r="IA682" s="13"/>
      <c r="IB682" s="13"/>
      <c r="IC682" s="13"/>
      <c r="ID682" s="13"/>
      <c r="IE682" s="13"/>
      <c r="IF682" s="13"/>
      <c r="IG682" s="13"/>
      <c r="IH682" s="13"/>
      <c r="II682" s="13"/>
      <c r="IJ682" s="13"/>
      <c r="IK682" s="13"/>
      <c r="IL682" s="13"/>
      <c r="IM682" s="13"/>
      <c r="IN682" s="13"/>
      <c r="IO682" s="13"/>
      <c r="IP682" s="13"/>
      <c r="IQ682" s="13"/>
      <c r="IR682" s="13"/>
      <c r="IS682" s="13"/>
      <c r="IT682" s="13"/>
    </row>
    <row r="683" spans="1:254" s="18" customFormat="1" ht="107.25" hidden="1" customHeight="1">
      <c r="A683" s="99" t="s">
        <v>144</v>
      </c>
      <c r="B683" s="140" t="s">
        <v>32</v>
      </c>
      <c r="C683" s="119" t="s">
        <v>30</v>
      </c>
      <c r="D683" s="119"/>
      <c r="E683" s="143" t="s">
        <v>942</v>
      </c>
      <c r="F683" s="119" t="s">
        <v>31</v>
      </c>
      <c r="G683" s="119" t="s">
        <v>905</v>
      </c>
      <c r="H683" s="126"/>
      <c r="I683" s="126"/>
      <c r="J683" s="126"/>
      <c r="K683" s="126"/>
      <c r="L683" s="125"/>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c r="EY683" s="13"/>
      <c r="EZ683" s="13"/>
      <c r="FA683" s="13"/>
      <c r="FB683" s="13"/>
      <c r="FC683" s="13"/>
      <c r="FD683" s="13"/>
      <c r="FE683" s="13"/>
      <c r="FF683" s="13"/>
      <c r="FG683" s="13"/>
      <c r="FH683" s="13"/>
      <c r="FI683" s="13"/>
      <c r="FJ683" s="13"/>
      <c r="FK683" s="13"/>
      <c r="FL683" s="13"/>
      <c r="FM683" s="13"/>
      <c r="FN683" s="13"/>
      <c r="FO683" s="13"/>
      <c r="FP683" s="13"/>
      <c r="FQ683" s="13"/>
      <c r="FR683" s="13"/>
      <c r="FS683" s="13"/>
      <c r="FT683" s="13"/>
      <c r="FU683" s="13"/>
      <c r="FV683" s="13"/>
      <c r="FW683" s="13"/>
      <c r="FX683" s="13"/>
      <c r="FY683" s="13"/>
      <c r="FZ683" s="13"/>
      <c r="GA683" s="13"/>
      <c r="GB683" s="13"/>
      <c r="GC683" s="13"/>
      <c r="GD683" s="13"/>
      <c r="GE683" s="13"/>
      <c r="GF683" s="13"/>
      <c r="GG683" s="13"/>
      <c r="GH683" s="13"/>
      <c r="GI683" s="13"/>
      <c r="GJ683" s="13"/>
      <c r="GK683" s="13"/>
      <c r="GL683" s="13"/>
      <c r="GM683" s="13"/>
      <c r="GN683" s="13"/>
      <c r="GO683" s="13"/>
      <c r="GP683" s="13"/>
      <c r="GQ683" s="13"/>
      <c r="GR683" s="13"/>
      <c r="GS683" s="13"/>
      <c r="GT683" s="13"/>
      <c r="GU683" s="13"/>
      <c r="GV683" s="13"/>
      <c r="GW683" s="13"/>
      <c r="GX683" s="13"/>
      <c r="GY683" s="13"/>
      <c r="GZ683" s="13"/>
      <c r="HA683" s="13"/>
      <c r="HB683" s="13"/>
      <c r="HC683" s="13"/>
      <c r="HD683" s="13"/>
      <c r="HE683" s="13"/>
      <c r="HF683" s="13"/>
      <c r="HG683" s="13"/>
      <c r="HH683" s="13"/>
      <c r="HI683" s="13"/>
      <c r="HJ683" s="13"/>
      <c r="HK683" s="13"/>
      <c r="HL683" s="13"/>
      <c r="HM683" s="13"/>
      <c r="HN683" s="13"/>
      <c r="HO683" s="13"/>
      <c r="HP683" s="13"/>
      <c r="HQ683" s="13"/>
      <c r="HR683" s="13"/>
      <c r="HS683" s="13"/>
      <c r="HT683" s="13"/>
      <c r="HU683" s="13"/>
      <c r="HV683" s="13"/>
      <c r="HW683" s="13"/>
      <c r="HX683" s="13"/>
      <c r="HY683" s="13"/>
      <c r="HZ683" s="13"/>
      <c r="IA683" s="13"/>
      <c r="IB683" s="13"/>
      <c r="IC683" s="13"/>
      <c r="ID683" s="13"/>
      <c r="IE683" s="13"/>
      <c r="IF683" s="13"/>
      <c r="IG683" s="13"/>
      <c r="IH683" s="13"/>
      <c r="II683" s="13"/>
      <c r="IJ683" s="13"/>
      <c r="IK683" s="13"/>
      <c r="IL683" s="13"/>
      <c r="IM683" s="13"/>
      <c r="IN683" s="13"/>
      <c r="IO683" s="13"/>
      <c r="IP683" s="13"/>
      <c r="IQ683" s="13"/>
      <c r="IR683" s="13"/>
      <c r="IS683" s="13"/>
      <c r="IT683" s="13"/>
    </row>
    <row r="684" spans="1:254" s="18" customFormat="1" ht="66.75" hidden="1" customHeight="1">
      <c r="A684" s="99" t="s">
        <v>145</v>
      </c>
      <c r="B684" s="117" t="s">
        <v>1162</v>
      </c>
      <c r="C684" s="119" t="s">
        <v>308</v>
      </c>
      <c r="D684" s="119"/>
      <c r="E684" s="143" t="s">
        <v>942</v>
      </c>
      <c r="F684" s="119" t="s">
        <v>309</v>
      </c>
      <c r="G684" s="119" t="s">
        <v>905</v>
      </c>
      <c r="H684" s="113"/>
      <c r="I684" s="113"/>
      <c r="J684" s="113"/>
      <c r="K684" s="126"/>
      <c r="L684" s="125"/>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c r="GX684" s="13"/>
      <c r="GY684" s="13"/>
      <c r="GZ684" s="13"/>
      <c r="HA684" s="13"/>
      <c r="HB684" s="13"/>
      <c r="HC684" s="13"/>
      <c r="HD684" s="13"/>
      <c r="HE684" s="13"/>
      <c r="HF684" s="13"/>
      <c r="HG684" s="13"/>
      <c r="HH684" s="13"/>
      <c r="HI684" s="13"/>
      <c r="HJ684" s="13"/>
      <c r="HK684" s="13"/>
      <c r="HL684" s="13"/>
      <c r="HM684" s="13"/>
      <c r="HN684" s="13"/>
      <c r="HO684" s="13"/>
      <c r="HP684" s="13"/>
      <c r="HQ684" s="13"/>
      <c r="HR684" s="13"/>
      <c r="HS684" s="13"/>
      <c r="HT684" s="13"/>
      <c r="HU684" s="13"/>
      <c r="HV684" s="13"/>
      <c r="HW684" s="13"/>
      <c r="HX684" s="13"/>
      <c r="HY684" s="13"/>
      <c r="HZ684" s="13"/>
      <c r="IA684" s="13"/>
      <c r="IB684" s="13"/>
      <c r="IC684" s="13"/>
      <c r="ID684" s="13"/>
      <c r="IE684" s="13"/>
      <c r="IF684" s="13"/>
      <c r="IG684" s="13"/>
      <c r="IH684" s="13"/>
      <c r="II684" s="13"/>
      <c r="IJ684" s="13"/>
      <c r="IK684" s="13"/>
      <c r="IL684" s="13"/>
      <c r="IM684" s="13"/>
      <c r="IN684" s="13"/>
      <c r="IO684" s="13"/>
      <c r="IP684" s="13"/>
      <c r="IQ684" s="13"/>
      <c r="IR684" s="13"/>
      <c r="IS684" s="13"/>
      <c r="IT684" s="13"/>
    </row>
    <row r="685" spans="1:254" s="18" customFormat="1" ht="66.75" hidden="1" customHeight="1">
      <c r="A685" s="99" t="s">
        <v>146</v>
      </c>
      <c r="B685" s="140" t="s">
        <v>1163</v>
      </c>
      <c r="C685" s="62" t="s">
        <v>447</v>
      </c>
      <c r="D685" s="119"/>
      <c r="E685" s="46" t="s">
        <v>942</v>
      </c>
      <c r="F685" s="56" t="s">
        <v>443</v>
      </c>
      <c r="G685" s="119" t="s">
        <v>905</v>
      </c>
      <c r="H685" s="126"/>
      <c r="I685" s="126"/>
      <c r="J685" s="126"/>
      <c r="K685" s="126"/>
      <c r="L685" s="125"/>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c r="EY685" s="13"/>
      <c r="EZ685" s="13"/>
      <c r="FA685" s="13"/>
      <c r="FB685" s="13"/>
      <c r="FC685" s="13"/>
      <c r="FD685" s="13"/>
      <c r="FE685" s="13"/>
      <c r="FF685" s="13"/>
      <c r="FG685" s="13"/>
      <c r="FH685" s="13"/>
      <c r="FI685" s="13"/>
      <c r="FJ685" s="13"/>
      <c r="FK685" s="13"/>
      <c r="FL685" s="13"/>
      <c r="FM685" s="13"/>
      <c r="FN685" s="13"/>
      <c r="FO685" s="13"/>
      <c r="FP685" s="13"/>
      <c r="FQ685" s="13"/>
      <c r="FR685" s="13"/>
      <c r="FS685" s="13"/>
      <c r="FT685" s="13"/>
      <c r="FU685" s="13"/>
      <c r="FV685" s="13"/>
      <c r="FW685" s="13"/>
      <c r="FX685" s="13"/>
      <c r="FY685" s="13"/>
      <c r="FZ685" s="13"/>
      <c r="GA685" s="13"/>
      <c r="GB685" s="13"/>
      <c r="GC685" s="13"/>
      <c r="GD685" s="13"/>
      <c r="GE685" s="13"/>
      <c r="GF685" s="13"/>
      <c r="GG685" s="13"/>
      <c r="GH685" s="13"/>
      <c r="GI685" s="13"/>
      <c r="GJ685" s="13"/>
      <c r="GK685" s="13"/>
      <c r="GL685" s="13"/>
      <c r="GM685" s="13"/>
      <c r="GN685" s="13"/>
      <c r="GO685" s="13"/>
      <c r="GP685" s="13"/>
      <c r="GQ685" s="13"/>
      <c r="GR685" s="13"/>
      <c r="GS685" s="13"/>
      <c r="GT685" s="13"/>
      <c r="GU685" s="13"/>
      <c r="GV685" s="13"/>
      <c r="GW685" s="13"/>
      <c r="GX685" s="13"/>
      <c r="GY685" s="13"/>
      <c r="GZ685" s="13"/>
      <c r="HA685" s="13"/>
      <c r="HB685" s="13"/>
      <c r="HC685" s="13"/>
      <c r="HD685" s="13"/>
      <c r="HE685" s="13"/>
      <c r="HF685" s="13"/>
      <c r="HG685" s="13"/>
      <c r="HH685" s="13"/>
      <c r="HI685" s="13"/>
      <c r="HJ685" s="13"/>
      <c r="HK685" s="13"/>
      <c r="HL685" s="13"/>
      <c r="HM685" s="13"/>
      <c r="HN685" s="13"/>
      <c r="HO685" s="13"/>
      <c r="HP685" s="13"/>
      <c r="HQ685" s="13"/>
      <c r="HR685" s="13"/>
      <c r="HS685" s="13"/>
      <c r="HT685" s="13"/>
      <c r="HU685" s="13"/>
      <c r="HV685" s="13"/>
      <c r="HW685" s="13"/>
      <c r="HX685" s="13"/>
      <c r="HY685" s="13"/>
      <c r="HZ685" s="13"/>
      <c r="IA685" s="13"/>
      <c r="IB685" s="13"/>
      <c r="IC685" s="13"/>
      <c r="ID685" s="13"/>
      <c r="IE685" s="13"/>
      <c r="IF685" s="13"/>
      <c r="IG685" s="13"/>
      <c r="IH685" s="13"/>
      <c r="II685" s="13"/>
      <c r="IJ685" s="13"/>
      <c r="IK685" s="13"/>
      <c r="IL685" s="13"/>
      <c r="IM685" s="13"/>
      <c r="IN685" s="13"/>
      <c r="IO685" s="13"/>
      <c r="IP685" s="13"/>
      <c r="IQ685" s="13"/>
      <c r="IR685" s="13"/>
      <c r="IS685" s="13"/>
      <c r="IT685" s="13"/>
    </row>
    <row r="686" spans="1:254" s="18" customFormat="1" ht="66.75" hidden="1" customHeight="1">
      <c r="A686" s="99" t="s">
        <v>28</v>
      </c>
      <c r="B686" s="140" t="s">
        <v>1164</v>
      </c>
      <c r="C686" s="62" t="s">
        <v>448</v>
      </c>
      <c r="D686" s="119"/>
      <c r="E686" s="46" t="s">
        <v>942</v>
      </c>
      <c r="F686" s="56" t="s">
        <v>444</v>
      </c>
      <c r="G686" s="119" t="s">
        <v>905</v>
      </c>
      <c r="H686" s="126"/>
      <c r="I686" s="126"/>
      <c r="J686" s="126"/>
      <c r="K686" s="126"/>
      <c r="L686" s="125"/>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c r="HT686" s="13"/>
      <c r="HU686" s="13"/>
      <c r="HV686" s="13"/>
      <c r="HW686" s="13"/>
      <c r="HX686" s="13"/>
      <c r="HY686" s="13"/>
      <c r="HZ686" s="13"/>
      <c r="IA686" s="13"/>
      <c r="IB686" s="13"/>
      <c r="IC686" s="13"/>
      <c r="ID686" s="13"/>
      <c r="IE686" s="13"/>
      <c r="IF686" s="13"/>
      <c r="IG686" s="13"/>
      <c r="IH686" s="13"/>
      <c r="II686" s="13"/>
      <c r="IJ686" s="13"/>
      <c r="IK686" s="13"/>
      <c r="IL686" s="13"/>
      <c r="IM686" s="13"/>
      <c r="IN686" s="13"/>
      <c r="IO686" s="13"/>
      <c r="IP686" s="13"/>
      <c r="IQ686" s="13"/>
      <c r="IR686" s="13"/>
      <c r="IS686" s="13"/>
      <c r="IT686" s="13"/>
    </row>
    <row r="687" spans="1:254" s="18" customFormat="1" ht="66.75" hidden="1" customHeight="1">
      <c r="A687" s="99" t="s">
        <v>29</v>
      </c>
      <c r="B687" s="140" t="s">
        <v>446</v>
      </c>
      <c r="C687" s="62" t="s">
        <v>449</v>
      </c>
      <c r="D687" s="119"/>
      <c r="E687" s="46" t="s">
        <v>942</v>
      </c>
      <c r="F687" s="56" t="s">
        <v>445</v>
      </c>
      <c r="G687" s="119" t="s">
        <v>905</v>
      </c>
      <c r="H687" s="126"/>
      <c r="I687" s="126"/>
      <c r="J687" s="126"/>
      <c r="K687" s="126"/>
      <c r="L687" s="125"/>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c r="EY687" s="13"/>
      <c r="EZ687" s="13"/>
      <c r="FA687" s="13"/>
      <c r="FB687" s="13"/>
      <c r="FC687" s="13"/>
      <c r="FD687" s="13"/>
      <c r="FE687" s="13"/>
      <c r="FF687" s="13"/>
      <c r="FG687" s="13"/>
      <c r="FH687" s="13"/>
      <c r="FI687" s="13"/>
      <c r="FJ687" s="13"/>
      <c r="FK687" s="13"/>
      <c r="FL687" s="13"/>
      <c r="FM687" s="13"/>
      <c r="FN687" s="13"/>
      <c r="FO687" s="13"/>
      <c r="FP687" s="13"/>
      <c r="FQ687" s="13"/>
      <c r="FR687" s="13"/>
      <c r="FS687" s="13"/>
      <c r="FT687" s="13"/>
      <c r="FU687" s="13"/>
      <c r="FV687" s="13"/>
      <c r="FW687" s="13"/>
      <c r="FX687" s="13"/>
      <c r="FY687" s="13"/>
      <c r="FZ687" s="13"/>
      <c r="GA687" s="13"/>
      <c r="GB687" s="13"/>
      <c r="GC687" s="13"/>
      <c r="GD687" s="13"/>
      <c r="GE687" s="13"/>
      <c r="GF687" s="13"/>
      <c r="GG687" s="13"/>
      <c r="GH687" s="13"/>
      <c r="GI687" s="13"/>
      <c r="GJ687" s="13"/>
      <c r="GK687" s="13"/>
      <c r="GL687" s="13"/>
      <c r="GM687" s="13"/>
      <c r="GN687" s="13"/>
      <c r="GO687" s="13"/>
      <c r="GP687" s="13"/>
      <c r="GQ687" s="13"/>
      <c r="GR687" s="13"/>
      <c r="GS687" s="13"/>
      <c r="GT687" s="13"/>
      <c r="GU687" s="13"/>
      <c r="GV687" s="13"/>
      <c r="GW687" s="13"/>
      <c r="GX687" s="13"/>
      <c r="GY687" s="13"/>
      <c r="GZ687" s="13"/>
      <c r="HA687" s="13"/>
      <c r="HB687" s="13"/>
      <c r="HC687" s="13"/>
      <c r="HD687" s="13"/>
      <c r="HE687" s="13"/>
      <c r="HF687" s="13"/>
      <c r="HG687" s="13"/>
      <c r="HH687" s="13"/>
      <c r="HI687" s="13"/>
      <c r="HJ687" s="13"/>
      <c r="HK687" s="13"/>
      <c r="HL687" s="13"/>
      <c r="HM687" s="13"/>
      <c r="HN687" s="13"/>
      <c r="HO687" s="13"/>
      <c r="HP687" s="13"/>
      <c r="HQ687" s="13"/>
      <c r="HR687" s="13"/>
      <c r="HS687" s="13"/>
      <c r="HT687" s="13"/>
      <c r="HU687" s="13"/>
      <c r="HV687" s="13"/>
      <c r="HW687" s="13"/>
      <c r="HX687" s="13"/>
      <c r="HY687" s="13"/>
      <c r="HZ687" s="13"/>
      <c r="IA687" s="13"/>
      <c r="IB687" s="13"/>
      <c r="IC687" s="13"/>
      <c r="ID687" s="13"/>
      <c r="IE687" s="13"/>
      <c r="IF687" s="13"/>
      <c r="IG687" s="13"/>
      <c r="IH687" s="13"/>
      <c r="II687" s="13"/>
      <c r="IJ687" s="13"/>
      <c r="IK687" s="13"/>
      <c r="IL687" s="13"/>
      <c r="IM687" s="13"/>
      <c r="IN687" s="13"/>
      <c r="IO687" s="13"/>
      <c r="IP687" s="13"/>
      <c r="IQ687" s="13"/>
      <c r="IR687" s="13"/>
      <c r="IS687" s="13"/>
      <c r="IT687" s="13"/>
    </row>
    <row r="688" spans="1:254" s="13" customFormat="1" ht="48" customHeight="1">
      <c r="A688" s="172" t="s">
        <v>142</v>
      </c>
      <c r="B688" s="194" t="s">
        <v>1387</v>
      </c>
      <c r="C688" s="235" t="s">
        <v>330</v>
      </c>
      <c r="D688" s="164" t="s">
        <v>1126</v>
      </c>
      <c r="E688" s="143" t="s">
        <v>942</v>
      </c>
      <c r="F688" s="56" t="s">
        <v>166</v>
      </c>
      <c r="G688" s="119" t="s">
        <v>905</v>
      </c>
      <c r="H688" s="196">
        <f>266.6+293+10.2+8.5+4+24.5+82+10+10+10+198.5+10</f>
        <v>927.30000000000007</v>
      </c>
      <c r="I688" s="196">
        <f>9.8+241.8+9.4+8.5+8.5+2+4+91.5+33.1+23.4+161.8</f>
        <v>593.79999999999995</v>
      </c>
      <c r="J688" s="196">
        <f>273+55.2+25+10+82+27+10+10+56.8+219.8+9.9</f>
        <v>778.69999999999993</v>
      </c>
      <c r="K688" s="196">
        <f>122.4+65.6+13.6+10+61+30+10+15+15+190+10</f>
        <v>542.6</v>
      </c>
      <c r="L688" s="234" t="s">
        <v>528</v>
      </c>
    </row>
    <row r="689" spans="1:254" s="13" customFormat="1" ht="93.75" customHeight="1">
      <c r="A689" s="172"/>
      <c r="B689" s="195"/>
      <c r="C689" s="235"/>
      <c r="D689" s="165"/>
      <c r="E689" s="129" t="s">
        <v>1014</v>
      </c>
      <c r="F689" s="128" t="s">
        <v>289</v>
      </c>
      <c r="G689" s="128" t="s">
        <v>1609</v>
      </c>
      <c r="H689" s="197"/>
      <c r="I689" s="197"/>
      <c r="J689" s="197"/>
      <c r="K689" s="197"/>
      <c r="L689" s="234"/>
    </row>
    <row r="690" spans="1:254" s="13" customFormat="1" ht="66" customHeight="1">
      <c r="A690" s="172"/>
      <c r="B690" s="277"/>
      <c r="C690" s="235"/>
      <c r="D690" s="187"/>
      <c r="E690" s="129" t="s">
        <v>649</v>
      </c>
      <c r="F690" s="128" t="s">
        <v>289</v>
      </c>
      <c r="G690" s="128" t="s">
        <v>648</v>
      </c>
      <c r="H690" s="198"/>
      <c r="I690" s="198"/>
      <c r="J690" s="198"/>
      <c r="K690" s="198"/>
      <c r="L690" s="234"/>
    </row>
    <row r="691" spans="1:254" s="13" customFormat="1" ht="42.75" customHeight="1">
      <c r="A691" s="172" t="s">
        <v>143</v>
      </c>
      <c r="B691" s="286" t="s">
        <v>15</v>
      </c>
      <c r="C691" s="235" t="s">
        <v>331</v>
      </c>
      <c r="D691" s="208" t="s">
        <v>1688</v>
      </c>
      <c r="E691" s="143" t="s">
        <v>942</v>
      </c>
      <c r="F691" s="56" t="s">
        <v>450</v>
      </c>
      <c r="G691" s="119" t="s">
        <v>905</v>
      </c>
      <c r="H691" s="196">
        <v>892.7</v>
      </c>
      <c r="I691" s="196">
        <f>482</f>
        <v>482</v>
      </c>
      <c r="J691" s="196">
        <v>892.7</v>
      </c>
      <c r="K691" s="220">
        <f>892.7+500</f>
        <v>1392.7</v>
      </c>
      <c r="L691" s="219" t="s">
        <v>1367</v>
      </c>
    </row>
    <row r="692" spans="1:254" s="13" customFormat="1" ht="59.25" customHeight="1">
      <c r="A692" s="172"/>
      <c r="B692" s="286"/>
      <c r="C692" s="235"/>
      <c r="D692" s="208"/>
      <c r="E692" s="124" t="s">
        <v>1268</v>
      </c>
      <c r="F692" s="128" t="s">
        <v>289</v>
      </c>
      <c r="G692" s="33">
        <v>40144</v>
      </c>
      <c r="H692" s="197"/>
      <c r="I692" s="197"/>
      <c r="J692" s="197"/>
      <c r="K692" s="220"/>
      <c r="L692" s="219"/>
    </row>
    <row r="693" spans="1:254" s="13" customFormat="1" ht="69.75" customHeight="1">
      <c r="A693" s="172"/>
      <c r="B693" s="286"/>
      <c r="C693" s="235"/>
      <c r="D693" s="208"/>
      <c r="E693" s="129" t="s">
        <v>1744</v>
      </c>
      <c r="F693" s="128" t="s">
        <v>289</v>
      </c>
      <c r="G693" s="128" t="s">
        <v>698</v>
      </c>
      <c r="H693" s="198"/>
      <c r="I693" s="198"/>
      <c r="J693" s="198"/>
      <c r="K693" s="220"/>
      <c r="L693" s="219"/>
    </row>
    <row r="694" spans="1:254" s="16" customFormat="1" ht="66.75" hidden="1" customHeight="1">
      <c r="A694" s="99" t="s">
        <v>358</v>
      </c>
      <c r="B694" s="140" t="s">
        <v>460</v>
      </c>
      <c r="C694" s="62" t="s">
        <v>464</v>
      </c>
      <c r="D694" s="119"/>
      <c r="E694" s="46" t="s">
        <v>942</v>
      </c>
      <c r="F694" s="56" t="s">
        <v>455</v>
      </c>
      <c r="G694" s="119" t="s">
        <v>905</v>
      </c>
      <c r="H694" s="126"/>
      <c r="I694" s="126"/>
      <c r="J694" s="126"/>
      <c r="K694" s="126"/>
      <c r="L694" s="125"/>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c r="EY694" s="13"/>
      <c r="EZ694" s="13"/>
      <c r="FA694" s="13"/>
      <c r="FB694" s="13"/>
      <c r="FC694" s="13"/>
      <c r="FD694" s="13"/>
      <c r="FE694" s="13"/>
      <c r="FF694" s="13"/>
      <c r="FG694" s="13"/>
      <c r="FH694" s="13"/>
      <c r="FI694" s="13"/>
      <c r="FJ694" s="13"/>
      <c r="FK694" s="13"/>
      <c r="FL694" s="13"/>
      <c r="FM694" s="13"/>
      <c r="FN694" s="13"/>
      <c r="FO694" s="13"/>
      <c r="FP694" s="13"/>
      <c r="FQ694" s="13"/>
      <c r="FR694" s="13"/>
      <c r="FS694" s="13"/>
      <c r="FT694" s="13"/>
      <c r="FU694" s="13"/>
      <c r="FV694" s="13"/>
      <c r="FW694" s="13"/>
      <c r="FX694" s="13"/>
      <c r="FY694" s="13"/>
      <c r="FZ694" s="13"/>
      <c r="GA694" s="13"/>
      <c r="GB694" s="13"/>
      <c r="GC694" s="13"/>
      <c r="GD694" s="13"/>
      <c r="GE694" s="13"/>
      <c r="GF694" s="13"/>
      <c r="GG694" s="13"/>
      <c r="GH694" s="13"/>
      <c r="GI694" s="13"/>
      <c r="GJ694" s="13"/>
      <c r="GK694" s="13"/>
      <c r="GL694" s="13"/>
      <c r="GM694" s="13"/>
      <c r="GN694" s="13"/>
      <c r="GO694" s="13"/>
      <c r="GP694" s="13"/>
      <c r="GQ694" s="13"/>
      <c r="GR694" s="13"/>
      <c r="GS694" s="13"/>
      <c r="GT694" s="13"/>
      <c r="GU694" s="13"/>
      <c r="GV694" s="13"/>
      <c r="GW694" s="13"/>
      <c r="GX694" s="13"/>
      <c r="GY694" s="13"/>
      <c r="GZ694" s="13"/>
      <c r="HA694" s="13"/>
      <c r="HB694" s="13"/>
      <c r="HC694" s="13"/>
      <c r="HD694" s="13"/>
      <c r="HE694" s="13"/>
      <c r="HF694" s="13"/>
      <c r="HG694" s="13"/>
      <c r="HH694" s="13"/>
      <c r="HI694" s="13"/>
      <c r="HJ694" s="13"/>
      <c r="HK694" s="13"/>
      <c r="HL694" s="13"/>
      <c r="HM694" s="13"/>
      <c r="HN694" s="13"/>
      <c r="HO694" s="13"/>
      <c r="HP694" s="13"/>
      <c r="HQ694" s="13"/>
      <c r="HR694" s="13"/>
      <c r="HS694" s="13"/>
      <c r="HT694" s="13"/>
      <c r="HU694" s="13"/>
      <c r="HV694" s="13"/>
      <c r="HW694" s="13"/>
      <c r="HX694" s="13"/>
      <c r="HY694" s="13"/>
      <c r="HZ694" s="13"/>
      <c r="IA694" s="13"/>
      <c r="IB694" s="13"/>
      <c r="IC694" s="13"/>
      <c r="ID694" s="13"/>
      <c r="IE694" s="13"/>
      <c r="IF694" s="13"/>
      <c r="IG694" s="13"/>
      <c r="IH694" s="13"/>
      <c r="II694" s="13"/>
      <c r="IJ694" s="13"/>
      <c r="IK694" s="13"/>
      <c r="IL694" s="13"/>
      <c r="IM694" s="13"/>
      <c r="IN694" s="13"/>
      <c r="IO694" s="13"/>
      <c r="IP694" s="13"/>
      <c r="IQ694" s="13"/>
      <c r="IR694" s="13"/>
      <c r="IS694" s="13"/>
      <c r="IT694" s="13"/>
    </row>
    <row r="695" spans="1:254" s="16" customFormat="1" ht="66.75" hidden="1" customHeight="1">
      <c r="A695" s="99" t="s">
        <v>359</v>
      </c>
      <c r="B695" s="140" t="s">
        <v>461</v>
      </c>
      <c r="C695" s="62" t="s">
        <v>465</v>
      </c>
      <c r="D695" s="119"/>
      <c r="E695" s="46" t="s">
        <v>942</v>
      </c>
      <c r="F695" s="56" t="s">
        <v>456</v>
      </c>
      <c r="G695" s="119" t="s">
        <v>905</v>
      </c>
      <c r="H695" s="126"/>
      <c r="I695" s="126"/>
      <c r="J695" s="126"/>
      <c r="K695" s="126"/>
      <c r="L695" s="125"/>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c r="EY695" s="13"/>
      <c r="EZ695" s="13"/>
      <c r="FA695" s="13"/>
      <c r="FB695" s="13"/>
      <c r="FC695" s="13"/>
      <c r="FD695" s="13"/>
      <c r="FE695" s="13"/>
      <c r="FF695" s="13"/>
      <c r="FG695" s="13"/>
      <c r="FH695" s="13"/>
      <c r="FI695" s="13"/>
      <c r="FJ695" s="13"/>
      <c r="FK695" s="13"/>
      <c r="FL695" s="13"/>
      <c r="FM695" s="13"/>
      <c r="FN695" s="13"/>
      <c r="FO695" s="13"/>
      <c r="FP695" s="13"/>
      <c r="FQ695" s="13"/>
      <c r="FR695" s="13"/>
      <c r="FS695" s="13"/>
      <c r="FT695" s="13"/>
      <c r="FU695" s="13"/>
      <c r="FV695" s="13"/>
      <c r="FW695" s="13"/>
      <c r="FX695" s="13"/>
      <c r="FY695" s="13"/>
      <c r="FZ695" s="13"/>
      <c r="GA695" s="13"/>
      <c r="GB695" s="13"/>
      <c r="GC695" s="13"/>
      <c r="GD695" s="13"/>
      <c r="GE695" s="13"/>
      <c r="GF695" s="13"/>
      <c r="GG695" s="13"/>
      <c r="GH695" s="13"/>
      <c r="GI695" s="13"/>
      <c r="GJ695" s="13"/>
      <c r="GK695" s="13"/>
      <c r="GL695" s="13"/>
      <c r="GM695" s="13"/>
      <c r="GN695" s="13"/>
      <c r="GO695" s="13"/>
      <c r="GP695" s="13"/>
      <c r="GQ695" s="13"/>
      <c r="GR695" s="13"/>
      <c r="GS695" s="13"/>
      <c r="GT695" s="13"/>
      <c r="GU695" s="13"/>
      <c r="GV695" s="13"/>
      <c r="GW695" s="13"/>
      <c r="GX695" s="13"/>
      <c r="GY695" s="13"/>
      <c r="GZ695" s="13"/>
      <c r="HA695" s="13"/>
      <c r="HB695" s="13"/>
      <c r="HC695" s="13"/>
      <c r="HD695" s="13"/>
      <c r="HE695" s="13"/>
      <c r="HF695" s="13"/>
      <c r="HG695" s="13"/>
      <c r="HH695" s="13"/>
      <c r="HI695" s="13"/>
      <c r="HJ695" s="13"/>
      <c r="HK695" s="13"/>
      <c r="HL695" s="13"/>
      <c r="HM695" s="13"/>
      <c r="HN695" s="13"/>
      <c r="HO695" s="13"/>
      <c r="HP695" s="13"/>
      <c r="HQ695" s="13"/>
      <c r="HR695" s="13"/>
      <c r="HS695" s="13"/>
      <c r="HT695" s="13"/>
      <c r="HU695" s="13"/>
      <c r="HV695" s="13"/>
      <c r="HW695" s="13"/>
      <c r="HX695" s="13"/>
      <c r="HY695" s="13"/>
      <c r="HZ695" s="13"/>
      <c r="IA695" s="13"/>
      <c r="IB695" s="13"/>
      <c r="IC695" s="13"/>
      <c r="ID695" s="13"/>
      <c r="IE695" s="13"/>
      <c r="IF695" s="13"/>
      <c r="IG695" s="13"/>
      <c r="IH695" s="13"/>
      <c r="II695" s="13"/>
      <c r="IJ695" s="13"/>
      <c r="IK695" s="13"/>
      <c r="IL695" s="13"/>
      <c r="IM695" s="13"/>
      <c r="IN695" s="13"/>
      <c r="IO695" s="13"/>
      <c r="IP695" s="13"/>
      <c r="IQ695" s="13"/>
      <c r="IR695" s="13"/>
      <c r="IS695" s="13"/>
      <c r="IT695" s="13"/>
    </row>
    <row r="696" spans="1:254" s="16" customFormat="1" ht="66.75" hidden="1" customHeight="1">
      <c r="A696" s="99" t="s">
        <v>451</v>
      </c>
      <c r="B696" s="140" t="s">
        <v>1209</v>
      </c>
      <c r="C696" s="62" t="s">
        <v>466</v>
      </c>
      <c r="D696" s="119"/>
      <c r="E696" s="46" t="s">
        <v>942</v>
      </c>
      <c r="F696" s="56" t="s">
        <v>457</v>
      </c>
      <c r="G696" s="119" t="s">
        <v>905</v>
      </c>
      <c r="H696" s="126"/>
      <c r="I696" s="126"/>
      <c r="J696" s="126"/>
      <c r="K696" s="126"/>
      <c r="L696" s="125"/>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c r="EY696" s="13"/>
      <c r="EZ696" s="13"/>
      <c r="FA696" s="13"/>
      <c r="FB696" s="13"/>
      <c r="FC696" s="13"/>
      <c r="FD696" s="13"/>
      <c r="FE696" s="13"/>
      <c r="FF696" s="13"/>
      <c r="FG696" s="13"/>
      <c r="FH696" s="13"/>
      <c r="FI696" s="13"/>
      <c r="FJ696" s="13"/>
      <c r="FK696" s="13"/>
      <c r="FL696" s="13"/>
      <c r="FM696" s="13"/>
      <c r="FN696" s="13"/>
      <c r="FO696" s="13"/>
      <c r="FP696" s="13"/>
      <c r="FQ696" s="13"/>
      <c r="FR696" s="13"/>
      <c r="FS696" s="13"/>
      <c r="FT696" s="13"/>
      <c r="FU696" s="13"/>
      <c r="FV696" s="13"/>
      <c r="FW696" s="13"/>
      <c r="FX696" s="13"/>
      <c r="FY696" s="13"/>
      <c r="FZ696" s="13"/>
      <c r="GA696" s="13"/>
      <c r="GB696" s="13"/>
      <c r="GC696" s="13"/>
      <c r="GD696" s="13"/>
      <c r="GE696" s="13"/>
      <c r="GF696" s="13"/>
      <c r="GG696" s="13"/>
      <c r="GH696" s="13"/>
      <c r="GI696" s="13"/>
      <c r="GJ696" s="13"/>
      <c r="GK696" s="13"/>
      <c r="GL696" s="13"/>
      <c r="GM696" s="13"/>
      <c r="GN696" s="13"/>
      <c r="GO696" s="13"/>
      <c r="GP696" s="13"/>
      <c r="GQ696" s="13"/>
      <c r="GR696" s="13"/>
      <c r="GS696" s="13"/>
      <c r="GT696" s="13"/>
      <c r="GU696" s="13"/>
      <c r="GV696" s="13"/>
      <c r="GW696" s="13"/>
      <c r="GX696" s="13"/>
      <c r="GY696" s="13"/>
      <c r="GZ696" s="13"/>
      <c r="HA696" s="13"/>
      <c r="HB696" s="13"/>
      <c r="HC696" s="13"/>
      <c r="HD696" s="13"/>
      <c r="HE696" s="13"/>
      <c r="HF696" s="13"/>
      <c r="HG696" s="13"/>
      <c r="HH696" s="13"/>
      <c r="HI696" s="13"/>
      <c r="HJ696" s="13"/>
      <c r="HK696" s="13"/>
      <c r="HL696" s="13"/>
      <c r="HM696" s="13"/>
      <c r="HN696" s="13"/>
      <c r="HO696" s="13"/>
      <c r="HP696" s="13"/>
      <c r="HQ696" s="13"/>
      <c r="HR696" s="13"/>
      <c r="HS696" s="13"/>
      <c r="HT696" s="13"/>
      <c r="HU696" s="13"/>
      <c r="HV696" s="13"/>
      <c r="HW696" s="13"/>
      <c r="HX696" s="13"/>
      <c r="HY696" s="13"/>
      <c r="HZ696" s="13"/>
      <c r="IA696" s="13"/>
      <c r="IB696" s="13"/>
      <c r="IC696" s="13"/>
      <c r="ID696" s="13"/>
      <c r="IE696" s="13"/>
      <c r="IF696" s="13"/>
      <c r="IG696" s="13"/>
      <c r="IH696" s="13"/>
      <c r="II696" s="13"/>
      <c r="IJ696" s="13"/>
      <c r="IK696" s="13"/>
      <c r="IL696" s="13"/>
      <c r="IM696" s="13"/>
      <c r="IN696" s="13"/>
      <c r="IO696" s="13"/>
      <c r="IP696" s="13"/>
      <c r="IQ696" s="13"/>
      <c r="IR696" s="13"/>
      <c r="IS696" s="13"/>
      <c r="IT696" s="13"/>
    </row>
    <row r="697" spans="1:254" s="16" customFormat="1" ht="66.75" hidden="1" customHeight="1">
      <c r="A697" s="99" t="s">
        <v>452</v>
      </c>
      <c r="B697" s="140" t="s">
        <v>462</v>
      </c>
      <c r="C697" s="62" t="s">
        <v>467</v>
      </c>
      <c r="D697" s="119"/>
      <c r="E697" s="46" t="s">
        <v>942</v>
      </c>
      <c r="F697" s="56" t="s">
        <v>458</v>
      </c>
      <c r="G697" s="119" t="s">
        <v>905</v>
      </c>
      <c r="H697" s="126"/>
      <c r="I697" s="126"/>
      <c r="J697" s="126"/>
      <c r="K697" s="126"/>
      <c r="L697" s="125"/>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c r="EY697" s="13"/>
      <c r="EZ697" s="13"/>
      <c r="FA697" s="13"/>
      <c r="FB697" s="13"/>
      <c r="FC697" s="13"/>
      <c r="FD697" s="13"/>
      <c r="FE697" s="13"/>
      <c r="FF697" s="13"/>
      <c r="FG697" s="13"/>
      <c r="FH697" s="13"/>
      <c r="FI697" s="13"/>
      <c r="FJ697" s="13"/>
      <c r="FK697" s="13"/>
      <c r="FL697" s="13"/>
      <c r="FM697" s="13"/>
      <c r="FN697" s="13"/>
      <c r="FO697" s="13"/>
      <c r="FP697" s="13"/>
      <c r="FQ697" s="13"/>
      <c r="FR697" s="13"/>
      <c r="FS697" s="13"/>
      <c r="FT697" s="13"/>
      <c r="FU697" s="13"/>
      <c r="FV697" s="13"/>
      <c r="FW697" s="13"/>
      <c r="FX697" s="13"/>
      <c r="FY697" s="13"/>
      <c r="FZ697" s="13"/>
      <c r="GA697" s="13"/>
      <c r="GB697" s="13"/>
      <c r="GC697" s="13"/>
      <c r="GD697" s="13"/>
      <c r="GE697" s="13"/>
      <c r="GF697" s="13"/>
      <c r="GG697" s="13"/>
      <c r="GH697" s="13"/>
      <c r="GI697" s="13"/>
      <c r="GJ697" s="13"/>
      <c r="GK697" s="13"/>
      <c r="GL697" s="13"/>
      <c r="GM697" s="13"/>
      <c r="GN697" s="13"/>
      <c r="GO697" s="13"/>
      <c r="GP697" s="13"/>
      <c r="GQ697" s="13"/>
      <c r="GR697" s="13"/>
      <c r="GS697" s="13"/>
      <c r="GT697" s="13"/>
      <c r="GU697" s="13"/>
      <c r="GV697" s="13"/>
      <c r="GW697" s="13"/>
      <c r="GX697" s="13"/>
      <c r="GY697" s="13"/>
      <c r="GZ697" s="13"/>
      <c r="HA697" s="13"/>
      <c r="HB697" s="13"/>
      <c r="HC697" s="13"/>
      <c r="HD697" s="13"/>
      <c r="HE697" s="13"/>
      <c r="HF697" s="13"/>
      <c r="HG697" s="13"/>
      <c r="HH697" s="13"/>
      <c r="HI697" s="13"/>
      <c r="HJ697" s="13"/>
      <c r="HK697" s="13"/>
      <c r="HL697" s="13"/>
      <c r="HM697" s="13"/>
      <c r="HN697" s="13"/>
      <c r="HO697" s="13"/>
      <c r="HP697" s="13"/>
      <c r="HQ697" s="13"/>
      <c r="HR697" s="13"/>
      <c r="HS697" s="13"/>
      <c r="HT697" s="13"/>
      <c r="HU697" s="13"/>
      <c r="HV697" s="13"/>
      <c r="HW697" s="13"/>
      <c r="HX697" s="13"/>
      <c r="HY697" s="13"/>
      <c r="HZ697" s="13"/>
      <c r="IA697" s="13"/>
      <c r="IB697" s="13"/>
      <c r="IC697" s="13"/>
      <c r="ID697" s="13"/>
      <c r="IE697" s="13"/>
      <c r="IF697" s="13"/>
      <c r="IG697" s="13"/>
      <c r="IH697" s="13"/>
      <c r="II697" s="13"/>
      <c r="IJ697" s="13"/>
      <c r="IK697" s="13"/>
      <c r="IL697" s="13"/>
      <c r="IM697" s="13"/>
      <c r="IN697" s="13"/>
      <c r="IO697" s="13"/>
      <c r="IP697" s="13"/>
      <c r="IQ697" s="13"/>
      <c r="IR697" s="13"/>
      <c r="IS697" s="13"/>
      <c r="IT697" s="13"/>
    </row>
    <row r="698" spans="1:254" s="16" customFormat="1" ht="66.75" hidden="1" customHeight="1">
      <c r="A698" s="99" t="s">
        <v>453</v>
      </c>
      <c r="B698" s="140" t="s">
        <v>463</v>
      </c>
      <c r="C698" s="62" t="s">
        <v>468</v>
      </c>
      <c r="D698" s="119"/>
      <c r="E698" s="46" t="s">
        <v>942</v>
      </c>
      <c r="F698" s="56" t="s">
        <v>459</v>
      </c>
      <c r="G698" s="119" t="s">
        <v>905</v>
      </c>
      <c r="H698" s="126"/>
      <c r="I698" s="126"/>
      <c r="J698" s="126"/>
      <c r="K698" s="126"/>
      <c r="L698" s="125"/>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c r="EY698" s="13"/>
      <c r="EZ698" s="13"/>
      <c r="FA698" s="13"/>
      <c r="FB698" s="13"/>
      <c r="FC698" s="13"/>
      <c r="FD698" s="13"/>
      <c r="FE698" s="13"/>
      <c r="FF698" s="13"/>
      <c r="FG698" s="13"/>
      <c r="FH698" s="13"/>
      <c r="FI698" s="13"/>
      <c r="FJ698" s="13"/>
      <c r="FK698" s="13"/>
      <c r="FL698" s="13"/>
      <c r="FM698" s="13"/>
      <c r="FN698" s="13"/>
      <c r="FO698" s="13"/>
      <c r="FP698" s="13"/>
      <c r="FQ698" s="13"/>
      <c r="FR698" s="13"/>
      <c r="FS698" s="13"/>
      <c r="FT698" s="13"/>
      <c r="FU698" s="13"/>
      <c r="FV698" s="13"/>
      <c r="FW698" s="13"/>
      <c r="FX698" s="13"/>
      <c r="FY698" s="13"/>
      <c r="FZ698" s="13"/>
      <c r="GA698" s="13"/>
      <c r="GB698" s="13"/>
      <c r="GC698" s="13"/>
      <c r="GD698" s="13"/>
      <c r="GE698" s="13"/>
      <c r="GF698" s="13"/>
      <c r="GG698" s="13"/>
      <c r="GH698" s="13"/>
      <c r="GI698" s="13"/>
      <c r="GJ698" s="13"/>
      <c r="GK698" s="13"/>
      <c r="GL698" s="13"/>
      <c r="GM698" s="13"/>
      <c r="GN698" s="13"/>
      <c r="GO698" s="13"/>
      <c r="GP698" s="13"/>
      <c r="GQ698" s="13"/>
      <c r="GR698" s="13"/>
      <c r="GS698" s="13"/>
      <c r="GT698" s="13"/>
      <c r="GU698" s="13"/>
      <c r="GV698" s="13"/>
      <c r="GW698" s="13"/>
      <c r="GX698" s="13"/>
      <c r="GY698" s="13"/>
      <c r="GZ698" s="13"/>
      <c r="HA698" s="13"/>
      <c r="HB698" s="13"/>
      <c r="HC698" s="13"/>
      <c r="HD698" s="13"/>
      <c r="HE698" s="13"/>
      <c r="HF698" s="13"/>
      <c r="HG698" s="13"/>
      <c r="HH698" s="13"/>
      <c r="HI698" s="13"/>
      <c r="HJ698" s="13"/>
      <c r="HK698" s="13"/>
      <c r="HL698" s="13"/>
      <c r="HM698" s="13"/>
      <c r="HN698" s="13"/>
      <c r="HO698" s="13"/>
      <c r="HP698" s="13"/>
      <c r="HQ698" s="13"/>
      <c r="HR698" s="13"/>
      <c r="HS698" s="13"/>
      <c r="HT698" s="13"/>
      <c r="HU698" s="13"/>
      <c r="HV698" s="13"/>
      <c r="HW698" s="13"/>
      <c r="HX698" s="13"/>
      <c r="HY698" s="13"/>
      <c r="HZ698" s="13"/>
      <c r="IA698" s="13"/>
      <c r="IB698" s="13"/>
      <c r="IC698" s="13"/>
      <c r="ID698" s="13"/>
      <c r="IE698" s="13"/>
      <c r="IF698" s="13"/>
      <c r="IG698" s="13"/>
      <c r="IH698" s="13"/>
      <c r="II698" s="13"/>
      <c r="IJ698" s="13"/>
      <c r="IK698" s="13"/>
      <c r="IL698" s="13"/>
      <c r="IM698" s="13"/>
      <c r="IN698" s="13"/>
      <c r="IO698" s="13"/>
      <c r="IP698" s="13"/>
      <c r="IQ698" s="13"/>
      <c r="IR698" s="13"/>
      <c r="IS698" s="13"/>
      <c r="IT698" s="13"/>
    </row>
    <row r="699" spans="1:254" s="16" customFormat="1" ht="66.75" hidden="1" customHeight="1">
      <c r="A699" s="99" t="s">
        <v>454</v>
      </c>
      <c r="B699" s="117" t="s">
        <v>1210</v>
      </c>
      <c r="C699" s="147" t="s">
        <v>240</v>
      </c>
      <c r="D699" s="119"/>
      <c r="E699" s="63" t="s">
        <v>942</v>
      </c>
      <c r="F699" s="64"/>
      <c r="G699" s="64" t="s">
        <v>905</v>
      </c>
      <c r="H699" s="126"/>
      <c r="I699" s="126"/>
      <c r="J699" s="126"/>
      <c r="K699" s="126"/>
      <c r="L699" s="125"/>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c r="EY699" s="13"/>
      <c r="EZ699" s="13"/>
      <c r="FA699" s="13"/>
      <c r="FB699" s="13"/>
      <c r="FC699" s="13"/>
      <c r="FD699" s="13"/>
      <c r="FE699" s="13"/>
      <c r="FF699" s="13"/>
      <c r="FG699" s="13"/>
      <c r="FH699" s="13"/>
      <c r="FI699" s="13"/>
      <c r="FJ699" s="13"/>
      <c r="FK699" s="13"/>
      <c r="FL699" s="13"/>
      <c r="FM699" s="13"/>
      <c r="FN699" s="13"/>
      <c r="FO699" s="13"/>
      <c r="FP699" s="13"/>
      <c r="FQ699" s="13"/>
      <c r="FR699" s="13"/>
      <c r="FS699" s="13"/>
      <c r="FT699" s="13"/>
      <c r="FU699" s="13"/>
      <c r="FV699" s="13"/>
      <c r="FW699" s="13"/>
      <c r="FX699" s="13"/>
      <c r="FY699" s="13"/>
      <c r="FZ699" s="13"/>
      <c r="GA699" s="13"/>
      <c r="GB699" s="13"/>
      <c r="GC699" s="13"/>
      <c r="GD699" s="13"/>
      <c r="GE699" s="13"/>
      <c r="GF699" s="13"/>
      <c r="GG699" s="13"/>
      <c r="GH699" s="13"/>
      <c r="GI699" s="13"/>
      <c r="GJ699" s="13"/>
      <c r="GK699" s="13"/>
      <c r="GL699" s="13"/>
      <c r="GM699" s="13"/>
      <c r="GN699" s="13"/>
      <c r="GO699" s="13"/>
      <c r="GP699" s="13"/>
      <c r="GQ699" s="13"/>
      <c r="GR699" s="13"/>
      <c r="GS699" s="13"/>
      <c r="GT699" s="13"/>
      <c r="GU699" s="13"/>
      <c r="GV699" s="13"/>
      <c r="GW699" s="13"/>
      <c r="GX699" s="13"/>
      <c r="GY699" s="13"/>
      <c r="GZ699" s="13"/>
      <c r="HA699" s="13"/>
      <c r="HB699" s="13"/>
      <c r="HC699" s="13"/>
      <c r="HD699" s="13"/>
      <c r="HE699" s="13"/>
      <c r="HF699" s="13"/>
      <c r="HG699" s="13"/>
      <c r="HH699" s="13"/>
      <c r="HI699" s="13"/>
      <c r="HJ699" s="13"/>
      <c r="HK699" s="13"/>
      <c r="HL699" s="13"/>
      <c r="HM699" s="13"/>
      <c r="HN699" s="13"/>
      <c r="HO699" s="13"/>
      <c r="HP699" s="13"/>
      <c r="HQ699" s="13"/>
      <c r="HR699" s="13"/>
      <c r="HS699" s="13"/>
      <c r="HT699" s="13"/>
      <c r="HU699" s="13"/>
      <c r="HV699" s="13"/>
      <c r="HW699" s="13"/>
      <c r="HX699" s="13"/>
      <c r="HY699" s="13"/>
      <c r="HZ699" s="13"/>
      <c r="IA699" s="13"/>
      <c r="IB699" s="13"/>
      <c r="IC699" s="13"/>
      <c r="ID699" s="13"/>
      <c r="IE699" s="13"/>
      <c r="IF699" s="13"/>
      <c r="IG699" s="13"/>
      <c r="IH699" s="13"/>
      <c r="II699" s="13"/>
      <c r="IJ699" s="13"/>
      <c r="IK699" s="13"/>
      <c r="IL699" s="13"/>
      <c r="IM699" s="13"/>
      <c r="IN699" s="13"/>
      <c r="IO699" s="13"/>
      <c r="IP699" s="13"/>
      <c r="IQ699" s="13"/>
      <c r="IR699" s="13"/>
      <c r="IS699" s="13"/>
      <c r="IT699" s="13"/>
    </row>
    <row r="700" spans="1:254" s="14" customFormat="1" ht="66.75" customHeight="1">
      <c r="A700" s="175" t="s">
        <v>454</v>
      </c>
      <c r="B700" s="201" t="s">
        <v>768</v>
      </c>
      <c r="C700" s="269" t="s">
        <v>241</v>
      </c>
      <c r="D700" s="269" t="s">
        <v>1125</v>
      </c>
      <c r="E700" s="117" t="s">
        <v>943</v>
      </c>
      <c r="F700" s="64" t="s">
        <v>469</v>
      </c>
      <c r="G700" s="64" t="s">
        <v>905</v>
      </c>
      <c r="H700" s="65">
        <f t="shared" ref="H700:K700" si="23">H702+H705+H707+H711+H713+H715+H718+H722+H724+H727+H733+H735+H739+H740+H742+H744+H749+H750+H755+H758+H760+H761+H763+H764+H767+H772+H773</f>
        <v>3511691.2000000007</v>
      </c>
      <c r="I700" s="65">
        <f t="shared" si="23"/>
        <v>3405009.3</v>
      </c>
      <c r="J700" s="65">
        <f t="shared" si="23"/>
        <v>3313208.6999999997</v>
      </c>
      <c r="K700" s="65">
        <f t="shared" si="23"/>
        <v>2469332.4999999991</v>
      </c>
      <c r="L700" s="66"/>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c r="EY700" s="13"/>
      <c r="EZ700" s="13"/>
      <c r="FA700" s="13"/>
      <c r="FB700" s="13"/>
      <c r="FC700" s="13"/>
      <c r="FD700" s="13"/>
      <c r="FE700" s="13"/>
      <c r="FF700" s="13"/>
      <c r="FG700" s="13"/>
      <c r="FH700" s="13"/>
      <c r="FI700" s="13"/>
      <c r="FJ700" s="13"/>
      <c r="FK700" s="13"/>
      <c r="FL700" s="13"/>
      <c r="FM700" s="13"/>
      <c r="FN700" s="13"/>
      <c r="FO700" s="13"/>
      <c r="FP700" s="13"/>
      <c r="FQ700" s="13"/>
      <c r="FR700" s="13"/>
      <c r="FS700" s="13"/>
      <c r="FT700" s="13"/>
      <c r="FU700" s="13"/>
      <c r="FV700" s="13"/>
      <c r="FW700" s="13"/>
      <c r="FX700" s="13"/>
      <c r="FY700" s="13"/>
      <c r="FZ700" s="13"/>
      <c r="GA700" s="13"/>
      <c r="GB700" s="13"/>
      <c r="GC700" s="13"/>
      <c r="GD700" s="13"/>
      <c r="GE700" s="13"/>
      <c r="GF700" s="13"/>
      <c r="GG700" s="13"/>
      <c r="GH700" s="13"/>
      <c r="GI700" s="13"/>
      <c r="GJ700" s="13"/>
      <c r="GK700" s="13"/>
      <c r="GL700" s="13"/>
      <c r="GM700" s="13"/>
      <c r="GN700" s="13"/>
      <c r="GO700" s="13"/>
      <c r="GP700" s="13"/>
      <c r="GQ700" s="13"/>
      <c r="GR700" s="13"/>
      <c r="GS700" s="13"/>
      <c r="GT700" s="13"/>
      <c r="GU700" s="13"/>
      <c r="GV700" s="13"/>
      <c r="GW700" s="13"/>
      <c r="GX700" s="13"/>
      <c r="GY700" s="13"/>
      <c r="GZ700" s="13"/>
      <c r="HA700" s="13"/>
      <c r="HB700" s="13"/>
      <c r="HC700" s="13"/>
      <c r="HD700" s="13"/>
      <c r="HE700" s="13"/>
      <c r="HF700" s="13"/>
      <c r="HG700" s="13"/>
      <c r="HH700" s="13"/>
      <c r="HI700" s="13"/>
      <c r="HJ700" s="13"/>
      <c r="HK700" s="13"/>
      <c r="HL700" s="13"/>
      <c r="HM700" s="13"/>
      <c r="HN700" s="13"/>
      <c r="HO700" s="13"/>
      <c r="HP700" s="13"/>
      <c r="HQ700" s="13"/>
      <c r="HR700" s="13"/>
      <c r="HS700" s="13"/>
      <c r="HT700" s="13"/>
      <c r="HU700" s="13"/>
      <c r="HV700" s="13"/>
      <c r="HW700" s="13"/>
      <c r="HX700" s="13"/>
      <c r="HY700" s="13"/>
      <c r="HZ700" s="13"/>
      <c r="IA700" s="13"/>
      <c r="IB700" s="13"/>
      <c r="IC700" s="13"/>
      <c r="ID700" s="13"/>
      <c r="IE700" s="13"/>
      <c r="IF700" s="13"/>
      <c r="IG700" s="13"/>
      <c r="IH700" s="13"/>
      <c r="II700" s="13"/>
      <c r="IJ700" s="13"/>
      <c r="IK700" s="13"/>
      <c r="IL700" s="13"/>
      <c r="IM700" s="13"/>
      <c r="IN700" s="13"/>
      <c r="IO700" s="13"/>
      <c r="IP700" s="13"/>
      <c r="IQ700" s="13"/>
      <c r="IR700" s="13"/>
      <c r="IS700" s="13"/>
      <c r="IT700" s="13"/>
    </row>
    <row r="701" spans="1:254" s="14" customFormat="1" ht="28.5" customHeight="1">
      <c r="A701" s="176"/>
      <c r="B701" s="201"/>
      <c r="C701" s="269"/>
      <c r="D701" s="269"/>
      <c r="E701" s="117" t="s">
        <v>282</v>
      </c>
      <c r="F701" s="147"/>
      <c r="G701" s="147"/>
      <c r="H701" s="65"/>
      <c r="I701" s="65"/>
      <c r="J701" s="65"/>
      <c r="K701" s="65"/>
      <c r="L701" s="66"/>
      <c r="M701" s="20"/>
      <c r="N701" s="20"/>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c r="EY701" s="13"/>
      <c r="EZ701" s="13"/>
      <c r="FA701" s="13"/>
      <c r="FB701" s="13"/>
      <c r="FC701" s="13"/>
      <c r="FD701" s="13"/>
      <c r="FE701" s="13"/>
      <c r="FF701" s="13"/>
      <c r="FG701" s="13"/>
      <c r="FH701" s="13"/>
      <c r="FI701" s="13"/>
      <c r="FJ701" s="13"/>
      <c r="FK701" s="13"/>
      <c r="FL701" s="13"/>
      <c r="FM701" s="13"/>
      <c r="FN701" s="13"/>
      <c r="FO701" s="13"/>
      <c r="FP701" s="13"/>
      <c r="FQ701" s="13"/>
      <c r="FR701" s="13"/>
      <c r="FS701" s="13"/>
      <c r="FT701" s="13"/>
      <c r="FU701" s="13"/>
      <c r="FV701" s="13"/>
      <c r="FW701" s="13"/>
      <c r="FX701" s="13"/>
      <c r="FY701" s="13"/>
      <c r="FZ701" s="13"/>
      <c r="GA701" s="13"/>
      <c r="GB701" s="13"/>
      <c r="GC701" s="13"/>
      <c r="GD701" s="13"/>
      <c r="GE701" s="13"/>
      <c r="GF701" s="13"/>
      <c r="GG701" s="13"/>
      <c r="GH701" s="13"/>
      <c r="GI701" s="13"/>
      <c r="GJ701" s="13"/>
      <c r="GK701" s="13"/>
      <c r="GL701" s="13"/>
      <c r="GM701" s="13"/>
      <c r="GN701" s="13"/>
      <c r="GO701" s="13"/>
      <c r="GP701" s="13"/>
      <c r="GQ701" s="13"/>
      <c r="GR701" s="13"/>
      <c r="GS701" s="13"/>
      <c r="GT701" s="13"/>
      <c r="GU701" s="13"/>
      <c r="GV701" s="13"/>
      <c r="GW701" s="13"/>
      <c r="GX701" s="13"/>
      <c r="GY701" s="13"/>
      <c r="GZ701" s="13"/>
      <c r="HA701" s="13"/>
      <c r="HB701" s="13"/>
      <c r="HC701" s="13"/>
      <c r="HD701" s="13"/>
      <c r="HE701" s="13"/>
      <c r="HF701" s="13"/>
      <c r="HG701" s="13"/>
      <c r="HH701" s="13"/>
      <c r="HI701" s="13"/>
      <c r="HJ701" s="13"/>
      <c r="HK701" s="13"/>
      <c r="HL701" s="13"/>
      <c r="HM701" s="13"/>
      <c r="HN701" s="13"/>
      <c r="HO701" s="13"/>
      <c r="HP701" s="13"/>
      <c r="HQ701" s="13"/>
      <c r="HR701" s="13"/>
      <c r="HS701" s="13"/>
      <c r="HT701" s="13"/>
      <c r="HU701" s="13"/>
      <c r="HV701" s="13"/>
      <c r="HW701" s="13"/>
      <c r="HX701" s="13"/>
      <c r="HY701" s="13"/>
      <c r="HZ701" s="13"/>
      <c r="IA701" s="13"/>
      <c r="IB701" s="13"/>
      <c r="IC701" s="13"/>
      <c r="ID701" s="13"/>
      <c r="IE701" s="13"/>
      <c r="IF701" s="13"/>
      <c r="IG701" s="13"/>
      <c r="IH701" s="13"/>
      <c r="II701" s="13"/>
      <c r="IJ701" s="13"/>
      <c r="IK701" s="13"/>
      <c r="IL701" s="13"/>
      <c r="IM701" s="13"/>
      <c r="IN701" s="13"/>
      <c r="IO701" s="13"/>
      <c r="IP701" s="13"/>
      <c r="IQ701" s="13"/>
      <c r="IR701" s="13"/>
      <c r="IS701" s="13"/>
      <c r="IT701" s="13"/>
    </row>
    <row r="702" spans="1:254" s="14" customFormat="1" ht="66.75" customHeight="1">
      <c r="A702" s="176"/>
      <c r="B702" s="201" t="s">
        <v>1211</v>
      </c>
      <c r="C702" s="235" t="s">
        <v>332</v>
      </c>
      <c r="D702" s="236" t="s">
        <v>209</v>
      </c>
      <c r="E702" s="44" t="s">
        <v>1174</v>
      </c>
      <c r="F702" s="135" t="s">
        <v>289</v>
      </c>
      <c r="G702" s="135" t="s">
        <v>1015</v>
      </c>
      <c r="H702" s="180">
        <v>1072</v>
      </c>
      <c r="I702" s="180">
        <v>1072</v>
      </c>
      <c r="J702" s="180">
        <v>714.7</v>
      </c>
      <c r="K702" s="242">
        <v>1637.9</v>
      </c>
      <c r="L702" s="161" t="s">
        <v>996</v>
      </c>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c r="EY702" s="13"/>
      <c r="EZ702" s="13"/>
      <c r="FA702" s="13"/>
      <c r="FB702" s="13"/>
      <c r="FC702" s="13"/>
      <c r="FD702" s="13"/>
      <c r="FE702" s="13"/>
      <c r="FF702" s="13"/>
      <c r="FG702" s="13"/>
      <c r="FH702" s="13"/>
      <c r="FI702" s="13"/>
      <c r="FJ702" s="13"/>
      <c r="FK702" s="13"/>
      <c r="FL702" s="13"/>
      <c r="FM702" s="13"/>
      <c r="FN702" s="13"/>
      <c r="FO702" s="13"/>
      <c r="FP702" s="13"/>
      <c r="FQ702" s="13"/>
      <c r="FR702" s="13"/>
      <c r="FS702" s="13"/>
      <c r="FT702" s="13"/>
      <c r="FU702" s="13"/>
      <c r="FV702" s="13"/>
      <c r="FW702" s="13"/>
      <c r="FX702" s="13"/>
      <c r="FY702" s="13"/>
      <c r="FZ702" s="13"/>
      <c r="GA702" s="13"/>
      <c r="GB702" s="13"/>
      <c r="GC702" s="13"/>
      <c r="GD702" s="13"/>
      <c r="GE702" s="13"/>
      <c r="GF702" s="13"/>
      <c r="GG702" s="13"/>
      <c r="GH702" s="13"/>
      <c r="GI702" s="13"/>
      <c r="GJ702" s="13"/>
      <c r="GK702" s="13"/>
      <c r="GL702" s="13"/>
      <c r="GM702" s="13"/>
      <c r="GN702" s="13"/>
      <c r="GO702" s="13"/>
      <c r="GP702" s="13"/>
      <c r="GQ702" s="13"/>
      <c r="GR702" s="13"/>
      <c r="GS702" s="13"/>
      <c r="GT702" s="13"/>
      <c r="GU702" s="13"/>
      <c r="GV702" s="13"/>
      <c r="GW702" s="13"/>
      <c r="GX702" s="13"/>
      <c r="GY702" s="13"/>
      <c r="GZ702" s="13"/>
      <c r="HA702" s="13"/>
      <c r="HB702" s="13"/>
      <c r="HC702" s="13"/>
      <c r="HD702" s="13"/>
      <c r="HE702" s="13"/>
      <c r="HF702" s="13"/>
      <c r="HG702" s="13"/>
      <c r="HH702" s="13"/>
      <c r="HI702" s="13"/>
      <c r="HJ702" s="13"/>
      <c r="HK702" s="13"/>
      <c r="HL702" s="13"/>
      <c r="HM702" s="13"/>
      <c r="HN702" s="13"/>
      <c r="HO702" s="13"/>
      <c r="HP702" s="13"/>
      <c r="HQ702" s="13"/>
      <c r="HR702" s="13"/>
      <c r="HS702" s="13"/>
      <c r="HT702" s="13"/>
      <c r="HU702" s="13"/>
      <c r="HV702" s="13"/>
      <c r="HW702" s="13"/>
      <c r="HX702" s="13"/>
      <c r="HY702" s="13"/>
      <c r="HZ702" s="13"/>
      <c r="IA702" s="13"/>
      <c r="IB702" s="13"/>
      <c r="IC702" s="13"/>
      <c r="ID702" s="13"/>
      <c r="IE702" s="13"/>
      <c r="IF702" s="13"/>
      <c r="IG702" s="13"/>
      <c r="IH702" s="13"/>
      <c r="II702" s="13"/>
      <c r="IJ702" s="13"/>
      <c r="IK702" s="13"/>
      <c r="IL702" s="13"/>
      <c r="IM702" s="13"/>
      <c r="IN702" s="13"/>
      <c r="IO702" s="13"/>
      <c r="IP702" s="13"/>
      <c r="IQ702" s="13"/>
      <c r="IR702" s="13"/>
      <c r="IS702" s="13"/>
      <c r="IT702" s="13"/>
    </row>
    <row r="703" spans="1:254" s="14" customFormat="1" ht="59.25" customHeight="1">
      <c r="A703" s="176"/>
      <c r="B703" s="201"/>
      <c r="C703" s="235"/>
      <c r="D703" s="236"/>
      <c r="E703" s="45" t="s">
        <v>1175</v>
      </c>
      <c r="F703" s="135" t="s">
        <v>289</v>
      </c>
      <c r="G703" s="135" t="s">
        <v>1290</v>
      </c>
      <c r="H703" s="181"/>
      <c r="I703" s="181"/>
      <c r="J703" s="181"/>
      <c r="K703" s="242"/>
      <c r="L703" s="162"/>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c r="GX703" s="13"/>
      <c r="GY703" s="13"/>
      <c r="GZ703" s="13"/>
      <c r="HA703" s="13"/>
      <c r="HB703" s="13"/>
      <c r="HC703" s="13"/>
      <c r="HD703" s="13"/>
      <c r="HE703" s="13"/>
      <c r="HF703" s="13"/>
      <c r="HG703" s="13"/>
      <c r="HH703" s="13"/>
      <c r="HI703" s="13"/>
      <c r="HJ703" s="13"/>
      <c r="HK703" s="13"/>
      <c r="HL703" s="13"/>
      <c r="HM703" s="13"/>
      <c r="HN703" s="13"/>
      <c r="HO703" s="13"/>
      <c r="HP703" s="13"/>
      <c r="HQ703" s="13"/>
      <c r="HR703" s="13"/>
      <c r="HS703" s="13"/>
      <c r="HT703" s="13"/>
      <c r="HU703" s="13"/>
      <c r="HV703" s="13"/>
      <c r="HW703" s="13"/>
      <c r="HX703" s="13"/>
      <c r="HY703" s="13"/>
      <c r="HZ703" s="13"/>
      <c r="IA703" s="13"/>
      <c r="IB703" s="13"/>
      <c r="IC703" s="13"/>
      <c r="ID703" s="13"/>
      <c r="IE703" s="13"/>
      <c r="IF703" s="13"/>
      <c r="IG703" s="13"/>
      <c r="IH703" s="13"/>
      <c r="II703" s="13"/>
      <c r="IJ703" s="13"/>
      <c r="IK703" s="13"/>
      <c r="IL703" s="13"/>
      <c r="IM703" s="13"/>
      <c r="IN703" s="13"/>
      <c r="IO703" s="13"/>
      <c r="IP703" s="13"/>
      <c r="IQ703" s="13"/>
      <c r="IR703" s="13"/>
      <c r="IS703" s="13"/>
      <c r="IT703" s="13"/>
    </row>
    <row r="704" spans="1:254" s="14" customFormat="1" ht="51" customHeight="1">
      <c r="A704" s="176"/>
      <c r="B704" s="201"/>
      <c r="C704" s="235"/>
      <c r="D704" s="236"/>
      <c r="E704" s="45" t="s">
        <v>1176</v>
      </c>
      <c r="F704" s="128" t="s">
        <v>289</v>
      </c>
      <c r="G704" s="135" t="s">
        <v>1079</v>
      </c>
      <c r="H704" s="223"/>
      <c r="I704" s="223"/>
      <c r="J704" s="223"/>
      <c r="K704" s="242"/>
      <c r="L704" s="16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c r="EY704" s="13"/>
      <c r="EZ704" s="13"/>
      <c r="FA704" s="13"/>
      <c r="FB704" s="13"/>
      <c r="FC704" s="13"/>
      <c r="FD704" s="13"/>
      <c r="FE704" s="13"/>
      <c r="FF704" s="13"/>
      <c r="FG704" s="13"/>
      <c r="FH704" s="13"/>
      <c r="FI704" s="13"/>
      <c r="FJ704" s="13"/>
      <c r="FK704" s="13"/>
      <c r="FL704" s="13"/>
      <c r="FM704" s="13"/>
      <c r="FN704" s="13"/>
      <c r="FO704" s="13"/>
      <c r="FP704" s="13"/>
      <c r="FQ704" s="13"/>
      <c r="FR704" s="13"/>
      <c r="FS704" s="13"/>
      <c r="FT704" s="13"/>
      <c r="FU704" s="13"/>
      <c r="FV704" s="13"/>
      <c r="FW704" s="13"/>
      <c r="FX704" s="13"/>
      <c r="FY704" s="13"/>
      <c r="FZ704" s="13"/>
      <c r="GA704" s="13"/>
      <c r="GB704" s="13"/>
      <c r="GC704" s="13"/>
      <c r="GD704" s="13"/>
      <c r="GE704" s="13"/>
      <c r="GF704" s="13"/>
      <c r="GG704" s="13"/>
      <c r="GH704" s="13"/>
      <c r="GI704" s="13"/>
      <c r="GJ704" s="13"/>
      <c r="GK704" s="13"/>
      <c r="GL704" s="13"/>
      <c r="GM704" s="13"/>
      <c r="GN704" s="13"/>
      <c r="GO704" s="13"/>
      <c r="GP704" s="13"/>
      <c r="GQ704" s="13"/>
      <c r="GR704" s="13"/>
      <c r="GS704" s="13"/>
      <c r="GT704" s="13"/>
      <c r="GU704" s="13"/>
      <c r="GV704" s="13"/>
      <c r="GW704" s="13"/>
      <c r="GX704" s="13"/>
      <c r="GY704" s="13"/>
      <c r="GZ704" s="13"/>
      <c r="HA704" s="13"/>
      <c r="HB704" s="13"/>
      <c r="HC704" s="13"/>
      <c r="HD704" s="13"/>
      <c r="HE704" s="13"/>
      <c r="HF704" s="13"/>
      <c r="HG704" s="13"/>
      <c r="HH704" s="13"/>
      <c r="HI704" s="13"/>
      <c r="HJ704" s="13"/>
      <c r="HK704" s="13"/>
      <c r="HL704" s="13"/>
      <c r="HM704" s="13"/>
      <c r="HN704" s="13"/>
      <c r="HO704" s="13"/>
      <c r="HP704" s="13"/>
      <c r="HQ704" s="13"/>
      <c r="HR704" s="13"/>
      <c r="HS704" s="13"/>
      <c r="HT704" s="13"/>
      <c r="HU704" s="13"/>
      <c r="HV704" s="13"/>
      <c r="HW704" s="13"/>
      <c r="HX704" s="13"/>
      <c r="HY704" s="13"/>
      <c r="HZ704" s="13"/>
      <c r="IA704" s="13"/>
      <c r="IB704" s="13"/>
      <c r="IC704" s="13"/>
      <c r="ID704" s="13"/>
      <c r="IE704" s="13"/>
      <c r="IF704" s="13"/>
      <c r="IG704" s="13"/>
      <c r="IH704" s="13"/>
      <c r="II704" s="13"/>
      <c r="IJ704" s="13"/>
      <c r="IK704" s="13"/>
      <c r="IL704" s="13"/>
      <c r="IM704" s="13"/>
      <c r="IN704" s="13"/>
      <c r="IO704" s="13"/>
      <c r="IP704" s="13"/>
      <c r="IQ704" s="13"/>
      <c r="IR704" s="13"/>
      <c r="IS704" s="13"/>
      <c r="IT704" s="13"/>
    </row>
    <row r="705" spans="1:254" s="14" customFormat="1" ht="42.75" customHeight="1">
      <c r="A705" s="176"/>
      <c r="B705" s="169" t="s">
        <v>1212</v>
      </c>
      <c r="C705" s="151" t="s">
        <v>333</v>
      </c>
      <c r="D705" s="158" t="s">
        <v>384</v>
      </c>
      <c r="E705" s="125" t="s">
        <v>980</v>
      </c>
      <c r="F705" s="131" t="s">
        <v>289</v>
      </c>
      <c r="G705" s="131" t="s">
        <v>1091</v>
      </c>
      <c r="H705" s="180">
        <v>21.9</v>
      </c>
      <c r="I705" s="180">
        <v>12.5</v>
      </c>
      <c r="J705" s="180">
        <v>17.899999999999999</v>
      </c>
      <c r="K705" s="180">
        <v>162.30000000000001</v>
      </c>
      <c r="L705" s="185" t="s">
        <v>1254</v>
      </c>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c r="EY705" s="13"/>
      <c r="EZ705" s="13"/>
      <c r="FA705" s="13"/>
      <c r="FB705" s="13"/>
      <c r="FC705" s="13"/>
      <c r="FD705" s="13"/>
      <c r="FE705" s="13"/>
      <c r="FF705" s="13"/>
      <c r="FG705" s="13"/>
      <c r="FH705" s="13"/>
      <c r="FI705" s="13"/>
      <c r="FJ705" s="13"/>
      <c r="FK705" s="13"/>
      <c r="FL705" s="13"/>
      <c r="FM705" s="13"/>
      <c r="FN705" s="13"/>
      <c r="FO705" s="13"/>
      <c r="FP705" s="13"/>
      <c r="FQ705" s="13"/>
      <c r="FR705" s="13"/>
      <c r="FS705" s="13"/>
      <c r="FT705" s="13"/>
      <c r="FU705" s="13"/>
      <c r="FV705" s="13"/>
      <c r="FW705" s="13"/>
      <c r="FX705" s="13"/>
      <c r="FY705" s="13"/>
      <c r="FZ705" s="13"/>
      <c r="GA705" s="13"/>
      <c r="GB705" s="13"/>
      <c r="GC705" s="13"/>
      <c r="GD705" s="13"/>
      <c r="GE705" s="13"/>
      <c r="GF705" s="13"/>
      <c r="GG705" s="13"/>
      <c r="GH705" s="13"/>
      <c r="GI705" s="13"/>
      <c r="GJ705" s="13"/>
      <c r="GK705" s="13"/>
      <c r="GL705" s="13"/>
      <c r="GM705" s="13"/>
      <c r="GN705" s="13"/>
      <c r="GO705" s="13"/>
      <c r="GP705" s="13"/>
      <c r="GQ705" s="13"/>
      <c r="GR705" s="13"/>
      <c r="GS705" s="13"/>
      <c r="GT705" s="13"/>
      <c r="GU705" s="13"/>
      <c r="GV705" s="13"/>
      <c r="GW705" s="13"/>
      <c r="GX705" s="13"/>
      <c r="GY705" s="13"/>
      <c r="GZ705" s="13"/>
      <c r="HA705" s="13"/>
      <c r="HB705" s="13"/>
      <c r="HC705" s="13"/>
      <c r="HD705" s="13"/>
      <c r="HE705" s="13"/>
      <c r="HF705" s="13"/>
      <c r="HG705" s="13"/>
      <c r="HH705" s="13"/>
      <c r="HI705" s="13"/>
      <c r="HJ705" s="13"/>
      <c r="HK705" s="13"/>
      <c r="HL705" s="13"/>
      <c r="HM705" s="13"/>
      <c r="HN705" s="13"/>
      <c r="HO705" s="13"/>
      <c r="HP705" s="13"/>
      <c r="HQ705" s="13"/>
      <c r="HR705" s="13"/>
      <c r="HS705" s="13"/>
      <c r="HT705" s="13"/>
      <c r="HU705" s="13"/>
      <c r="HV705" s="13"/>
      <c r="HW705" s="13"/>
      <c r="HX705" s="13"/>
      <c r="HY705" s="13"/>
      <c r="HZ705" s="13"/>
      <c r="IA705" s="13"/>
      <c r="IB705" s="13"/>
      <c r="IC705" s="13"/>
      <c r="ID705" s="13"/>
      <c r="IE705" s="13"/>
      <c r="IF705" s="13"/>
      <c r="IG705" s="13"/>
      <c r="IH705" s="13"/>
      <c r="II705" s="13"/>
      <c r="IJ705" s="13"/>
      <c r="IK705" s="13"/>
      <c r="IL705" s="13"/>
      <c r="IM705" s="13"/>
      <c r="IN705" s="13"/>
      <c r="IO705" s="13"/>
      <c r="IP705" s="13"/>
      <c r="IQ705" s="13"/>
      <c r="IR705" s="13"/>
      <c r="IS705" s="13"/>
      <c r="IT705" s="13"/>
    </row>
    <row r="706" spans="1:254" s="14" customFormat="1" ht="59.25" customHeight="1">
      <c r="A706" s="176"/>
      <c r="B706" s="171"/>
      <c r="C706" s="152"/>
      <c r="D706" s="160"/>
      <c r="E706" s="125" t="s">
        <v>1177</v>
      </c>
      <c r="F706" s="131" t="s">
        <v>289</v>
      </c>
      <c r="G706" s="131" t="s">
        <v>1078</v>
      </c>
      <c r="H706" s="223"/>
      <c r="I706" s="223"/>
      <c r="J706" s="223"/>
      <c r="K706" s="223"/>
      <c r="L706" s="186"/>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c r="EY706" s="13"/>
      <c r="EZ706" s="13"/>
      <c r="FA706" s="13"/>
      <c r="FB706" s="13"/>
      <c r="FC706" s="13"/>
      <c r="FD706" s="13"/>
      <c r="FE706" s="13"/>
      <c r="FF706" s="13"/>
      <c r="FG706" s="13"/>
      <c r="FH706" s="13"/>
      <c r="FI706" s="13"/>
      <c r="FJ706" s="13"/>
      <c r="FK706" s="13"/>
      <c r="FL706" s="13"/>
      <c r="FM706" s="13"/>
      <c r="FN706" s="13"/>
      <c r="FO706" s="13"/>
      <c r="FP706" s="13"/>
      <c r="FQ706" s="13"/>
      <c r="FR706" s="13"/>
      <c r="FS706" s="13"/>
      <c r="FT706" s="13"/>
      <c r="FU706" s="13"/>
      <c r="FV706" s="13"/>
      <c r="FW706" s="13"/>
      <c r="FX706" s="13"/>
      <c r="FY706" s="13"/>
      <c r="FZ706" s="13"/>
      <c r="GA706" s="13"/>
      <c r="GB706" s="13"/>
      <c r="GC706" s="13"/>
      <c r="GD706" s="13"/>
      <c r="GE706" s="13"/>
      <c r="GF706" s="13"/>
      <c r="GG706" s="13"/>
      <c r="GH706" s="13"/>
      <c r="GI706" s="13"/>
      <c r="GJ706" s="13"/>
      <c r="GK706" s="13"/>
      <c r="GL706" s="13"/>
      <c r="GM706" s="13"/>
      <c r="GN706" s="13"/>
      <c r="GO706" s="13"/>
      <c r="GP706" s="13"/>
      <c r="GQ706" s="13"/>
      <c r="GR706" s="13"/>
      <c r="GS706" s="13"/>
      <c r="GT706" s="13"/>
      <c r="GU706" s="13"/>
      <c r="GV706" s="13"/>
      <c r="GW706" s="13"/>
      <c r="GX706" s="13"/>
      <c r="GY706" s="13"/>
      <c r="GZ706" s="13"/>
      <c r="HA706" s="13"/>
      <c r="HB706" s="13"/>
      <c r="HC706" s="13"/>
      <c r="HD706" s="13"/>
      <c r="HE706" s="13"/>
      <c r="HF706" s="13"/>
      <c r="HG706" s="13"/>
      <c r="HH706" s="13"/>
      <c r="HI706" s="13"/>
      <c r="HJ706" s="13"/>
      <c r="HK706" s="13"/>
      <c r="HL706" s="13"/>
      <c r="HM706" s="13"/>
      <c r="HN706" s="13"/>
      <c r="HO706" s="13"/>
      <c r="HP706" s="13"/>
      <c r="HQ706" s="13"/>
      <c r="HR706" s="13"/>
      <c r="HS706" s="13"/>
      <c r="HT706" s="13"/>
      <c r="HU706" s="13"/>
      <c r="HV706" s="13"/>
      <c r="HW706" s="13"/>
      <c r="HX706" s="13"/>
      <c r="HY706" s="13"/>
      <c r="HZ706" s="13"/>
      <c r="IA706" s="13"/>
      <c r="IB706" s="13"/>
      <c r="IC706" s="13"/>
      <c r="ID706" s="13"/>
      <c r="IE706" s="13"/>
      <c r="IF706" s="13"/>
      <c r="IG706" s="13"/>
      <c r="IH706" s="13"/>
      <c r="II706" s="13"/>
      <c r="IJ706" s="13"/>
      <c r="IK706" s="13"/>
      <c r="IL706" s="13"/>
      <c r="IM706" s="13"/>
      <c r="IN706" s="13"/>
      <c r="IO706" s="13"/>
      <c r="IP706" s="13"/>
      <c r="IQ706" s="13"/>
      <c r="IR706" s="13"/>
      <c r="IS706" s="13"/>
      <c r="IT706" s="13"/>
    </row>
    <row r="707" spans="1:254" s="14" customFormat="1" ht="51.75" customHeight="1">
      <c r="A707" s="176"/>
      <c r="B707" s="169" t="s">
        <v>1213</v>
      </c>
      <c r="C707" s="151" t="s">
        <v>334</v>
      </c>
      <c r="D707" s="158" t="s">
        <v>255</v>
      </c>
      <c r="E707" s="125" t="s">
        <v>385</v>
      </c>
      <c r="F707" s="131" t="s">
        <v>289</v>
      </c>
      <c r="G707" s="131" t="s">
        <v>1092</v>
      </c>
      <c r="H707" s="180">
        <v>1521.6</v>
      </c>
      <c r="I707" s="180">
        <v>1521.6</v>
      </c>
      <c r="J707" s="180">
        <v>1833</v>
      </c>
      <c r="K707" s="180">
        <v>1833</v>
      </c>
      <c r="L707" s="161" t="s">
        <v>1241</v>
      </c>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c r="EY707" s="13"/>
      <c r="EZ707" s="13"/>
      <c r="FA707" s="13"/>
      <c r="FB707" s="13"/>
      <c r="FC707" s="13"/>
      <c r="FD707" s="13"/>
      <c r="FE707" s="13"/>
      <c r="FF707" s="13"/>
      <c r="FG707" s="13"/>
      <c r="FH707" s="13"/>
      <c r="FI707" s="13"/>
      <c r="FJ707" s="13"/>
      <c r="FK707" s="13"/>
      <c r="FL707" s="13"/>
      <c r="FM707" s="13"/>
      <c r="FN707" s="13"/>
      <c r="FO707" s="13"/>
      <c r="FP707" s="13"/>
      <c r="FQ707" s="13"/>
      <c r="FR707" s="13"/>
      <c r="FS707" s="13"/>
      <c r="FT707" s="13"/>
      <c r="FU707" s="13"/>
      <c r="FV707" s="13"/>
      <c r="FW707" s="13"/>
      <c r="FX707" s="13"/>
      <c r="FY707" s="13"/>
      <c r="FZ707" s="13"/>
      <c r="GA707" s="13"/>
      <c r="GB707" s="13"/>
      <c r="GC707" s="13"/>
      <c r="GD707" s="13"/>
      <c r="GE707" s="13"/>
      <c r="GF707" s="13"/>
      <c r="GG707" s="13"/>
      <c r="GH707" s="13"/>
      <c r="GI707" s="13"/>
      <c r="GJ707" s="13"/>
      <c r="GK707" s="13"/>
      <c r="GL707" s="13"/>
      <c r="GM707" s="13"/>
      <c r="GN707" s="13"/>
      <c r="GO707" s="13"/>
      <c r="GP707" s="13"/>
      <c r="GQ707" s="13"/>
      <c r="GR707" s="13"/>
      <c r="GS707" s="13"/>
      <c r="GT707" s="13"/>
      <c r="GU707" s="13"/>
      <c r="GV707" s="13"/>
      <c r="GW707" s="13"/>
      <c r="GX707" s="13"/>
      <c r="GY707" s="13"/>
      <c r="GZ707" s="13"/>
      <c r="HA707" s="13"/>
      <c r="HB707" s="13"/>
      <c r="HC707" s="13"/>
      <c r="HD707" s="13"/>
      <c r="HE707" s="13"/>
      <c r="HF707" s="13"/>
      <c r="HG707" s="13"/>
      <c r="HH707" s="13"/>
      <c r="HI707" s="13"/>
      <c r="HJ707" s="13"/>
      <c r="HK707" s="13"/>
      <c r="HL707" s="13"/>
      <c r="HM707" s="13"/>
      <c r="HN707" s="13"/>
      <c r="HO707" s="13"/>
      <c r="HP707" s="13"/>
      <c r="HQ707" s="13"/>
      <c r="HR707" s="13"/>
      <c r="HS707" s="13"/>
      <c r="HT707" s="13"/>
      <c r="HU707" s="13"/>
      <c r="HV707" s="13"/>
      <c r="HW707" s="13"/>
      <c r="HX707" s="13"/>
      <c r="HY707" s="13"/>
      <c r="HZ707" s="13"/>
      <c r="IA707" s="13"/>
      <c r="IB707" s="13"/>
      <c r="IC707" s="13"/>
      <c r="ID707" s="13"/>
      <c r="IE707" s="13"/>
      <c r="IF707" s="13"/>
      <c r="IG707" s="13"/>
      <c r="IH707" s="13"/>
      <c r="II707" s="13"/>
      <c r="IJ707" s="13"/>
      <c r="IK707" s="13"/>
      <c r="IL707" s="13"/>
      <c r="IM707" s="13"/>
      <c r="IN707" s="13"/>
      <c r="IO707" s="13"/>
      <c r="IP707" s="13"/>
      <c r="IQ707" s="13"/>
      <c r="IR707" s="13"/>
      <c r="IS707" s="13"/>
      <c r="IT707" s="13"/>
    </row>
    <row r="708" spans="1:254" s="14" customFormat="1" ht="96.75" customHeight="1">
      <c r="A708" s="176"/>
      <c r="B708" s="170"/>
      <c r="C708" s="166"/>
      <c r="D708" s="159"/>
      <c r="E708" s="125" t="s">
        <v>1178</v>
      </c>
      <c r="F708" s="131" t="s">
        <v>289</v>
      </c>
      <c r="G708" s="131" t="s">
        <v>1291</v>
      </c>
      <c r="H708" s="181"/>
      <c r="I708" s="181"/>
      <c r="J708" s="181"/>
      <c r="K708" s="181"/>
      <c r="L708" s="162"/>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c r="EY708" s="13"/>
      <c r="EZ708" s="13"/>
      <c r="FA708" s="13"/>
      <c r="FB708" s="13"/>
      <c r="FC708" s="13"/>
      <c r="FD708" s="13"/>
      <c r="FE708" s="13"/>
      <c r="FF708" s="13"/>
      <c r="FG708" s="13"/>
      <c r="FH708" s="13"/>
      <c r="FI708" s="13"/>
      <c r="FJ708" s="13"/>
      <c r="FK708" s="13"/>
      <c r="FL708" s="13"/>
      <c r="FM708" s="13"/>
      <c r="FN708" s="13"/>
      <c r="FO708" s="13"/>
      <c r="FP708" s="13"/>
      <c r="FQ708" s="13"/>
      <c r="FR708" s="13"/>
      <c r="FS708" s="13"/>
      <c r="FT708" s="13"/>
      <c r="FU708" s="13"/>
      <c r="FV708" s="13"/>
      <c r="FW708" s="13"/>
      <c r="FX708" s="13"/>
      <c r="FY708" s="13"/>
      <c r="FZ708" s="13"/>
      <c r="GA708" s="13"/>
      <c r="GB708" s="13"/>
      <c r="GC708" s="13"/>
      <c r="GD708" s="13"/>
      <c r="GE708" s="13"/>
      <c r="GF708" s="13"/>
      <c r="GG708" s="13"/>
      <c r="GH708" s="13"/>
      <c r="GI708" s="13"/>
      <c r="GJ708" s="13"/>
      <c r="GK708" s="13"/>
      <c r="GL708" s="13"/>
      <c r="GM708" s="13"/>
      <c r="GN708" s="13"/>
      <c r="GO708" s="13"/>
      <c r="GP708" s="13"/>
      <c r="GQ708" s="13"/>
      <c r="GR708" s="13"/>
      <c r="GS708" s="13"/>
      <c r="GT708" s="13"/>
      <c r="GU708" s="13"/>
      <c r="GV708" s="13"/>
      <c r="GW708" s="13"/>
      <c r="GX708" s="13"/>
      <c r="GY708" s="13"/>
      <c r="GZ708" s="13"/>
      <c r="HA708" s="13"/>
      <c r="HB708" s="13"/>
      <c r="HC708" s="13"/>
      <c r="HD708" s="13"/>
      <c r="HE708" s="13"/>
      <c r="HF708" s="13"/>
      <c r="HG708" s="13"/>
      <c r="HH708" s="13"/>
      <c r="HI708" s="13"/>
      <c r="HJ708" s="13"/>
      <c r="HK708" s="13"/>
      <c r="HL708" s="13"/>
      <c r="HM708" s="13"/>
      <c r="HN708" s="13"/>
      <c r="HO708" s="13"/>
      <c r="HP708" s="13"/>
      <c r="HQ708" s="13"/>
      <c r="HR708" s="13"/>
      <c r="HS708" s="13"/>
      <c r="HT708" s="13"/>
      <c r="HU708" s="13"/>
      <c r="HV708" s="13"/>
      <c r="HW708" s="13"/>
      <c r="HX708" s="13"/>
      <c r="HY708" s="13"/>
      <c r="HZ708" s="13"/>
      <c r="IA708" s="13"/>
      <c r="IB708" s="13"/>
      <c r="IC708" s="13"/>
      <c r="ID708" s="13"/>
      <c r="IE708" s="13"/>
      <c r="IF708" s="13"/>
      <c r="IG708" s="13"/>
      <c r="IH708" s="13"/>
      <c r="II708" s="13"/>
      <c r="IJ708" s="13"/>
      <c r="IK708" s="13"/>
      <c r="IL708" s="13"/>
      <c r="IM708" s="13"/>
      <c r="IN708" s="13"/>
      <c r="IO708" s="13"/>
      <c r="IP708" s="13"/>
      <c r="IQ708" s="13"/>
      <c r="IR708" s="13"/>
      <c r="IS708" s="13"/>
      <c r="IT708" s="13"/>
    </row>
    <row r="709" spans="1:254" s="14" customFormat="1" ht="56.25" customHeight="1">
      <c r="A709" s="176"/>
      <c r="B709" s="170"/>
      <c r="C709" s="166"/>
      <c r="D709" s="159"/>
      <c r="E709" s="125" t="s">
        <v>386</v>
      </c>
      <c r="F709" s="131" t="s">
        <v>289</v>
      </c>
      <c r="G709" s="135" t="s">
        <v>1015</v>
      </c>
      <c r="H709" s="181"/>
      <c r="I709" s="181"/>
      <c r="J709" s="181"/>
      <c r="K709" s="181"/>
      <c r="L709" s="162"/>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c r="GX709" s="13"/>
      <c r="GY709" s="13"/>
      <c r="GZ709" s="13"/>
      <c r="HA709" s="13"/>
      <c r="HB709" s="13"/>
      <c r="HC709" s="13"/>
      <c r="HD709" s="13"/>
      <c r="HE709" s="13"/>
      <c r="HF709" s="13"/>
      <c r="HG709" s="13"/>
      <c r="HH709" s="13"/>
      <c r="HI709" s="13"/>
      <c r="HJ709" s="13"/>
      <c r="HK709" s="13"/>
      <c r="HL709" s="13"/>
      <c r="HM709" s="13"/>
      <c r="HN709" s="13"/>
      <c r="HO709" s="13"/>
      <c r="HP709" s="13"/>
      <c r="HQ709" s="13"/>
      <c r="HR709" s="13"/>
      <c r="HS709" s="13"/>
      <c r="HT709" s="13"/>
      <c r="HU709" s="13"/>
      <c r="HV709" s="13"/>
      <c r="HW709" s="13"/>
      <c r="HX709" s="13"/>
      <c r="HY709" s="13"/>
      <c r="HZ709" s="13"/>
      <c r="IA709" s="13"/>
      <c r="IB709" s="13"/>
      <c r="IC709" s="13"/>
      <c r="ID709" s="13"/>
      <c r="IE709" s="13"/>
      <c r="IF709" s="13"/>
      <c r="IG709" s="13"/>
      <c r="IH709" s="13"/>
      <c r="II709" s="13"/>
      <c r="IJ709" s="13"/>
      <c r="IK709" s="13"/>
      <c r="IL709" s="13"/>
      <c r="IM709" s="13"/>
      <c r="IN709" s="13"/>
      <c r="IO709" s="13"/>
      <c r="IP709" s="13"/>
      <c r="IQ709" s="13"/>
      <c r="IR709" s="13"/>
      <c r="IS709" s="13"/>
      <c r="IT709" s="13"/>
    </row>
    <row r="710" spans="1:254" s="14" customFormat="1" ht="83.25" customHeight="1">
      <c r="A710" s="176"/>
      <c r="B710" s="171"/>
      <c r="C710" s="152"/>
      <c r="D710" s="160"/>
      <c r="E710" s="125" t="s">
        <v>1179</v>
      </c>
      <c r="F710" s="131" t="s">
        <v>289</v>
      </c>
      <c r="G710" s="131" t="s">
        <v>1292</v>
      </c>
      <c r="H710" s="223"/>
      <c r="I710" s="223"/>
      <c r="J710" s="223"/>
      <c r="K710" s="223"/>
      <c r="L710" s="16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c r="HO710" s="13"/>
      <c r="HP710" s="13"/>
      <c r="HQ710" s="13"/>
      <c r="HR710" s="13"/>
      <c r="HS710" s="13"/>
      <c r="HT710" s="13"/>
      <c r="HU710" s="13"/>
      <c r="HV710" s="13"/>
      <c r="HW710" s="13"/>
      <c r="HX710" s="13"/>
      <c r="HY710" s="13"/>
      <c r="HZ710" s="13"/>
      <c r="IA710" s="13"/>
      <c r="IB710" s="13"/>
      <c r="IC710" s="13"/>
      <c r="ID710" s="13"/>
      <c r="IE710" s="13"/>
      <c r="IF710" s="13"/>
      <c r="IG710" s="13"/>
      <c r="IH710" s="13"/>
      <c r="II710" s="13"/>
      <c r="IJ710" s="13"/>
      <c r="IK710" s="13"/>
      <c r="IL710" s="13"/>
      <c r="IM710" s="13"/>
      <c r="IN710" s="13"/>
      <c r="IO710" s="13"/>
      <c r="IP710" s="13"/>
      <c r="IQ710" s="13"/>
      <c r="IR710" s="13"/>
      <c r="IS710" s="13"/>
      <c r="IT710" s="13"/>
    </row>
    <row r="711" spans="1:254" s="14" customFormat="1" ht="44.25" customHeight="1">
      <c r="A711" s="176"/>
      <c r="B711" s="173" t="s">
        <v>1257</v>
      </c>
      <c r="C711" s="235" t="s">
        <v>335</v>
      </c>
      <c r="D711" s="179" t="s">
        <v>255</v>
      </c>
      <c r="E711" s="125" t="s">
        <v>385</v>
      </c>
      <c r="F711" s="131" t="s">
        <v>289</v>
      </c>
      <c r="G711" s="131" t="s">
        <v>1092</v>
      </c>
      <c r="H711" s="180">
        <v>0.7</v>
      </c>
      <c r="I711" s="180">
        <v>0.7</v>
      </c>
      <c r="J711" s="180"/>
      <c r="K711" s="242"/>
      <c r="L711" s="291" t="s">
        <v>1242</v>
      </c>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c r="HO711" s="13"/>
      <c r="HP711" s="13"/>
      <c r="HQ711" s="13"/>
      <c r="HR711" s="13"/>
      <c r="HS711" s="13"/>
      <c r="HT711" s="13"/>
      <c r="HU711" s="13"/>
      <c r="HV711" s="13"/>
      <c r="HW711" s="13"/>
      <c r="HX711" s="13"/>
      <c r="HY711" s="13"/>
      <c r="HZ711" s="13"/>
      <c r="IA711" s="13"/>
      <c r="IB711" s="13"/>
      <c r="IC711" s="13"/>
      <c r="ID711" s="13"/>
      <c r="IE711" s="13"/>
      <c r="IF711" s="13"/>
      <c r="IG711" s="13"/>
      <c r="IH711" s="13"/>
      <c r="II711" s="13"/>
      <c r="IJ711" s="13"/>
      <c r="IK711" s="13"/>
      <c r="IL711" s="13"/>
      <c r="IM711" s="13"/>
      <c r="IN711" s="13"/>
      <c r="IO711" s="13"/>
      <c r="IP711" s="13"/>
      <c r="IQ711" s="13"/>
      <c r="IR711" s="13"/>
      <c r="IS711" s="13"/>
      <c r="IT711" s="13"/>
    </row>
    <row r="712" spans="1:254" s="14" customFormat="1" ht="85.5" customHeight="1">
      <c r="A712" s="176"/>
      <c r="B712" s="174"/>
      <c r="C712" s="235"/>
      <c r="D712" s="179"/>
      <c r="E712" s="95" t="s">
        <v>1179</v>
      </c>
      <c r="F712" s="123" t="s">
        <v>289</v>
      </c>
      <c r="G712" s="120" t="s">
        <v>1292</v>
      </c>
      <c r="H712" s="223"/>
      <c r="I712" s="223"/>
      <c r="J712" s="223"/>
      <c r="K712" s="242"/>
      <c r="L712" s="291"/>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c r="HT712" s="13"/>
      <c r="HU712" s="13"/>
      <c r="HV712" s="13"/>
      <c r="HW712" s="13"/>
      <c r="HX712" s="13"/>
      <c r="HY712" s="13"/>
      <c r="HZ712" s="13"/>
      <c r="IA712" s="13"/>
      <c r="IB712" s="13"/>
      <c r="IC712" s="13"/>
      <c r="ID712" s="13"/>
      <c r="IE712" s="13"/>
      <c r="IF712" s="13"/>
      <c r="IG712" s="13"/>
      <c r="IH712" s="13"/>
      <c r="II712" s="13"/>
      <c r="IJ712" s="13"/>
      <c r="IK712" s="13"/>
      <c r="IL712" s="13"/>
      <c r="IM712" s="13"/>
      <c r="IN712" s="13"/>
      <c r="IO712" s="13"/>
      <c r="IP712" s="13"/>
      <c r="IQ712" s="13"/>
      <c r="IR712" s="13"/>
      <c r="IS712" s="13"/>
      <c r="IT712" s="13"/>
    </row>
    <row r="713" spans="1:254" s="14" customFormat="1" ht="63.75" customHeight="1">
      <c r="A713" s="176"/>
      <c r="B713" s="173" t="s">
        <v>1214</v>
      </c>
      <c r="C713" s="235" t="s">
        <v>336</v>
      </c>
      <c r="D713" s="179" t="s">
        <v>294</v>
      </c>
      <c r="E713" s="124" t="s">
        <v>1284</v>
      </c>
      <c r="F713" s="37" t="s">
        <v>1285</v>
      </c>
      <c r="G713" s="38" t="s">
        <v>1286</v>
      </c>
      <c r="H713" s="180">
        <v>247.7</v>
      </c>
      <c r="I713" s="180">
        <v>247.7</v>
      </c>
      <c r="J713" s="180">
        <v>231.9</v>
      </c>
      <c r="K713" s="242">
        <v>231.9</v>
      </c>
      <c r="L713" s="291" t="s">
        <v>486</v>
      </c>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c r="EG713" s="13"/>
      <c r="EH713" s="13"/>
      <c r="EI713" s="13"/>
      <c r="EJ713" s="13"/>
      <c r="EK713" s="13"/>
      <c r="EL713" s="13"/>
      <c r="EM713" s="13"/>
      <c r="EN713" s="13"/>
      <c r="EO713" s="13"/>
      <c r="EP713" s="13"/>
      <c r="EQ713" s="13"/>
      <c r="ER713" s="13"/>
      <c r="ES713" s="13"/>
      <c r="ET713" s="13"/>
      <c r="EU713" s="13"/>
      <c r="EV713" s="13"/>
      <c r="EW713" s="13"/>
      <c r="EX713" s="13"/>
      <c r="EY713" s="13"/>
      <c r="EZ713" s="13"/>
      <c r="FA713" s="13"/>
      <c r="FB713" s="13"/>
      <c r="FC713" s="13"/>
      <c r="FD713" s="13"/>
      <c r="FE713" s="13"/>
      <c r="FF713" s="13"/>
      <c r="FG713" s="13"/>
      <c r="FH713" s="13"/>
      <c r="FI713" s="13"/>
      <c r="FJ713" s="13"/>
      <c r="FK713" s="13"/>
      <c r="FL713" s="13"/>
      <c r="FM713" s="13"/>
      <c r="FN713" s="13"/>
      <c r="FO713" s="13"/>
      <c r="FP713" s="13"/>
      <c r="FQ713" s="13"/>
      <c r="FR713" s="13"/>
      <c r="FS713" s="13"/>
      <c r="FT713" s="13"/>
      <c r="FU713" s="13"/>
      <c r="FV713" s="13"/>
      <c r="FW713" s="13"/>
      <c r="FX713" s="13"/>
      <c r="FY713" s="13"/>
      <c r="FZ713" s="13"/>
      <c r="GA713" s="13"/>
      <c r="GB713" s="13"/>
      <c r="GC713" s="13"/>
      <c r="GD713" s="13"/>
      <c r="GE713" s="13"/>
      <c r="GF713" s="13"/>
      <c r="GG713" s="13"/>
      <c r="GH713" s="13"/>
      <c r="GI713" s="13"/>
      <c r="GJ713" s="13"/>
      <c r="GK713" s="13"/>
      <c r="GL713" s="13"/>
      <c r="GM713" s="13"/>
      <c r="GN713" s="13"/>
      <c r="GO713" s="13"/>
      <c r="GP713" s="13"/>
      <c r="GQ713" s="13"/>
      <c r="GR713" s="13"/>
      <c r="GS713" s="13"/>
      <c r="GT713" s="13"/>
      <c r="GU713" s="13"/>
      <c r="GV713" s="13"/>
      <c r="GW713" s="13"/>
      <c r="GX713" s="13"/>
      <c r="GY713" s="13"/>
      <c r="GZ713" s="13"/>
      <c r="HA713" s="13"/>
      <c r="HB713" s="13"/>
      <c r="HC713" s="13"/>
      <c r="HD713" s="13"/>
      <c r="HE713" s="13"/>
      <c r="HF713" s="13"/>
      <c r="HG713" s="13"/>
      <c r="HH713" s="13"/>
      <c r="HI713" s="13"/>
      <c r="HJ713" s="13"/>
      <c r="HK713" s="13"/>
      <c r="HL713" s="13"/>
      <c r="HM713" s="13"/>
      <c r="HN713" s="13"/>
      <c r="HO713" s="13"/>
      <c r="HP713" s="13"/>
      <c r="HQ713" s="13"/>
      <c r="HR713" s="13"/>
      <c r="HS713" s="13"/>
      <c r="HT713" s="13"/>
      <c r="HU713" s="13"/>
      <c r="HV713" s="13"/>
      <c r="HW713" s="13"/>
      <c r="HX713" s="13"/>
      <c r="HY713" s="13"/>
      <c r="HZ713" s="13"/>
      <c r="IA713" s="13"/>
      <c r="IB713" s="13"/>
      <c r="IC713" s="13"/>
      <c r="ID713" s="13"/>
      <c r="IE713" s="13"/>
      <c r="IF713" s="13"/>
      <c r="IG713" s="13"/>
      <c r="IH713" s="13"/>
      <c r="II713" s="13"/>
      <c r="IJ713" s="13"/>
      <c r="IK713" s="13"/>
      <c r="IL713" s="13"/>
      <c r="IM713" s="13"/>
      <c r="IN713" s="13"/>
      <c r="IO713" s="13"/>
      <c r="IP713" s="13"/>
      <c r="IQ713" s="13"/>
      <c r="IR713" s="13"/>
      <c r="IS713" s="13"/>
      <c r="IT713" s="13"/>
    </row>
    <row r="714" spans="1:254" s="14" customFormat="1" ht="63.75" customHeight="1">
      <c r="A714" s="176"/>
      <c r="B714" s="174"/>
      <c r="C714" s="235"/>
      <c r="D714" s="179"/>
      <c r="E714" s="95" t="s">
        <v>1180</v>
      </c>
      <c r="F714" s="123" t="s">
        <v>289</v>
      </c>
      <c r="G714" s="123" t="s">
        <v>599</v>
      </c>
      <c r="H714" s="223"/>
      <c r="I714" s="223"/>
      <c r="J714" s="223"/>
      <c r="K714" s="242"/>
      <c r="L714" s="291"/>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c r="EG714" s="13"/>
      <c r="EH714" s="13"/>
      <c r="EI714" s="13"/>
      <c r="EJ714" s="13"/>
      <c r="EK714" s="13"/>
      <c r="EL714" s="13"/>
      <c r="EM714" s="13"/>
      <c r="EN714" s="13"/>
      <c r="EO714" s="13"/>
      <c r="EP714" s="13"/>
      <c r="EQ714" s="13"/>
      <c r="ER714" s="13"/>
      <c r="ES714" s="13"/>
      <c r="ET714" s="13"/>
      <c r="EU714" s="13"/>
      <c r="EV714" s="13"/>
      <c r="EW714" s="13"/>
      <c r="EX714" s="13"/>
      <c r="EY714" s="13"/>
      <c r="EZ714" s="13"/>
      <c r="FA714" s="13"/>
      <c r="FB714" s="13"/>
      <c r="FC714" s="13"/>
      <c r="FD714" s="13"/>
      <c r="FE714" s="13"/>
      <c r="FF714" s="13"/>
      <c r="FG714" s="13"/>
      <c r="FH714" s="13"/>
      <c r="FI714" s="13"/>
      <c r="FJ714" s="13"/>
      <c r="FK714" s="13"/>
      <c r="FL714" s="13"/>
      <c r="FM714" s="13"/>
      <c r="FN714" s="13"/>
      <c r="FO714" s="13"/>
      <c r="FP714" s="13"/>
      <c r="FQ714" s="13"/>
      <c r="FR714" s="13"/>
      <c r="FS714" s="13"/>
      <c r="FT714" s="13"/>
      <c r="FU714" s="13"/>
      <c r="FV714" s="13"/>
      <c r="FW714" s="13"/>
      <c r="FX714" s="13"/>
      <c r="FY714" s="13"/>
      <c r="FZ714" s="13"/>
      <c r="GA714" s="13"/>
      <c r="GB714" s="13"/>
      <c r="GC714" s="13"/>
      <c r="GD714" s="13"/>
      <c r="GE714" s="13"/>
      <c r="GF714" s="13"/>
      <c r="GG714" s="13"/>
      <c r="GH714" s="13"/>
      <c r="GI714" s="13"/>
      <c r="GJ714" s="13"/>
      <c r="GK714" s="13"/>
      <c r="GL714" s="13"/>
      <c r="GM714" s="13"/>
      <c r="GN714" s="13"/>
      <c r="GO714" s="13"/>
      <c r="GP714" s="13"/>
      <c r="GQ714" s="13"/>
      <c r="GR714" s="13"/>
      <c r="GS714" s="13"/>
      <c r="GT714" s="13"/>
      <c r="GU714" s="13"/>
      <c r="GV714" s="13"/>
      <c r="GW714" s="13"/>
      <c r="GX714" s="13"/>
      <c r="GY714" s="13"/>
      <c r="GZ714" s="13"/>
      <c r="HA714" s="13"/>
      <c r="HB714" s="13"/>
      <c r="HC714" s="13"/>
      <c r="HD714" s="13"/>
      <c r="HE714" s="13"/>
      <c r="HF714" s="13"/>
      <c r="HG714" s="13"/>
      <c r="HH714" s="13"/>
      <c r="HI714" s="13"/>
      <c r="HJ714" s="13"/>
      <c r="HK714" s="13"/>
      <c r="HL714" s="13"/>
      <c r="HM714" s="13"/>
      <c r="HN714" s="13"/>
      <c r="HO714" s="13"/>
      <c r="HP714" s="13"/>
      <c r="HQ714" s="13"/>
      <c r="HR714" s="13"/>
      <c r="HS714" s="13"/>
      <c r="HT714" s="13"/>
      <c r="HU714" s="13"/>
      <c r="HV714" s="13"/>
      <c r="HW714" s="13"/>
      <c r="HX714" s="13"/>
      <c r="HY714" s="13"/>
      <c r="HZ714" s="13"/>
      <c r="IA714" s="13"/>
      <c r="IB714" s="13"/>
      <c r="IC714" s="13"/>
      <c r="ID714" s="13"/>
      <c r="IE714" s="13"/>
      <c r="IF714" s="13"/>
      <c r="IG714" s="13"/>
      <c r="IH714" s="13"/>
      <c r="II714" s="13"/>
      <c r="IJ714" s="13"/>
      <c r="IK714" s="13"/>
      <c r="IL714" s="13"/>
      <c r="IM714" s="13"/>
      <c r="IN714" s="13"/>
      <c r="IO714" s="13"/>
      <c r="IP714" s="13"/>
      <c r="IQ714" s="13"/>
      <c r="IR714" s="13"/>
      <c r="IS714" s="13"/>
      <c r="IT714" s="13"/>
    </row>
    <row r="715" spans="1:254" s="14" customFormat="1" ht="66.75" customHeight="1">
      <c r="A715" s="176"/>
      <c r="B715" s="201" t="s">
        <v>1215</v>
      </c>
      <c r="C715" s="235" t="s">
        <v>337</v>
      </c>
      <c r="D715" s="179" t="s">
        <v>257</v>
      </c>
      <c r="E715" s="161" t="s">
        <v>1181</v>
      </c>
      <c r="F715" s="215" t="s">
        <v>289</v>
      </c>
      <c r="G715" s="209" t="s">
        <v>1293</v>
      </c>
      <c r="H715" s="180">
        <v>20.9</v>
      </c>
      <c r="I715" s="180">
        <v>20.9</v>
      </c>
      <c r="J715" s="180"/>
      <c r="K715" s="242"/>
      <c r="L715" s="185" t="s">
        <v>1255</v>
      </c>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c r="EG715" s="13"/>
      <c r="EH715" s="13"/>
      <c r="EI715" s="13"/>
      <c r="EJ715" s="13"/>
      <c r="EK715" s="13"/>
      <c r="EL715" s="13"/>
      <c r="EM715" s="13"/>
      <c r="EN715" s="13"/>
      <c r="EO715" s="13"/>
      <c r="EP715" s="13"/>
      <c r="EQ715" s="13"/>
      <c r="ER715" s="13"/>
      <c r="ES715" s="13"/>
      <c r="ET715" s="13"/>
      <c r="EU715" s="13"/>
      <c r="EV715" s="13"/>
      <c r="EW715" s="13"/>
      <c r="EX715" s="13"/>
      <c r="EY715" s="13"/>
      <c r="EZ715" s="13"/>
      <c r="FA715" s="13"/>
      <c r="FB715" s="13"/>
      <c r="FC715" s="13"/>
      <c r="FD715" s="13"/>
      <c r="FE715" s="13"/>
      <c r="FF715" s="13"/>
      <c r="FG715" s="13"/>
      <c r="FH715" s="13"/>
      <c r="FI715" s="13"/>
      <c r="FJ715" s="13"/>
      <c r="FK715" s="13"/>
      <c r="FL715" s="13"/>
      <c r="FM715" s="13"/>
      <c r="FN715" s="13"/>
      <c r="FO715" s="13"/>
      <c r="FP715" s="13"/>
      <c r="FQ715" s="13"/>
      <c r="FR715" s="13"/>
      <c r="FS715" s="13"/>
      <c r="FT715" s="13"/>
      <c r="FU715" s="13"/>
      <c r="FV715" s="13"/>
      <c r="FW715" s="13"/>
      <c r="FX715" s="13"/>
      <c r="FY715" s="13"/>
      <c r="FZ715" s="13"/>
      <c r="GA715" s="13"/>
      <c r="GB715" s="13"/>
      <c r="GC715" s="13"/>
      <c r="GD715" s="13"/>
      <c r="GE715" s="13"/>
      <c r="GF715" s="13"/>
      <c r="GG715" s="13"/>
      <c r="GH715" s="13"/>
      <c r="GI715" s="13"/>
      <c r="GJ715" s="13"/>
      <c r="GK715" s="13"/>
      <c r="GL715" s="13"/>
      <c r="GM715" s="13"/>
      <c r="GN715" s="13"/>
      <c r="GO715" s="13"/>
      <c r="GP715" s="13"/>
      <c r="GQ715" s="13"/>
      <c r="GR715" s="13"/>
      <c r="GS715" s="13"/>
      <c r="GT715" s="13"/>
      <c r="GU715" s="13"/>
      <c r="GV715" s="13"/>
      <c r="GW715" s="13"/>
      <c r="GX715" s="13"/>
      <c r="GY715" s="13"/>
      <c r="GZ715" s="13"/>
      <c r="HA715" s="13"/>
      <c r="HB715" s="13"/>
      <c r="HC715" s="13"/>
      <c r="HD715" s="13"/>
      <c r="HE715" s="13"/>
      <c r="HF715" s="13"/>
      <c r="HG715" s="13"/>
      <c r="HH715" s="13"/>
      <c r="HI715" s="13"/>
      <c r="HJ715" s="13"/>
      <c r="HK715" s="13"/>
      <c r="HL715" s="13"/>
      <c r="HM715" s="13"/>
      <c r="HN715" s="13"/>
      <c r="HO715" s="13"/>
      <c r="HP715" s="13"/>
      <c r="HQ715" s="13"/>
      <c r="HR715" s="13"/>
      <c r="HS715" s="13"/>
      <c r="HT715" s="13"/>
      <c r="HU715" s="13"/>
      <c r="HV715" s="13"/>
      <c r="HW715" s="13"/>
      <c r="HX715" s="13"/>
      <c r="HY715" s="13"/>
      <c r="HZ715" s="13"/>
      <c r="IA715" s="13"/>
      <c r="IB715" s="13"/>
      <c r="IC715" s="13"/>
      <c r="ID715" s="13"/>
      <c r="IE715" s="13"/>
      <c r="IF715" s="13"/>
      <c r="IG715" s="13"/>
      <c r="IH715" s="13"/>
      <c r="II715" s="13"/>
      <c r="IJ715" s="13"/>
      <c r="IK715" s="13"/>
      <c r="IL715" s="13"/>
      <c r="IM715" s="13"/>
      <c r="IN715" s="13"/>
      <c r="IO715" s="13"/>
      <c r="IP715" s="13"/>
      <c r="IQ715" s="13"/>
      <c r="IR715" s="13"/>
      <c r="IS715" s="13"/>
      <c r="IT715" s="13"/>
    </row>
    <row r="716" spans="1:254" s="14" customFormat="1" ht="127.5" customHeight="1">
      <c r="A716" s="176"/>
      <c r="B716" s="201"/>
      <c r="C716" s="235"/>
      <c r="D716" s="179"/>
      <c r="E716" s="163"/>
      <c r="F716" s="216"/>
      <c r="G716" s="210"/>
      <c r="H716" s="223"/>
      <c r="I716" s="223"/>
      <c r="J716" s="223"/>
      <c r="K716" s="242"/>
      <c r="L716" s="186"/>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c r="EG716" s="13"/>
      <c r="EH716" s="13"/>
      <c r="EI716" s="13"/>
      <c r="EJ716" s="13"/>
      <c r="EK716" s="13"/>
      <c r="EL716" s="13"/>
      <c r="EM716" s="13"/>
      <c r="EN716" s="13"/>
      <c r="EO716" s="13"/>
      <c r="EP716" s="13"/>
      <c r="EQ716" s="13"/>
      <c r="ER716" s="13"/>
      <c r="ES716" s="13"/>
      <c r="ET716" s="13"/>
      <c r="EU716" s="13"/>
      <c r="EV716" s="13"/>
      <c r="EW716" s="13"/>
      <c r="EX716" s="13"/>
      <c r="EY716" s="13"/>
      <c r="EZ716" s="13"/>
      <c r="FA716" s="13"/>
      <c r="FB716" s="13"/>
      <c r="FC716" s="13"/>
      <c r="FD716" s="13"/>
      <c r="FE716" s="13"/>
      <c r="FF716" s="13"/>
      <c r="FG716" s="13"/>
      <c r="FH716" s="13"/>
      <c r="FI716" s="13"/>
      <c r="FJ716" s="13"/>
      <c r="FK716" s="13"/>
      <c r="FL716" s="13"/>
      <c r="FM716" s="13"/>
      <c r="FN716" s="13"/>
      <c r="FO716" s="13"/>
      <c r="FP716" s="13"/>
      <c r="FQ716" s="13"/>
      <c r="FR716" s="13"/>
      <c r="FS716" s="13"/>
      <c r="FT716" s="13"/>
      <c r="FU716" s="13"/>
      <c r="FV716" s="13"/>
      <c r="FW716" s="13"/>
      <c r="FX716" s="13"/>
      <c r="FY716" s="13"/>
      <c r="FZ716" s="13"/>
      <c r="GA716" s="13"/>
      <c r="GB716" s="13"/>
      <c r="GC716" s="13"/>
      <c r="GD716" s="13"/>
      <c r="GE716" s="13"/>
      <c r="GF716" s="13"/>
      <c r="GG716" s="13"/>
      <c r="GH716" s="13"/>
      <c r="GI716" s="13"/>
      <c r="GJ716" s="13"/>
      <c r="GK716" s="13"/>
      <c r="GL716" s="13"/>
      <c r="GM716" s="13"/>
      <c r="GN716" s="13"/>
      <c r="GO716" s="13"/>
      <c r="GP716" s="13"/>
      <c r="GQ716" s="13"/>
      <c r="GR716" s="13"/>
      <c r="GS716" s="13"/>
      <c r="GT716" s="13"/>
      <c r="GU716" s="13"/>
      <c r="GV716" s="13"/>
      <c r="GW716" s="13"/>
      <c r="GX716" s="13"/>
      <c r="GY716" s="13"/>
      <c r="GZ716" s="13"/>
      <c r="HA716" s="13"/>
      <c r="HB716" s="13"/>
      <c r="HC716" s="13"/>
      <c r="HD716" s="13"/>
      <c r="HE716" s="13"/>
      <c r="HF716" s="13"/>
      <c r="HG716" s="13"/>
      <c r="HH716" s="13"/>
      <c r="HI716" s="13"/>
      <c r="HJ716" s="13"/>
      <c r="HK716" s="13"/>
      <c r="HL716" s="13"/>
      <c r="HM716" s="13"/>
      <c r="HN716" s="13"/>
      <c r="HO716" s="13"/>
      <c r="HP716" s="13"/>
      <c r="HQ716" s="13"/>
      <c r="HR716" s="13"/>
      <c r="HS716" s="13"/>
      <c r="HT716" s="13"/>
      <c r="HU716" s="13"/>
      <c r="HV716" s="13"/>
      <c r="HW716" s="13"/>
      <c r="HX716" s="13"/>
      <c r="HY716" s="13"/>
      <c r="HZ716" s="13"/>
      <c r="IA716" s="13"/>
      <c r="IB716" s="13"/>
      <c r="IC716" s="13"/>
      <c r="ID716" s="13"/>
      <c r="IE716" s="13"/>
      <c r="IF716" s="13"/>
      <c r="IG716" s="13"/>
      <c r="IH716" s="13"/>
      <c r="II716" s="13"/>
      <c r="IJ716" s="13"/>
      <c r="IK716" s="13"/>
      <c r="IL716" s="13"/>
      <c r="IM716" s="13"/>
      <c r="IN716" s="13"/>
      <c r="IO716" s="13"/>
      <c r="IP716" s="13"/>
      <c r="IQ716" s="13"/>
      <c r="IR716" s="13"/>
      <c r="IS716" s="13"/>
      <c r="IT716" s="13"/>
    </row>
    <row r="717" spans="1:254" s="14" customFormat="1" ht="105" hidden="1" customHeight="1">
      <c r="A717" s="176"/>
      <c r="B717" s="100" t="s">
        <v>1217</v>
      </c>
      <c r="C717" s="88" t="s">
        <v>1216</v>
      </c>
      <c r="D717" s="93"/>
      <c r="E717" s="67" t="s">
        <v>1159</v>
      </c>
      <c r="F717" s="68" t="s">
        <v>469</v>
      </c>
      <c r="G717" s="68" t="s">
        <v>1161</v>
      </c>
      <c r="H717" s="105"/>
      <c r="I717" s="105"/>
      <c r="J717" s="105"/>
      <c r="K717" s="104"/>
      <c r="L717" s="69"/>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c r="EG717" s="13"/>
      <c r="EH717" s="13"/>
      <c r="EI717" s="13"/>
      <c r="EJ717" s="13"/>
      <c r="EK717" s="13"/>
      <c r="EL717" s="13"/>
      <c r="EM717" s="13"/>
      <c r="EN717" s="13"/>
      <c r="EO717" s="13"/>
      <c r="EP717" s="13"/>
      <c r="EQ717" s="13"/>
      <c r="ER717" s="13"/>
      <c r="ES717" s="13"/>
      <c r="ET717" s="13"/>
      <c r="EU717" s="13"/>
      <c r="EV717" s="13"/>
      <c r="EW717" s="13"/>
      <c r="EX717" s="13"/>
      <c r="EY717" s="13"/>
      <c r="EZ717" s="13"/>
      <c r="FA717" s="13"/>
      <c r="FB717" s="13"/>
      <c r="FC717" s="13"/>
      <c r="FD717" s="13"/>
      <c r="FE717" s="13"/>
      <c r="FF717" s="13"/>
      <c r="FG717" s="13"/>
      <c r="FH717" s="13"/>
      <c r="FI717" s="13"/>
      <c r="FJ717" s="13"/>
      <c r="FK717" s="13"/>
      <c r="FL717" s="13"/>
      <c r="FM717" s="13"/>
      <c r="FN717" s="13"/>
      <c r="FO717" s="13"/>
      <c r="FP717" s="13"/>
      <c r="FQ717" s="13"/>
      <c r="FR717" s="13"/>
      <c r="FS717" s="13"/>
      <c r="FT717" s="13"/>
      <c r="FU717" s="13"/>
      <c r="FV717" s="13"/>
      <c r="FW717" s="13"/>
      <c r="FX717" s="13"/>
      <c r="FY717" s="13"/>
      <c r="FZ717" s="13"/>
      <c r="GA717" s="13"/>
      <c r="GB717" s="13"/>
      <c r="GC717" s="13"/>
      <c r="GD717" s="13"/>
      <c r="GE717" s="13"/>
      <c r="GF717" s="13"/>
      <c r="GG717" s="13"/>
      <c r="GH717" s="13"/>
      <c r="GI717" s="13"/>
      <c r="GJ717" s="13"/>
      <c r="GK717" s="13"/>
      <c r="GL717" s="13"/>
      <c r="GM717" s="13"/>
      <c r="GN717" s="13"/>
      <c r="GO717" s="13"/>
      <c r="GP717" s="13"/>
      <c r="GQ717" s="13"/>
      <c r="GR717" s="13"/>
      <c r="GS717" s="13"/>
      <c r="GT717" s="13"/>
      <c r="GU717" s="13"/>
      <c r="GV717" s="13"/>
      <c r="GW717" s="13"/>
      <c r="GX717" s="13"/>
      <c r="GY717" s="13"/>
      <c r="GZ717" s="13"/>
      <c r="HA717" s="13"/>
      <c r="HB717" s="13"/>
      <c r="HC717" s="13"/>
      <c r="HD717" s="13"/>
      <c r="HE717" s="13"/>
      <c r="HF717" s="13"/>
      <c r="HG717" s="13"/>
      <c r="HH717" s="13"/>
      <c r="HI717" s="13"/>
      <c r="HJ717" s="13"/>
      <c r="HK717" s="13"/>
      <c r="HL717" s="13"/>
      <c r="HM717" s="13"/>
      <c r="HN717" s="13"/>
      <c r="HO717" s="13"/>
      <c r="HP717" s="13"/>
      <c r="HQ717" s="13"/>
      <c r="HR717" s="13"/>
      <c r="HS717" s="13"/>
      <c r="HT717" s="13"/>
      <c r="HU717" s="13"/>
      <c r="HV717" s="13"/>
      <c r="HW717" s="13"/>
      <c r="HX717" s="13"/>
      <c r="HY717" s="13"/>
      <c r="HZ717" s="13"/>
      <c r="IA717" s="13"/>
      <c r="IB717" s="13"/>
      <c r="IC717" s="13"/>
      <c r="ID717" s="13"/>
      <c r="IE717" s="13"/>
      <c r="IF717" s="13"/>
      <c r="IG717" s="13"/>
      <c r="IH717" s="13"/>
      <c r="II717" s="13"/>
      <c r="IJ717" s="13"/>
      <c r="IK717" s="13"/>
      <c r="IL717" s="13"/>
      <c r="IM717" s="13"/>
      <c r="IN717" s="13"/>
      <c r="IO717" s="13"/>
      <c r="IP717" s="13"/>
      <c r="IQ717" s="13"/>
      <c r="IR717" s="13"/>
      <c r="IS717" s="13"/>
      <c r="IT717" s="13"/>
    </row>
    <row r="718" spans="1:254" s="14" customFormat="1" ht="66.75" customHeight="1">
      <c r="A718" s="176"/>
      <c r="B718" s="173" t="s">
        <v>1218</v>
      </c>
      <c r="C718" s="151" t="s">
        <v>338</v>
      </c>
      <c r="D718" s="158" t="s">
        <v>1481</v>
      </c>
      <c r="E718" s="125" t="s">
        <v>324</v>
      </c>
      <c r="F718" s="123" t="s">
        <v>289</v>
      </c>
      <c r="G718" s="31" t="s">
        <v>1015</v>
      </c>
      <c r="H718" s="180">
        <v>1703.5</v>
      </c>
      <c r="I718" s="180">
        <v>1703.5</v>
      </c>
      <c r="J718" s="180">
        <v>1703.5</v>
      </c>
      <c r="K718" s="180">
        <v>1703.5</v>
      </c>
      <c r="L718" s="185" t="s">
        <v>1243</v>
      </c>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3"/>
      <c r="EV718" s="13"/>
      <c r="EW718" s="13"/>
      <c r="EX718" s="13"/>
      <c r="EY718" s="13"/>
      <c r="EZ718" s="13"/>
      <c r="FA718" s="13"/>
      <c r="FB718" s="13"/>
      <c r="FC718" s="13"/>
      <c r="FD718" s="13"/>
      <c r="FE718" s="13"/>
      <c r="FF718" s="13"/>
      <c r="FG718" s="13"/>
      <c r="FH718" s="13"/>
      <c r="FI718" s="13"/>
      <c r="FJ718" s="13"/>
      <c r="FK718" s="13"/>
      <c r="FL718" s="13"/>
      <c r="FM718" s="13"/>
      <c r="FN718" s="13"/>
      <c r="FO718" s="13"/>
      <c r="FP718" s="13"/>
      <c r="FQ718" s="13"/>
      <c r="FR718" s="13"/>
      <c r="FS718" s="13"/>
      <c r="FT718" s="13"/>
      <c r="FU718" s="13"/>
      <c r="FV718" s="13"/>
      <c r="FW718" s="13"/>
      <c r="FX718" s="13"/>
      <c r="FY718" s="13"/>
      <c r="FZ718" s="13"/>
      <c r="GA718" s="13"/>
      <c r="GB718" s="13"/>
      <c r="GC718" s="13"/>
      <c r="GD718" s="13"/>
      <c r="GE718" s="13"/>
      <c r="GF718" s="13"/>
      <c r="GG718" s="13"/>
      <c r="GH718" s="13"/>
      <c r="GI718" s="13"/>
      <c r="GJ718" s="13"/>
      <c r="GK718" s="13"/>
      <c r="GL718" s="13"/>
      <c r="GM718" s="13"/>
      <c r="GN718" s="13"/>
      <c r="GO718" s="13"/>
      <c r="GP718" s="13"/>
      <c r="GQ718" s="13"/>
      <c r="GR718" s="13"/>
      <c r="GS718" s="13"/>
      <c r="GT718" s="13"/>
      <c r="GU718" s="13"/>
      <c r="GV718" s="13"/>
      <c r="GW718" s="13"/>
      <c r="GX718" s="13"/>
      <c r="GY718" s="13"/>
      <c r="GZ718" s="13"/>
      <c r="HA718" s="13"/>
      <c r="HB718" s="13"/>
      <c r="HC718" s="13"/>
      <c r="HD718" s="13"/>
      <c r="HE718" s="13"/>
      <c r="HF718" s="13"/>
      <c r="HG718" s="13"/>
      <c r="HH718" s="13"/>
      <c r="HI718" s="13"/>
      <c r="HJ718" s="13"/>
      <c r="HK718" s="13"/>
      <c r="HL718" s="13"/>
      <c r="HM718" s="13"/>
      <c r="HN718" s="13"/>
      <c r="HO718" s="13"/>
      <c r="HP718" s="13"/>
      <c r="HQ718" s="13"/>
      <c r="HR718" s="13"/>
      <c r="HS718" s="13"/>
      <c r="HT718" s="13"/>
      <c r="HU718" s="13"/>
      <c r="HV718" s="13"/>
      <c r="HW718" s="13"/>
      <c r="HX718" s="13"/>
      <c r="HY718" s="13"/>
      <c r="HZ718" s="13"/>
      <c r="IA718" s="13"/>
      <c r="IB718" s="13"/>
      <c r="IC718" s="13"/>
      <c r="ID718" s="13"/>
      <c r="IE718" s="13"/>
      <c r="IF718" s="13"/>
      <c r="IG718" s="13"/>
      <c r="IH718" s="13"/>
      <c r="II718" s="13"/>
      <c r="IJ718" s="13"/>
      <c r="IK718" s="13"/>
      <c r="IL718" s="13"/>
      <c r="IM718" s="13"/>
      <c r="IN718" s="13"/>
      <c r="IO718" s="13"/>
      <c r="IP718" s="13"/>
      <c r="IQ718" s="13"/>
      <c r="IR718" s="13"/>
      <c r="IS718" s="13"/>
      <c r="IT718" s="13"/>
    </row>
    <row r="719" spans="1:254" s="14" customFormat="1" ht="66.75" customHeight="1">
      <c r="A719" s="176"/>
      <c r="B719" s="178"/>
      <c r="C719" s="166"/>
      <c r="D719" s="159"/>
      <c r="E719" s="125" t="s">
        <v>1093</v>
      </c>
      <c r="F719" s="131" t="s">
        <v>289</v>
      </c>
      <c r="G719" s="31" t="s">
        <v>545</v>
      </c>
      <c r="H719" s="181"/>
      <c r="I719" s="181"/>
      <c r="J719" s="181"/>
      <c r="K719" s="181"/>
      <c r="L719" s="224"/>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3"/>
      <c r="DK719" s="13"/>
      <c r="DL719" s="13"/>
      <c r="DM719" s="13"/>
      <c r="DN719" s="13"/>
      <c r="DO719" s="13"/>
      <c r="DP719" s="13"/>
      <c r="DQ719" s="13"/>
      <c r="DR719" s="13"/>
      <c r="DS719" s="13"/>
      <c r="DT719" s="13"/>
      <c r="DU719" s="13"/>
      <c r="DV719" s="13"/>
      <c r="DW719" s="13"/>
      <c r="DX719" s="13"/>
      <c r="DY719" s="13"/>
      <c r="DZ719" s="13"/>
      <c r="EA719" s="13"/>
      <c r="EB719" s="13"/>
      <c r="EC719" s="13"/>
      <c r="ED719" s="13"/>
      <c r="EE719" s="13"/>
      <c r="EF719" s="13"/>
      <c r="EG719" s="13"/>
      <c r="EH719" s="13"/>
      <c r="EI719" s="13"/>
      <c r="EJ719" s="13"/>
      <c r="EK719" s="13"/>
      <c r="EL719" s="13"/>
      <c r="EM719" s="13"/>
      <c r="EN719" s="13"/>
      <c r="EO719" s="13"/>
      <c r="EP719" s="13"/>
      <c r="EQ719" s="13"/>
      <c r="ER719" s="13"/>
      <c r="ES719" s="13"/>
      <c r="ET719" s="13"/>
      <c r="EU719" s="13"/>
      <c r="EV719" s="13"/>
      <c r="EW719" s="13"/>
      <c r="EX719" s="13"/>
      <c r="EY719" s="13"/>
      <c r="EZ719" s="13"/>
      <c r="FA719" s="13"/>
      <c r="FB719" s="13"/>
      <c r="FC719" s="13"/>
      <c r="FD719" s="13"/>
      <c r="FE719" s="13"/>
      <c r="FF719" s="13"/>
      <c r="FG719" s="13"/>
      <c r="FH719" s="13"/>
      <c r="FI719" s="13"/>
      <c r="FJ719" s="13"/>
      <c r="FK719" s="13"/>
      <c r="FL719" s="13"/>
      <c r="FM719" s="13"/>
      <c r="FN719" s="13"/>
      <c r="FO719" s="13"/>
      <c r="FP719" s="13"/>
      <c r="FQ719" s="13"/>
      <c r="FR719" s="13"/>
      <c r="FS719" s="13"/>
      <c r="FT719" s="13"/>
      <c r="FU719" s="13"/>
      <c r="FV719" s="13"/>
      <c r="FW719" s="13"/>
      <c r="FX719" s="13"/>
      <c r="FY719" s="13"/>
      <c r="FZ719" s="13"/>
      <c r="GA719" s="13"/>
      <c r="GB719" s="13"/>
      <c r="GC719" s="13"/>
      <c r="GD719" s="13"/>
      <c r="GE719" s="13"/>
      <c r="GF719" s="13"/>
      <c r="GG719" s="13"/>
      <c r="GH719" s="13"/>
      <c r="GI719" s="13"/>
      <c r="GJ719" s="13"/>
      <c r="GK719" s="13"/>
      <c r="GL719" s="13"/>
      <c r="GM719" s="13"/>
      <c r="GN719" s="13"/>
      <c r="GO719" s="13"/>
      <c r="GP719" s="13"/>
      <c r="GQ719" s="13"/>
      <c r="GR719" s="13"/>
      <c r="GS719" s="13"/>
      <c r="GT719" s="13"/>
      <c r="GU719" s="13"/>
      <c r="GV719" s="13"/>
      <c r="GW719" s="13"/>
      <c r="GX719" s="13"/>
      <c r="GY719" s="13"/>
      <c r="GZ719" s="13"/>
      <c r="HA719" s="13"/>
      <c r="HB719" s="13"/>
      <c r="HC719" s="13"/>
      <c r="HD719" s="13"/>
      <c r="HE719" s="13"/>
      <c r="HF719" s="13"/>
      <c r="HG719" s="13"/>
      <c r="HH719" s="13"/>
      <c r="HI719" s="13"/>
      <c r="HJ719" s="13"/>
      <c r="HK719" s="13"/>
      <c r="HL719" s="13"/>
      <c r="HM719" s="13"/>
      <c r="HN719" s="13"/>
      <c r="HO719" s="13"/>
      <c r="HP719" s="13"/>
      <c r="HQ719" s="13"/>
      <c r="HR719" s="13"/>
      <c r="HS719" s="13"/>
      <c r="HT719" s="13"/>
      <c r="HU719" s="13"/>
      <c r="HV719" s="13"/>
      <c r="HW719" s="13"/>
      <c r="HX719" s="13"/>
      <c r="HY719" s="13"/>
      <c r="HZ719" s="13"/>
      <c r="IA719" s="13"/>
      <c r="IB719" s="13"/>
      <c r="IC719" s="13"/>
      <c r="ID719" s="13"/>
      <c r="IE719" s="13"/>
      <c r="IF719" s="13"/>
      <c r="IG719" s="13"/>
      <c r="IH719" s="13"/>
      <c r="II719" s="13"/>
      <c r="IJ719" s="13"/>
      <c r="IK719" s="13"/>
      <c r="IL719" s="13"/>
      <c r="IM719" s="13"/>
      <c r="IN719" s="13"/>
      <c r="IO719" s="13"/>
      <c r="IP719" s="13"/>
      <c r="IQ719" s="13"/>
      <c r="IR719" s="13"/>
      <c r="IS719" s="13"/>
      <c r="IT719" s="13"/>
    </row>
    <row r="720" spans="1:254" s="14" customFormat="1" ht="49.5" customHeight="1">
      <c r="A720" s="176"/>
      <c r="B720" s="178"/>
      <c r="C720" s="166"/>
      <c r="D720" s="159"/>
      <c r="E720" s="125" t="s">
        <v>1182</v>
      </c>
      <c r="F720" s="131" t="s">
        <v>289</v>
      </c>
      <c r="G720" s="31" t="s">
        <v>1294</v>
      </c>
      <c r="H720" s="181"/>
      <c r="I720" s="181"/>
      <c r="J720" s="181"/>
      <c r="K720" s="181"/>
      <c r="L720" s="224"/>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3"/>
      <c r="DK720" s="13"/>
      <c r="DL720" s="13"/>
      <c r="DM720" s="13"/>
      <c r="DN720" s="13"/>
      <c r="DO720" s="13"/>
      <c r="DP720" s="13"/>
      <c r="DQ720" s="13"/>
      <c r="DR720" s="13"/>
      <c r="DS720" s="13"/>
      <c r="DT720" s="13"/>
      <c r="DU720" s="13"/>
      <c r="DV720" s="13"/>
      <c r="DW720" s="13"/>
      <c r="DX720" s="13"/>
      <c r="DY720" s="13"/>
      <c r="DZ720" s="13"/>
      <c r="EA720" s="13"/>
      <c r="EB720" s="13"/>
      <c r="EC720" s="13"/>
      <c r="ED720" s="13"/>
      <c r="EE720" s="13"/>
      <c r="EF720" s="13"/>
      <c r="EG720" s="13"/>
      <c r="EH720" s="13"/>
      <c r="EI720" s="13"/>
      <c r="EJ720" s="13"/>
      <c r="EK720" s="13"/>
      <c r="EL720" s="13"/>
      <c r="EM720" s="13"/>
      <c r="EN720" s="13"/>
      <c r="EO720" s="13"/>
      <c r="EP720" s="13"/>
      <c r="EQ720" s="13"/>
      <c r="ER720" s="13"/>
      <c r="ES720" s="13"/>
      <c r="ET720" s="13"/>
      <c r="EU720" s="13"/>
      <c r="EV720" s="13"/>
      <c r="EW720" s="13"/>
      <c r="EX720" s="13"/>
      <c r="EY720" s="13"/>
      <c r="EZ720" s="13"/>
      <c r="FA720" s="13"/>
      <c r="FB720" s="13"/>
      <c r="FC720" s="13"/>
      <c r="FD720" s="13"/>
      <c r="FE720" s="13"/>
      <c r="FF720" s="13"/>
      <c r="FG720" s="13"/>
      <c r="FH720" s="13"/>
      <c r="FI720" s="13"/>
      <c r="FJ720" s="13"/>
      <c r="FK720" s="13"/>
      <c r="FL720" s="13"/>
      <c r="FM720" s="13"/>
      <c r="FN720" s="13"/>
      <c r="FO720" s="13"/>
      <c r="FP720" s="13"/>
      <c r="FQ720" s="13"/>
      <c r="FR720" s="13"/>
      <c r="FS720" s="13"/>
      <c r="FT720" s="13"/>
      <c r="FU720" s="13"/>
      <c r="FV720" s="13"/>
      <c r="FW720" s="13"/>
      <c r="FX720" s="13"/>
      <c r="FY720" s="13"/>
      <c r="FZ720" s="13"/>
      <c r="GA720" s="13"/>
      <c r="GB720" s="13"/>
      <c r="GC720" s="13"/>
      <c r="GD720" s="13"/>
      <c r="GE720" s="13"/>
      <c r="GF720" s="13"/>
      <c r="GG720" s="13"/>
      <c r="GH720" s="13"/>
      <c r="GI720" s="13"/>
      <c r="GJ720" s="13"/>
      <c r="GK720" s="13"/>
      <c r="GL720" s="13"/>
      <c r="GM720" s="13"/>
      <c r="GN720" s="13"/>
      <c r="GO720" s="13"/>
      <c r="GP720" s="13"/>
      <c r="GQ720" s="13"/>
      <c r="GR720" s="13"/>
      <c r="GS720" s="13"/>
      <c r="GT720" s="13"/>
      <c r="GU720" s="13"/>
      <c r="GV720" s="13"/>
      <c r="GW720" s="13"/>
      <c r="GX720" s="13"/>
      <c r="GY720" s="13"/>
      <c r="GZ720" s="13"/>
      <c r="HA720" s="13"/>
      <c r="HB720" s="13"/>
      <c r="HC720" s="13"/>
      <c r="HD720" s="13"/>
      <c r="HE720" s="13"/>
      <c r="HF720" s="13"/>
      <c r="HG720" s="13"/>
      <c r="HH720" s="13"/>
      <c r="HI720" s="13"/>
      <c r="HJ720" s="13"/>
      <c r="HK720" s="13"/>
      <c r="HL720" s="13"/>
      <c r="HM720" s="13"/>
      <c r="HN720" s="13"/>
      <c r="HO720" s="13"/>
      <c r="HP720" s="13"/>
      <c r="HQ720" s="13"/>
      <c r="HR720" s="13"/>
      <c r="HS720" s="13"/>
      <c r="HT720" s="13"/>
      <c r="HU720" s="13"/>
      <c r="HV720" s="13"/>
      <c r="HW720" s="13"/>
      <c r="HX720" s="13"/>
      <c r="HY720" s="13"/>
      <c r="HZ720" s="13"/>
      <c r="IA720" s="13"/>
      <c r="IB720" s="13"/>
      <c r="IC720" s="13"/>
      <c r="ID720" s="13"/>
      <c r="IE720" s="13"/>
      <c r="IF720" s="13"/>
      <c r="IG720" s="13"/>
      <c r="IH720" s="13"/>
      <c r="II720" s="13"/>
      <c r="IJ720" s="13"/>
      <c r="IK720" s="13"/>
      <c r="IL720" s="13"/>
      <c r="IM720" s="13"/>
      <c r="IN720" s="13"/>
      <c r="IO720" s="13"/>
      <c r="IP720" s="13"/>
      <c r="IQ720" s="13"/>
      <c r="IR720" s="13"/>
      <c r="IS720" s="13"/>
      <c r="IT720" s="13"/>
    </row>
    <row r="721" spans="1:254" s="14" customFormat="1" ht="66.75" customHeight="1">
      <c r="A721" s="176"/>
      <c r="B721" s="174"/>
      <c r="C721" s="152"/>
      <c r="D721" s="160"/>
      <c r="E721" s="125" t="s">
        <v>1183</v>
      </c>
      <c r="F721" s="131" t="s">
        <v>289</v>
      </c>
      <c r="G721" s="31" t="s">
        <v>1295</v>
      </c>
      <c r="H721" s="223"/>
      <c r="I721" s="223"/>
      <c r="J721" s="223"/>
      <c r="K721" s="223"/>
      <c r="L721" s="186"/>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c r="DK721" s="13"/>
      <c r="DL721" s="13"/>
      <c r="DM721" s="13"/>
      <c r="DN721" s="13"/>
      <c r="DO721" s="13"/>
      <c r="DP721" s="13"/>
      <c r="DQ721" s="13"/>
      <c r="DR721" s="13"/>
      <c r="DS721" s="13"/>
      <c r="DT721" s="13"/>
      <c r="DU721" s="13"/>
      <c r="DV721" s="13"/>
      <c r="DW721" s="13"/>
      <c r="DX721" s="13"/>
      <c r="DY721" s="13"/>
      <c r="DZ721" s="13"/>
      <c r="EA721" s="13"/>
      <c r="EB721" s="13"/>
      <c r="EC721" s="13"/>
      <c r="ED721" s="13"/>
      <c r="EE721" s="13"/>
      <c r="EF721" s="13"/>
      <c r="EG721" s="13"/>
      <c r="EH721" s="13"/>
      <c r="EI721" s="13"/>
      <c r="EJ721" s="13"/>
      <c r="EK721" s="13"/>
      <c r="EL721" s="13"/>
      <c r="EM721" s="13"/>
      <c r="EN721" s="13"/>
      <c r="EO721" s="13"/>
      <c r="EP721" s="13"/>
      <c r="EQ721" s="13"/>
      <c r="ER721" s="13"/>
      <c r="ES721" s="13"/>
      <c r="ET721" s="13"/>
      <c r="EU721" s="13"/>
      <c r="EV721" s="13"/>
      <c r="EW721" s="13"/>
      <c r="EX721" s="13"/>
      <c r="EY721" s="13"/>
      <c r="EZ721" s="13"/>
      <c r="FA721" s="13"/>
      <c r="FB721" s="13"/>
      <c r="FC721" s="13"/>
      <c r="FD721" s="13"/>
      <c r="FE721" s="13"/>
      <c r="FF721" s="13"/>
      <c r="FG721" s="13"/>
      <c r="FH721" s="13"/>
      <c r="FI721" s="13"/>
      <c r="FJ721" s="13"/>
      <c r="FK721" s="13"/>
      <c r="FL721" s="13"/>
      <c r="FM721" s="13"/>
      <c r="FN721" s="13"/>
      <c r="FO721" s="13"/>
      <c r="FP721" s="13"/>
      <c r="FQ721" s="13"/>
      <c r="FR721" s="13"/>
      <c r="FS721" s="13"/>
      <c r="FT721" s="13"/>
      <c r="FU721" s="13"/>
      <c r="FV721" s="13"/>
      <c r="FW721" s="13"/>
      <c r="FX721" s="13"/>
      <c r="FY721" s="13"/>
      <c r="FZ721" s="13"/>
      <c r="GA721" s="13"/>
      <c r="GB721" s="13"/>
      <c r="GC721" s="13"/>
      <c r="GD721" s="13"/>
      <c r="GE721" s="13"/>
      <c r="GF721" s="13"/>
      <c r="GG721" s="13"/>
      <c r="GH721" s="13"/>
      <c r="GI721" s="13"/>
      <c r="GJ721" s="13"/>
      <c r="GK721" s="13"/>
      <c r="GL721" s="13"/>
      <c r="GM721" s="13"/>
      <c r="GN721" s="13"/>
      <c r="GO721" s="13"/>
      <c r="GP721" s="13"/>
      <c r="GQ721" s="13"/>
      <c r="GR721" s="13"/>
      <c r="GS721" s="13"/>
      <c r="GT721" s="13"/>
      <c r="GU721" s="13"/>
      <c r="GV721" s="13"/>
      <c r="GW721" s="13"/>
      <c r="GX721" s="13"/>
      <c r="GY721" s="13"/>
      <c r="GZ721" s="13"/>
      <c r="HA721" s="13"/>
      <c r="HB721" s="13"/>
      <c r="HC721" s="13"/>
      <c r="HD721" s="13"/>
      <c r="HE721" s="13"/>
      <c r="HF721" s="13"/>
      <c r="HG721" s="13"/>
      <c r="HH721" s="13"/>
      <c r="HI721" s="13"/>
      <c r="HJ721" s="13"/>
      <c r="HK721" s="13"/>
      <c r="HL721" s="13"/>
      <c r="HM721" s="13"/>
      <c r="HN721" s="13"/>
      <c r="HO721" s="13"/>
      <c r="HP721" s="13"/>
      <c r="HQ721" s="13"/>
      <c r="HR721" s="13"/>
      <c r="HS721" s="13"/>
      <c r="HT721" s="13"/>
      <c r="HU721" s="13"/>
      <c r="HV721" s="13"/>
      <c r="HW721" s="13"/>
      <c r="HX721" s="13"/>
      <c r="HY721" s="13"/>
      <c r="HZ721" s="13"/>
      <c r="IA721" s="13"/>
      <c r="IB721" s="13"/>
      <c r="IC721" s="13"/>
      <c r="ID721" s="13"/>
      <c r="IE721" s="13"/>
      <c r="IF721" s="13"/>
      <c r="IG721" s="13"/>
      <c r="IH721" s="13"/>
      <c r="II721" s="13"/>
      <c r="IJ721" s="13"/>
      <c r="IK721" s="13"/>
      <c r="IL721" s="13"/>
      <c r="IM721" s="13"/>
      <c r="IN721" s="13"/>
      <c r="IO721" s="13"/>
      <c r="IP721" s="13"/>
      <c r="IQ721" s="13"/>
      <c r="IR721" s="13"/>
      <c r="IS721" s="13"/>
      <c r="IT721" s="13"/>
    </row>
    <row r="722" spans="1:254" s="14" customFormat="1" ht="43.5" customHeight="1">
      <c r="A722" s="176"/>
      <c r="B722" s="173" t="s">
        <v>1219</v>
      </c>
      <c r="C722" s="151" t="s">
        <v>339</v>
      </c>
      <c r="D722" s="158" t="s">
        <v>163</v>
      </c>
      <c r="E722" s="125" t="s">
        <v>622</v>
      </c>
      <c r="F722" s="131" t="s">
        <v>289</v>
      </c>
      <c r="G722" s="31" t="s">
        <v>588</v>
      </c>
      <c r="H722" s="180">
        <v>1105205.5</v>
      </c>
      <c r="I722" s="180">
        <v>1105204.3999999999</v>
      </c>
      <c r="J722" s="180">
        <v>971044.9</v>
      </c>
      <c r="K722" s="180">
        <v>1007754.2</v>
      </c>
      <c r="L722" s="185" t="s">
        <v>1256</v>
      </c>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3"/>
      <c r="DM722" s="13"/>
      <c r="DN722" s="13"/>
      <c r="DO722" s="13"/>
      <c r="DP722" s="13"/>
      <c r="DQ722" s="13"/>
      <c r="DR722" s="13"/>
      <c r="DS722" s="13"/>
      <c r="DT722" s="13"/>
      <c r="DU722" s="13"/>
      <c r="DV722" s="13"/>
      <c r="DW722" s="13"/>
      <c r="DX722" s="13"/>
      <c r="DY722" s="13"/>
      <c r="DZ722" s="13"/>
      <c r="EA722" s="13"/>
      <c r="EB722" s="13"/>
      <c r="EC722" s="13"/>
      <c r="ED722" s="13"/>
      <c r="EE722" s="13"/>
      <c r="EF722" s="13"/>
      <c r="EG722" s="13"/>
      <c r="EH722" s="13"/>
      <c r="EI722" s="13"/>
      <c r="EJ722" s="13"/>
      <c r="EK722" s="13"/>
      <c r="EL722" s="13"/>
      <c r="EM722" s="13"/>
      <c r="EN722" s="13"/>
      <c r="EO722" s="13"/>
      <c r="EP722" s="13"/>
      <c r="EQ722" s="13"/>
      <c r="ER722" s="13"/>
      <c r="ES722" s="13"/>
      <c r="ET722" s="13"/>
      <c r="EU722" s="13"/>
      <c r="EV722" s="13"/>
      <c r="EW722" s="13"/>
      <c r="EX722" s="13"/>
      <c r="EY722" s="13"/>
      <c r="EZ722" s="13"/>
      <c r="FA722" s="13"/>
      <c r="FB722" s="13"/>
      <c r="FC722" s="13"/>
      <c r="FD722" s="13"/>
      <c r="FE722" s="13"/>
      <c r="FF722" s="13"/>
      <c r="FG722" s="13"/>
      <c r="FH722" s="13"/>
      <c r="FI722" s="13"/>
      <c r="FJ722" s="13"/>
      <c r="FK722" s="13"/>
      <c r="FL722" s="13"/>
      <c r="FM722" s="13"/>
      <c r="FN722" s="13"/>
      <c r="FO722" s="13"/>
      <c r="FP722" s="13"/>
      <c r="FQ722" s="13"/>
      <c r="FR722" s="13"/>
      <c r="FS722" s="13"/>
      <c r="FT722" s="13"/>
      <c r="FU722" s="13"/>
      <c r="FV722" s="13"/>
      <c r="FW722" s="13"/>
      <c r="FX722" s="13"/>
      <c r="FY722" s="13"/>
      <c r="FZ722" s="13"/>
      <c r="GA722" s="13"/>
      <c r="GB722" s="13"/>
      <c r="GC722" s="13"/>
      <c r="GD722" s="13"/>
      <c r="GE722" s="13"/>
      <c r="GF722" s="13"/>
      <c r="GG722" s="13"/>
      <c r="GH722" s="13"/>
      <c r="GI722" s="13"/>
      <c r="GJ722" s="13"/>
      <c r="GK722" s="13"/>
      <c r="GL722" s="13"/>
      <c r="GM722" s="13"/>
      <c r="GN722" s="13"/>
      <c r="GO722" s="13"/>
      <c r="GP722" s="13"/>
      <c r="GQ722" s="13"/>
      <c r="GR722" s="13"/>
      <c r="GS722" s="13"/>
      <c r="GT722" s="13"/>
      <c r="GU722" s="13"/>
      <c r="GV722" s="13"/>
      <c r="GW722" s="13"/>
      <c r="GX722" s="13"/>
      <c r="GY722" s="13"/>
      <c r="GZ722" s="13"/>
      <c r="HA722" s="13"/>
      <c r="HB722" s="13"/>
      <c r="HC722" s="13"/>
      <c r="HD722" s="13"/>
      <c r="HE722" s="13"/>
      <c r="HF722" s="13"/>
      <c r="HG722" s="13"/>
      <c r="HH722" s="13"/>
      <c r="HI722" s="13"/>
      <c r="HJ722" s="13"/>
      <c r="HK722" s="13"/>
      <c r="HL722" s="13"/>
      <c r="HM722" s="13"/>
      <c r="HN722" s="13"/>
      <c r="HO722" s="13"/>
      <c r="HP722" s="13"/>
      <c r="HQ722" s="13"/>
      <c r="HR722" s="13"/>
      <c r="HS722" s="13"/>
      <c r="HT722" s="13"/>
      <c r="HU722" s="13"/>
      <c r="HV722" s="13"/>
      <c r="HW722" s="13"/>
      <c r="HX722" s="13"/>
      <c r="HY722" s="13"/>
      <c r="HZ722" s="13"/>
      <c r="IA722" s="13"/>
      <c r="IB722" s="13"/>
      <c r="IC722" s="13"/>
      <c r="ID722" s="13"/>
      <c r="IE722" s="13"/>
      <c r="IF722" s="13"/>
      <c r="IG722" s="13"/>
      <c r="IH722" s="13"/>
      <c r="II722" s="13"/>
      <c r="IJ722" s="13"/>
      <c r="IK722" s="13"/>
      <c r="IL722" s="13"/>
      <c r="IM722" s="13"/>
      <c r="IN722" s="13"/>
      <c r="IO722" s="13"/>
      <c r="IP722" s="13"/>
      <c r="IQ722" s="13"/>
      <c r="IR722" s="13"/>
      <c r="IS722" s="13"/>
      <c r="IT722" s="13"/>
    </row>
    <row r="723" spans="1:254" s="14" customFormat="1" ht="55.5" customHeight="1">
      <c r="A723" s="176"/>
      <c r="B723" s="178"/>
      <c r="C723" s="166"/>
      <c r="D723" s="159"/>
      <c r="E723" s="125" t="s">
        <v>700</v>
      </c>
      <c r="F723" s="131" t="s">
        <v>289</v>
      </c>
      <c r="G723" s="31" t="s">
        <v>1015</v>
      </c>
      <c r="H723" s="181"/>
      <c r="I723" s="223"/>
      <c r="J723" s="181"/>
      <c r="K723" s="181"/>
      <c r="L723" s="224"/>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c r="DK723" s="13"/>
      <c r="DL723" s="13"/>
      <c r="DM723" s="13"/>
      <c r="DN723" s="13"/>
      <c r="DO723" s="13"/>
      <c r="DP723" s="13"/>
      <c r="DQ723" s="13"/>
      <c r="DR723" s="13"/>
      <c r="DS723" s="13"/>
      <c r="DT723" s="13"/>
      <c r="DU723" s="13"/>
      <c r="DV723" s="13"/>
      <c r="DW723" s="13"/>
      <c r="DX723" s="13"/>
      <c r="DY723" s="13"/>
      <c r="DZ723" s="13"/>
      <c r="EA723" s="13"/>
      <c r="EB723" s="13"/>
      <c r="EC723" s="13"/>
      <c r="ED723" s="13"/>
      <c r="EE723" s="13"/>
      <c r="EF723" s="13"/>
      <c r="EG723" s="13"/>
      <c r="EH723" s="13"/>
      <c r="EI723" s="13"/>
      <c r="EJ723" s="13"/>
      <c r="EK723" s="13"/>
      <c r="EL723" s="13"/>
      <c r="EM723" s="13"/>
      <c r="EN723" s="13"/>
      <c r="EO723" s="13"/>
      <c r="EP723" s="13"/>
      <c r="EQ723" s="13"/>
      <c r="ER723" s="13"/>
      <c r="ES723" s="13"/>
      <c r="ET723" s="13"/>
      <c r="EU723" s="13"/>
      <c r="EV723" s="13"/>
      <c r="EW723" s="13"/>
      <c r="EX723" s="13"/>
      <c r="EY723" s="13"/>
      <c r="EZ723" s="13"/>
      <c r="FA723" s="13"/>
      <c r="FB723" s="13"/>
      <c r="FC723" s="13"/>
      <c r="FD723" s="13"/>
      <c r="FE723" s="13"/>
      <c r="FF723" s="13"/>
      <c r="FG723" s="13"/>
      <c r="FH723" s="13"/>
      <c r="FI723" s="13"/>
      <c r="FJ723" s="13"/>
      <c r="FK723" s="13"/>
      <c r="FL723" s="13"/>
      <c r="FM723" s="13"/>
      <c r="FN723" s="13"/>
      <c r="FO723" s="13"/>
      <c r="FP723" s="13"/>
      <c r="FQ723" s="13"/>
      <c r="FR723" s="13"/>
      <c r="FS723" s="13"/>
      <c r="FT723" s="13"/>
      <c r="FU723" s="13"/>
      <c r="FV723" s="13"/>
      <c r="FW723" s="13"/>
      <c r="FX723" s="13"/>
      <c r="FY723" s="13"/>
      <c r="FZ723" s="13"/>
      <c r="GA723" s="13"/>
      <c r="GB723" s="13"/>
      <c r="GC723" s="13"/>
      <c r="GD723" s="13"/>
      <c r="GE723" s="13"/>
      <c r="GF723" s="13"/>
      <c r="GG723" s="13"/>
      <c r="GH723" s="13"/>
      <c r="GI723" s="13"/>
      <c r="GJ723" s="13"/>
      <c r="GK723" s="13"/>
      <c r="GL723" s="13"/>
      <c r="GM723" s="13"/>
      <c r="GN723" s="13"/>
      <c r="GO723" s="13"/>
      <c r="GP723" s="13"/>
      <c r="GQ723" s="13"/>
      <c r="GR723" s="13"/>
      <c r="GS723" s="13"/>
      <c r="GT723" s="13"/>
      <c r="GU723" s="13"/>
      <c r="GV723" s="13"/>
      <c r="GW723" s="13"/>
      <c r="GX723" s="13"/>
      <c r="GY723" s="13"/>
      <c r="GZ723" s="13"/>
      <c r="HA723" s="13"/>
      <c r="HB723" s="13"/>
      <c r="HC723" s="13"/>
      <c r="HD723" s="13"/>
      <c r="HE723" s="13"/>
      <c r="HF723" s="13"/>
      <c r="HG723" s="13"/>
      <c r="HH723" s="13"/>
      <c r="HI723" s="13"/>
      <c r="HJ723" s="13"/>
      <c r="HK723" s="13"/>
      <c r="HL723" s="13"/>
      <c r="HM723" s="13"/>
      <c r="HN723" s="13"/>
      <c r="HO723" s="13"/>
      <c r="HP723" s="13"/>
      <c r="HQ723" s="13"/>
      <c r="HR723" s="13"/>
      <c r="HS723" s="13"/>
      <c r="HT723" s="13"/>
      <c r="HU723" s="13"/>
      <c r="HV723" s="13"/>
      <c r="HW723" s="13"/>
      <c r="HX723" s="13"/>
      <c r="HY723" s="13"/>
      <c r="HZ723" s="13"/>
      <c r="IA723" s="13"/>
      <c r="IB723" s="13"/>
      <c r="IC723" s="13"/>
      <c r="ID723" s="13"/>
      <c r="IE723" s="13"/>
      <c r="IF723" s="13"/>
      <c r="IG723" s="13"/>
      <c r="IH723" s="13"/>
      <c r="II723" s="13"/>
      <c r="IJ723" s="13"/>
      <c r="IK723" s="13"/>
      <c r="IL723" s="13"/>
      <c r="IM723" s="13"/>
      <c r="IN723" s="13"/>
      <c r="IO723" s="13"/>
      <c r="IP723" s="13"/>
      <c r="IQ723" s="13"/>
      <c r="IR723" s="13"/>
      <c r="IS723" s="13"/>
      <c r="IT723" s="13"/>
    </row>
    <row r="724" spans="1:254" s="14" customFormat="1" ht="39.75" customHeight="1">
      <c r="A724" s="176"/>
      <c r="B724" s="272" t="s">
        <v>1220</v>
      </c>
      <c r="C724" s="235" t="s">
        <v>340</v>
      </c>
      <c r="D724" s="179" t="s">
        <v>96</v>
      </c>
      <c r="E724" s="125" t="s">
        <v>622</v>
      </c>
      <c r="F724" s="131" t="s">
        <v>289</v>
      </c>
      <c r="G724" s="31" t="s">
        <v>588</v>
      </c>
      <c r="H724" s="149">
        <f>1149756.6+17311.6</f>
        <v>1167068.2000000002</v>
      </c>
      <c r="I724" s="149">
        <v>1166999.3</v>
      </c>
      <c r="J724" s="149">
        <v>1089704</v>
      </c>
      <c r="K724" s="199">
        <v>1049355.6000000001</v>
      </c>
      <c r="L724" s="219" t="s">
        <v>1253</v>
      </c>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3"/>
      <c r="DK724" s="13"/>
      <c r="DL724" s="13"/>
      <c r="DM724" s="13"/>
      <c r="DN724" s="13"/>
      <c r="DO724" s="13"/>
      <c r="DP724" s="13"/>
      <c r="DQ724" s="13"/>
      <c r="DR724" s="13"/>
      <c r="DS724" s="13"/>
      <c r="DT724" s="13"/>
      <c r="DU724" s="13"/>
      <c r="DV724" s="13"/>
      <c r="DW724" s="13"/>
      <c r="DX724" s="13"/>
      <c r="DY724" s="13"/>
      <c r="DZ724" s="13"/>
      <c r="EA724" s="13"/>
      <c r="EB724" s="13"/>
      <c r="EC724" s="13"/>
      <c r="ED724" s="13"/>
      <c r="EE724" s="13"/>
      <c r="EF724" s="13"/>
      <c r="EG724" s="13"/>
      <c r="EH724" s="13"/>
      <c r="EI724" s="13"/>
      <c r="EJ724" s="13"/>
      <c r="EK724" s="13"/>
      <c r="EL724" s="13"/>
      <c r="EM724" s="13"/>
      <c r="EN724" s="13"/>
      <c r="EO724" s="13"/>
      <c r="EP724" s="13"/>
      <c r="EQ724" s="13"/>
      <c r="ER724" s="13"/>
      <c r="ES724" s="13"/>
      <c r="ET724" s="13"/>
      <c r="EU724" s="13"/>
      <c r="EV724" s="13"/>
      <c r="EW724" s="13"/>
      <c r="EX724" s="13"/>
      <c r="EY724" s="13"/>
      <c r="EZ724" s="13"/>
      <c r="FA724" s="13"/>
      <c r="FB724" s="13"/>
      <c r="FC724" s="13"/>
      <c r="FD724" s="13"/>
      <c r="FE724" s="13"/>
      <c r="FF724" s="13"/>
      <c r="FG724" s="13"/>
      <c r="FH724" s="13"/>
      <c r="FI724" s="13"/>
      <c r="FJ724" s="13"/>
      <c r="FK724" s="13"/>
      <c r="FL724" s="13"/>
      <c r="FM724" s="13"/>
      <c r="FN724" s="13"/>
      <c r="FO724" s="13"/>
      <c r="FP724" s="13"/>
      <c r="FQ724" s="13"/>
      <c r="FR724" s="13"/>
      <c r="FS724" s="13"/>
      <c r="FT724" s="13"/>
      <c r="FU724" s="13"/>
      <c r="FV724" s="13"/>
      <c r="FW724" s="13"/>
      <c r="FX724" s="13"/>
      <c r="FY724" s="13"/>
      <c r="FZ724" s="13"/>
      <c r="GA724" s="13"/>
      <c r="GB724" s="13"/>
      <c r="GC724" s="13"/>
      <c r="GD724" s="13"/>
      <c r="GE724" s="13"/>
      <c r="GF724" s="13"/>
      <c r="GG724" s="13"/>
      <c r="GH724" s="13"/>
      <c r="GI724" s="13"/>
      <c r="GJ724" s="13"/>
      <c r="GK724" s="13"/>
      <c r="GL724" s="13"/>
      <c r="GM724" s="13"/>
      <c r="GN724" s="13"/>
      <c r="GO724" s="13"/>
      <c r="GP724" s="13"/>
      <c r="GQ724" s="13"/>
      <c r="GR724" s="13"/>
      <c r="GS724" s="13"/>
      <c r="GT724" s="13"/>
      <c r="GU724" s="13"/>
      <c r="GV724" s="13"/>
      <c r="GW724" s="13"/>
      <c r="GX724" s="13"/>
      <c r="GY724" s="13"/>
      <c r="GZ724" s="13"/>
      <c r="HA724" s="13"/>
      <c r="HB724" s="13"/>
      <c r="HC724" s="13"/>
      <c r="HD724" s="13"/>
      <c r="HE724" s="13"/>
      <c r="HF724" s="13"/>
      <c r="HG724" s="13"/>
      <c r="HH724" s="13"/>
      <c r="HI724" s="13"/>
      <c r="HJ724" s="13"/>
      <c r="HK724" s="13"/>
      <c r="HL724" s="13"/>
      <c r="HM724" s="13"/>
      <c r="HN724" s="13"/>
      <c r="HO724" s="13"/>
      <c r="HP724" s="13"/>
      <c r="HQ724" s="13"/>
      <c r="HR724" s="13"/>
      <c r="HS724" s="13"/>
      <c r="HT724" s="13"/>
      <c r="HU724" s="13"/>
      <c r="HV724" s="13"/>
      <c r="HW724" s="13"/>
      <c r="HX724" s="13"/>
      <c r="HY724" s="13"/>
      <c r="HZ724" s="13"/>
      <c r="IA724" s="13"/>
      <c r="IB724" s="13"/>
      <c r="IC724" s="13"/>
      <c r="ID724" s="13"/>
      <c r="IE724" s="13"/>
      <c r="IF724" s="13"/>
      <c r="IG724" s="13"/>
      <c r="IH724" s="13"/>
      <c r="II724" s="13"/>
      <c r="IJ724" s="13"/>
      <c r="IK724" s="13"/>
      <c r="IL724" s="13"/>
      <c r="IM724" s="13"/>
      <c r="IN724" s="13"/>
      <c r="IO724" s="13"/>
      <c r="IP724" s="13"/>
      <c r="IQ724" s="13"/>
      <c r="IR724" s="13"/>
      <c r="IS724" s="13"/>
      <c r="IT724" s="13"/>
    </row>
    <row r="725" spans="1:254" s="14" customFormat="1" ht="56.25" customHeight="1">
      <c r="A725" s="176"/>
      <c r="B725" s="272"/>
      <c r="C725" s="235"/>
      <c r="D725" s="179"/>
      <c r="E725" s="85" t="s">
        <v>1184</v>
      </c>
      <c r="F725" s="131" t="s">
        <v>289</v>
      </c>
      <c r="G725" s="31" t="s">
        <v>703</v>
      </c>
      <c r="H725" s="150"/>
      <c r="I725" s="150"/>
      <c r="J725" s="150"/>
      <c r="K725" s="199"/>
      <c r="L725" s="219"/>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3"/>
      <c r="DK725" s="13"/>
      <c r="DL725" s="13"/>
      <c r="DM725" s="13"/>
      <c r="DN725" s="13"/>
      <c r="DO725" s="13"/>
      <c r="DP725" s="13"/>
      <c r="DQ725" s="13"/>
      <c r="DR725" s="13"/>
      <c r="DS725" s="13"/>
      <c r="DT725" s="13"/>
      <c r="DU725" s="13"/>
      <c r="DV725" s="13"/>
      <c r="DW725" s="13"/>
      <c r="DX725" s="13"/>
      <c r="DY725" s="13"/>
      <c r="DZ725" s="13"/>
      <c r="EA725" s="13"/>
      <c r="EB725" s="13"/>
      <c r="EC725" s="13"/>
      <c r="ED725" s="13"/>
      <c r="EE725" s="13"/>
      <c r="EF725" s="13"/>
      <c r="EG725" s="13"/>
      <c r="EH725" s="13"/>
      <c r="EI725" s="13"/>
      <c r="EJ725" s="13"/>
      <c r="EK725" s="13"/>
      <c r="EL725" s="13"/>
      <c r="EM725" s="13"/>
      <c r="EN725" s="13"/>
      <c r="EO725" s="13"/>
      <c r="EP725" s="13"/>
      <c r="EQ725" s="13"/>
      <c r="ER725" s="13"/>
      <c r="ES725" s="13"/>
      <c r="ET725" s="13"/>
      <c r="EU725" s="13"/>
      <c r="EV725" s="13"/>
      <c r="EW725" s="13"/>
      <c r="EX725" s="13"/>
      <c r="EY725" s="13"/>
      <c r="EZ725" s="13"/>
      <c r="FA725" s="13"/>
      <c r="FB725" s="13"/>
      <c r="FC725" s="13"/>
      <c r="FD725" s="13"/>
      <c r="FE725" s="13"/>
      <c r="FF725" s="13"/>
      <c r="FG725" s="13"/>
      <c r="FH725" s="13"/>
      <c r="FI725" s="13"/>
      <c r="FJ725" s="13"/>
      <c r="FK725" s="13"/>
      <c r="FL725" s="13"/>
      <c r="FM725" s="13"/>
      <c r="FN725" s="13"/>
      <c r="FO725" s="13"/>
      <c r="FP725" s="13"/>
      <c r="FQ725" s="13"/>
      <c r="FR725" s="13"/>
      <c r="FS725" s="13"/>
      <c r="FT725" s="13"/>
      <c r="FU725" s="13"/>
      <c r="FV725" s="13"/>
      <c r="FW725" s="13"/>
      <c r="FX725" s="13"/>
      <c r="FY725" s="13"/>
      <c r="FZ725" s="13"/>
      <c r="GA725" s="13"/>
      <c r="GB725" s="13"/>
      <c r="GC725" s="13"/>
      <c r="GD725" s="13"/>
      <c r="GE725" s="13"/>
      <c r="GF725" s="13"/>
      <c r="GG725" s="13"/>
      <c r="GH725" s="13"/>
      <c r="GI725" s="13"/>
      <c r="GJ725" s="13"/>
      <c r="GK725" s="13"/>
      <c r="GL725" s="13"/>
      <c r="GM725" s="13"/>
      <c r="GN725" s="13"/>
      <c r="GO725" s="13"/>
      <c r="GP725" s="13"/>
      <c r="GQ725" s="13"/>
      <c r="GR725" s="13"/>
      <c r="GS725" s="13"/>
      <c r="GT725" s="13"/>
      <c r="GU725" s="13"/>
      <c r="GV725" s="13"/>
      <c r="GW725" s="13"/>
      <c r="GX725" s="13"/>
      <c r="GY725" s="13"/>
      <c r="GZ725" s="13"/>
      <c r="HA725" s="13"/>
      <c r="HB725" s="13"/>
      <c r="HC725" s="13"/>
      <c r="HD725" s="13"/>
      <c r="HE725" s="13"/>
      <c r="HF725" s="13"/>
      <c r="HG725" s="13"/>
      <c r="HH725" s="13"/>
      <c r="HI725" s="13"/>
      <c r="HJ725" s="13"/>
      <c r="HK725" s="13"/>
      <c r="HL725" s="13"/>
      <c r="HM725" s="13"/>
      <c r="HN725" s="13"/>
      <c r="HO725" s="13"/>
      <c r="HP725" s="13"/>
      <c r="HQ725" s="13"/>
      <c r="HR725" s="13"/>
      <c r="HS725" s="13"/>
      <c r="HT725" s="13"/>
      <c r="HU725" s="13"/>
      <c r="HV725" s="13"/>
      <c r="HW725" s="13"/>
      <c r="HX725" s="13"/>
      <c r="HY725" s="13"/>
      <c r="HZ725" s="13"/>
      <c r="IA725" s="13"/>
      <c r="IB725" s="13"/>
      <c r="IC725" s="13"/>
      <c r="ID725" s="13"/>
      <c r="IE725" s="13"/>
      <c r="IF725" s="13"/>
      <c r="IG725" s="13"/>
      <c r="IH725" s="13"/>
      <c r="II725" s="13"/>
      <c r="IJ725" s="13"/>
      <c r="IK725" s="13"/>
      <c r="IL725" s="13"/>
      <c r="IM725" s="13"/>
      <c r="IN725" s="13"/>
      <c r="IO725" s="13"/>
      <c r="IP725" s="13"/>
      <c r="IQ725" s="13"/>
      <c r="IR725" s="13"/>
      <c r="IS725" s="13"/>
      <c r="IT725" s="13"/>
    </row>
    <row r="726" spans="1:254" s="14" customFormat="1" ht="42" customHeight="1">
      <c r="A726" s="176"/>
      <c r="B726" s="272"/>
      <c r="C726" s="235"/>
      <c r="D726" s="179"/>
      <c r="E726" s="53" t="s">
        <v>1287</v>
      </c>
      <c r="F726" s="131" t="s">
        <v>289</v>
      </c>
      <c r="G726" s="31" t="s">
        <v>1288</v>
      </c>
      <c r="H726" s="150"/>
      <c r="I726" s="157"/>
      <c r="J726" s="150"/>
      <c r="K726" s="199"/>
      <c r="L726" s="219"/>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c r="EG726" s="13"/>
      <c r="EH726" s="13"/>
      <c r="EI726" s="13"/>
      <c r="EJ726" s="13"/>
      <c r="EK726" s="13"/>
      <c r="EL726" s="13"/>
      <c r="EM726" s="13"/>
      <c r="EN726" s="13"/>
      <c r="EO726" s="13"/>
      <c r="EP726" s="13"/>
      <c r="EQ726" s="13"/>
      <c r="ER726" s="13"/>
      <c r="ES726" s="13"/>
      <c r="ET726" s="13"/>
      <c r="EU726" s="13"/>
      <c r="EV726" s="13"/>
      <c r="EW726" s="13"/>
      <c r="EX726" s="13"/>
      <c r="EY726" s="13"/>
      <c r="EZ726" s="13"/>
      <c r="FA726" s="13"/>
      <c r="FB726" s="13"/>
      <c r="FC726" s="13"/>
      <c r="FD726" s="13"/>
      <c r="FE726" s="13"/>
      <c r="FF726" s="13"/>
      <c r="FG726" s="13"/>
      <c r="FH726" s="13"/>
      <c r="FI726" s="13"/>
      <c r="FJ726" s="13"/>
      <c r="FK726" s="13"/>
      <c r="FL726" s="13"/>
      <c r="FM726" s="13"/>
      <c r="FN726" s="13"/>
      <c r="FO726" s="13"/>
      <c r="FP726" s="13"/>
      <c r="FQ726" s="13"/>
      <c r="FR726" s="13"/>
      <c r="FS726" s="13"/>
      <c r="FT726" s="13"/>
      <c r="FU726" s="13"/>
      <c r="FV726" s="13"/>
      <c r="FW726" s="13"/>
      <c r="FX726" s="13"/>
      <c r="FY726" s="13"/>
      <c r="FZ726" s="13"/>
      <c r="GA726" s="13"/>
      <c r="GB726" s="13"/>
      <c r="GC726" s="13"/>
      <c r="GD726" s="13"/>
      <c r="GE726" s="13"/>
      <c r="GF726" s="13"/>
      <c r="GG726" s="13"/>
      <c r="GH726" s="13"/>
      <c r="GI726" s="13"/>
      <c r="GJ726" s="13"/>
      <c r="GK726" s="13"/>
      <c r="GL726" s="13"/>
      <c r="GM726" s="13"/>
      <c r="GN726" s="13"/>
      <c r="GO726" s="13"/>
      <c r="GP726" s="13"/>
      <c r="GQ726" s="13"/>
      <c r="GR726" s="13"/>
      <c r="GS726" s="13"/>
      <c r="GT726" s="13"/>
      <c r="GU726" s="13"/>
      <c r="GV726" s="13"/>
      <c r="GW726" s="13"/>
      <c r="GX726" s="13"/>
      <c r="GY726" s="13"/>
      <c r="GZ726" s="13"/>
      <c r="HA726" s="13"/>
      <c r="HB726" s="13"/>
      <c r="HC726" s="13"/>
      <c r="HD726" s="13"/>
      <c r="HE726" s="13"/>
      <c r="HF726" s="13"/>
      <c r="HG726" s="13"/>
      <c r="HH726" s="13"/>
      <c r="HI726" s="13"/>
      <c r="HJ726" s="13"/>
      <c r="HK726" s="13"/>
      <c r="HL726" s="13"/>
      <c r="HM726" s="13"/>
      <c r="HN726" s="13"/>
      <c r="HO726" s="13"/>
      <c r="HP726" s="13"/>
      <c r="HQ726" s="13"/>
      <c r="HR726" s="13"/>
      <c r="HS726" s="13"/>
      <c r="HT726" s="13"/>
      <c r="HU726" s="13"/>
      <c r="HV726" s="13"/>
      <c r="HW726" s="13"/>
      <c r="HX726" s="13"/>
      <c r="HY726" s="13"/>
      <c r="HZ726" s="13"/>
      <c r="IA726" s="13"/>
      <c r="IB726" s="13"/>
      <c r="IC726" s="13"/>
      <c r="ID726" s="13"/>
      <c r="IE726" s="13"/>
      <c r="IF726" s="13"/>
      <c r="IG726" s="13"/>
      <c r="IH726" s="13"/>
      <c r="II726" s="13"/>
      <c r="IJ726" s="13"/>
      <c r="IK726" s="13"/>
      <c r="IL726" s="13"/>
      <c r="IM726" s="13"/>
      <c r="IN726" s="13"/>
      <c r="IO726" s="13"/>
      <c r="IP726" s="13"/>
      <c r="IQ726" s="13"/>
      <c r="IR726" s="13"/>
      <c r="IS726" s="13"/>
      <c r="IT726" s="13"/>
    </row>
    <row r="727" spans="1:254" s="14" customFormat="1" ht="66.75" customHeight="1">
      <c r="A727" s="176"/>
      <c r="B727" s="272" t="s">
        <v>1221</v>
      </c>
      <c r="C727" s="235" t="s">
        <v>341</v>
      </c>
      <c r="D727" s="179" t="s">
        <v>295</v>
      </c>
      <c r="E727" s="107" t="s">
        <v>1185</v>
      </c>
      <c r="F727" s="131" t="s">
        <v>289</v>
      </c>
      <c r="G727" s="139" t="s">
        <v>1015</v>
      </c>
      <c r="H727" s="149">
        <v>4806</v>
      </c>
      <c r="I727" s="149">
        <v>4806</v>
      </c>
      <c r="J727" s="149">
        <v>2445.1</v>
      </c>
      <c r="K727" s="199"/>
      <c r="L727" s="219" t="s">
        <v>1252</v>
      </c>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c r="DK727" s="13"/>
      <c r="DL727" s="13"/>
      <c r="DM727" s="13"/>
      <c r="DN727" s="13"/>
      <c r="DO727" s="13"/>
      <c r="DP727" s="13"/>
      <c r="DQ727" s="13"/>
      <c r="DR727" s="13"/>
      <c r="DS727" s="13"/>
      <c r="DT727" s="13"/>
      <c r="DU727" s="13"/>
      <c r="DV727" s="13"/>
      <c r="DW727" s="13"/>
      <c r="DX727" s="13"/>
      <c r="DY727" s="13"/>
      <c r="DZ727" s="13"/>
      <c r="EA727" s="13"/>
      <c r="EB727" s="13"/>
      <c r="EC727" s="13"/>
      <c r="ED727" s="13"/>
      <c r="EE727" s="13"/>
      <c r="EF727" s="13"/>
      <c r="EG727" s="13"/>
      <c r="EH727" s="13"/>
      <c r="EI727" s="13"/>
      <c r="EJ727" s="13"/>
      <c r="EK727" s="13"/>
      <c r="EL727" s="13"/>
      <c r="EM727" s="13"/>
      <c r="EN727" s="13"/>
      <c r="EO727" s="13"/>
      <c r="EP727" s="13"/>
      <c r="EQ727" s="13"/>
      <c r="ER727" s="13"/>
      <c r="ES727" s="13"/>
      <c r="ET727" s="13"/>
      <c r="EU727" s="13"/>
      <c r="EV727" s="13"/>
      <c r="EW727" s="13"/>
      <c r="EX727" s="13"/>
      <c r="EY727" s="13"/>
      <c r="EZ727" s="13"/>
      <c r="FA727" s="13"/>
      <c r="FB727" s="13"/>
      <c r="FC727" s="13"/>
      <c r="FD727" s="13"/>
      <c r="FE727" s="13"/>
      <c r="FF727" s="13"/>
      <c r="FG727" s="13"/>
      <c r="FH727" s="13"/>
      <c r="FI727" s="13"/>
      <c r="FJ727" s="13"/>
      <c r="FK727" s="13"/>
      <c r="FL727" s="13"/>
      <c r="FM727" s="13"/>
      <c r="FN727" s="13"/>
      <c r="FO727" s="13"/>
      <c r="FP727" s="13"/>
      <c r="FQ727" s="13"/>
      <c r="FR727" s="13"/>
      <c r="FS727" s="13"/>
      <c r="FT727" s="13"/>
      <c r="FU727" s="13"/>
      <c r="FV727" s="13"/>
      <c r="FW727" s="13"/>
      <c r="FX727" s="13"/>
      <c r="FY727" s="13"/>
      <c r="FZ727" s="13"/>
      <c r="GA727" s="13"/>
      <c r="GB727" s="13"/>
      <c r="GC727" s="13"/>
      <c r="GD727" s="13"/>
      <c r="GE727" s="13"/>
      <c r="GF727" s="13"/>
      <c r="GG727" s="13"/>
      <c r="GH727" s="13"/>
      <c r="GI727" s="13"/>
      <c r="GJ727" s="13"/>
      <c r="GK727" s="13"/>
      <c r="GL727" s="13"/>
      <c r="GM727" s="13"/>
      <c r="GN727" s="13"/>
      <c r="GO727" s="13"/>
      <c r="GP727" s="13"/>
      <c r="GQ727" s="13"/>
      <c r="GR727" s="13"/>
      <c r="GS727" s="13"/>
      <c r="GT727" s="13"/>
      <c r="GU727" s="13"/>
      <c r="GV727" s="13"/>
      <c r="GW727" s="13"/>
      <c r="GX727" s="13"/>
      <c r="GY727" s="13"/>
      <c r="GZ727" s="13"/>
      <c r="HA727" s="13"/>
      <c r="HB727" s="13"/>
      <c r="HC727" s="13"/>
      <c r="HD727" s="13"/>
      <c r="HE727" s="13"/>
      <c r="HF727" s="13"/>
      <c r="HG727" s="13"/>
      <c r="HH727" s="13"/>
      <c r="HI727" s="13"/>
      <c r="HJ727" s="13"/>
      <c r="HK727" s="13"/>
      <c r="HL727" s="13"/>
      <c r="HM727" s="13"/>
      <c r="HN727" s="13"/>
      <c r="HO727" s="13"/>
      <c r="HP727" s="13"/>
      <c r="HQ727" s="13"/>
      <c r="HR727" s="13"/>
      <c r="HS727" s="13"/>
      <c r="HT727" s="13"/>
      <c r="HU727" s="13"/>
      <c r="HV727" s="13"/>
      <c r="HW727" s="13"/>
      <c r="HX727" s="13"/>
      <c r="HY727" s="13"/>
      <c r="HZ727" s="13"/>
      <c r="IA727" s="13"/>
      <c r="IB727" s="13"/>
      <c r="IC727" s="13"/>
      <c r="ID727" s="13"/>
      <c r="IE727" s="13"/>
      <c r="IF727" s="13"/>
      <c r="IG727" s="13"/>
      <c r="IH727" s="13"/>
      <c r="II727" s="13"/>
      <c r="IJ727" s="13"/>
      <c r="IK727" s="13"/>
      <c r="IL727" s="13"/>
      <c r="IM727" s="13"/>
      <c r="IN727" s="13"/>
      <c r="IO727" s="13"/>
      <c r="IP727" s="13"/>
      <c r="IQ727" s="13"/>
      <c r="IR727" s="13"/>
      <c r="IS727" s="13"/>
      <c r="IT727" s="13"/>
    </row>
    <row r="728" spans="1:254" s="14" customFormat="1" ht="45" customHeight="1">
      <c r="A728" s="176"/>
      <c r="B728" s="272"/>
      <c r="C728" s="235"/>
      <c r="D728" s="179"/>
      <c r="E728" s="107" t="s">
        <v>482</v>
      </c>
      <c r="F728" s="131" t="s">
        <v>289</v>
      </c>
      <c r="G728" s="139" t="s">
        <v>1399</v>
      </c>
      <c r="H728" s="150"/>
      <c r="I728" s="150"/>
      <c r="J728" s="150"/>
      <c r="K728" s="199"/>
      <c r="L728" s="219"/>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c r="EF728" s="13"/>
      <c r="EG728" s="13"/>
      <c r="EH728" s="13"/>
      <c r="EI728" s="13"/>
      <c r="EJ728" s="13"/>
      <c r="EK728" s="13"/>
      <c r="EL728" s="13"/>
      <c r="EM728" s="13"/>
      <c r="EN728" s="13"/>
      <c r="EO728" s="13"/>
      <c r="EP728" s="13"/>
      <c r="EQ728" s="13"/>
      <c r="ER728" s="13"/>
      <c r="ES728" s="13"/>
      <c r="ET728" s="13"/>
      <c r="EU728" s="13"/>
      <c r="EV728" s="13"/>
      <c r="EW728" s="13"/>
      <c r="EX728" s="13"/>
      <c r="EY728" s="13"/>
      <c r="EZ728" s="13"/>
      <c r="FA728" s="13"/>
      <c r="FB728" s="13"/>
      <c r="FC728" s="13"/>
      <c r="FD728" s="13"/>
      <c r="FE728" s="13"/>
      <c r="FF728" s="13"/>
      <c r="FG728" s="13"/>
      <c r="FH728" s="13"/>
      <c r="FI728" s="13"/>
      <c r="FJ728" s="13"/>
      <c r="FK728" s="13"/>
      <c r="FL728" s="13"/>
      <c r="FM728" s="13"/>
      <c r="FN728" s="13"/>
      <c r="FO728" s="13"/>
      <c r="FP728" s="13"/>
      <c r="FQ728" s="13"/>
      <c r="FR728" s="13"/>
      <c r="FS728" s="13"/>
      <c r="FT728" s="13"/>
      <c r="FU728" s="13"/>
      <c r="FV728" s="13"/>
      <c r="FW728" s="13"/>
      <c r="FX728" s="13"/>
      <c r="FY728" s="13"/>
      <c r="FZ728" s="13"/>
      <c r="GA728" s="13"/>
      <c r="GB728" s="13"/>
      <c r="GC728" s="13"/>
      <c r="GD728" s="13"/>
      <c r="GE728" s="13"/>
      <c r="GF728" s="13"/>
      <c r="GG728" s="13"/>
      <c r="GH728" s="13"/>
      <c r="GI728" s="13"/>
      <c r="GJ728" s="13"/>
      <c r="GK728" s="13"/>
      <c r="GL728" s="13"/>
      <c r="GM728" s="13"/>
      <c r="GN728" s="13"/>
      <c r="GO728" s="13"/>
      <c r="GP728" s="13"/>
      <c r="GQ728" s="13"/>
      <c r="GR728" s="13"/>
      <c r="GS728" s="13"/>
      <c r="GT728" s="13"/>
      <c r="GU728" s="13"/>
      <c r="GV728" s="13"/>
      <c r="GW728" s="13"/>
      <c r="GX728" s="13"/>
      <c r="GY728" s="13"/>
      <c r="GZ728" s="13"/>
      <c r="HA728" s="13"/>
      <c r="HB728" s="13"/>
      <c r="HC728" s="13"/>
      <c r="HD728" s="13"/>
      <c r="HE728" s="13"/>
      <c r="HF728" s="13"/>
      <c r="HG728" s="13"/>
      <c r="HH728" s="13"/>
      <c r="HI728" s="13"/>
      <c r="HJ728" s="13"/>
      <c r="HK728" s="13"/>
      <c r="HL728" s="13"/>
      <c r="HM728" s="13"/>
      <c r="HN728" s="13"/>
      <c r="HO728" s="13"/>
      <c r="HP728" s="13"/>
      <c r="HQ728" s="13"/>
      <c r="HR728" s="13"/>
      <c r="HS728" s="13"/>
      <c r="HT728" s="13"/>
      <c r="HU728" s="13"/>
      <c r="HV728" s="13"/>
      <c r="HW728" s="13"/>
      <c r="HX728" s="13"/>
      <c r="HY728" s="13"/>
      <c r="HZ728" s="13"/>
      <c r="IA728" s="13"/>
      <c r="IB728" s="13"/>
      <c r="IC728" s="13"/>
      <c r="ID728" s="13"/>
      <c r="IE728" s="13"/>
      <c r="IF728" s="13"/>
      <c r="IG728" s="13"/>
      <c r="IH728" s="13"/>
      <c r="II728" s="13"/>
      <c r="IJ728" s="13"/>
      <c r="IK728" s="13"/>
      <c r="IL728" s="13"/>
      <c r="IM728" s="13"/>
      <c r="IN728" s="13"/>
      <c r="IO728" s="13"/>
      <c r="IP728" s="13"/>
      <c r="IQ728" s="13"/>
      <c r="IR728" s="13"/>
      <c r="IS728" s="13"/>
      <c r="IT728" s="13"/>
    </row>
    <row r="729" spans="1:254" s="14" customFormat="1" ht="48" customHeight="1">
      <c r="A729" s="176"/>
      <c r="B729" s="272"/>
      <c r="C729" s="235"/>
      <c r="D729" s="179"/>
      <c r="E729" s="107" t="s">
        <v>1397</v>
      </c>
      <c r="F729" s="131" t="s">
        <v>289</v>
      </c>
      <c r="G729" s="139" t="s">
        <v>1398</v>
      </c>
      <c r="H729" s="150"/>
      <c r="I729" s="150"/>
      <c r="J729" s="150"/>
      <c r="K729" s="199"/>
      <c r="L729" s="219"/>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c r="EG729" s="13"/>
      <c r="EH729" s="13"/>
      <c r="EI729" s="13"/>
      <c r="EJ729" s="13"/>
      <c r="EK729" s="13"/>
      <c r="EL729" s="13"/>
      <c r="EM729" s="13"/>
      <c r="EN729" s="13"/>
      <c r="EO729" s="13"/>
      <c r="EP729" s="13"/>
      <c r="EQ729" s="13"/>
      <c r="ER729" s="13"/>
      <c r="ES729" s="13"/>
      <c r="ET729" s="13"/>
      <c r="EU729" s="13"/>
      <c r="EV729" s="13"/>
      <c r="EW729" s="13"/>
      <c r="EX729" s="13"/>
      <c r="EY729" s="13"/>
      <c r="EZ729" s="13"/>
      <c r="FA729" s="13"/>
      <c r="FB729" s="13"/>
      <c r="FC729" s="13"/>
      <c r="FD729" s="13"/>
      <c r="FE729" s="13"/>
      <c r="FF729" s="13"/>
      <c r="FG729" s="13"/>
      <c r="FH729" s="13"/>
      <c r="FI729" s="13"/>
      <c r="FJ729" s="13"/>
      <c r="FK729" s="13"/>
      <c r="FL729" s="13"/>
      <c r="FM729" s="13"/>
      <c r="FN729" s="13"/>
      <c r="FO729" s="13"/>
      <c r="FP729" s="13"/>
      <c r="FQ729" s="13"/>
      <c r="FR729" s="13"/>
      <c r="FS729" s="13"/>
      <c r="FT729" s="13"/>
      <c r="FU729" s="13"/>
      <c r="FV729" s="13"/>
      <c r="FW729" s="13"/>
      <c r="FX729" s="13"/>
      <c r="FY729" s="13"/>
      <c r="FZ729" s="13"/>
      <c r="GA729" s="13"/>
      <c r="GB729" s="13"/>
      <c r="GC729" s="13"/>
      <c r="GD729" s="13"/>
      <c r="GE729" s="13"/>
      <c r="GF729" s="13"/>
      <c r="GG729" s="13"/>
      <c r="GH729" s="13"/>
      <c r="GI729" s="13"/>
      <c r="GJ729" s="13"/>
      <c r="GK729" s="13"/>
      <c r="GL729" s="13"/>
      <c r="GM729" s="13"/>
      <c r="GN729" s="13"/>
      <c r="GO729" s="13"/>
      <c r="GP729" s="13"/>
      <c r="GQ729" s="13"/>
      <c r="GR729" s="13"/>
      <c r="GS729" s="13"/>
      <c r="GT729" s="13"/>
      <c r="GU729" s="13"/>
      <c r="GV729" s="13"/>
      <c r="GW729" s="13"/>
      <c r="GX729" s="13"/>
      <c r="GY729" s="13"/>
      <c r="GZ729" s="13"/>
      <c r="HA729" s="13"/>
      <c r="HB729" s="13"/>
      <c r="HC729" s="13"/>
      <c r="HD729" s="13"/>
      <c r="HE729" s="13"/>
      <c r="HF729" s="13"/>
      <c r="HG729" s="13"/>
      <c r="HH729" s="13"/>
      <c r="HI729" s="13"/>
      <c r="HJ729" s="13"/>
      <c r="HK729" s="13"/>
      <c r="HL729" s="13"/>
      <c r="HM729" s="13"/>
      <c r="HN729" s="13"/>
      <c r="HO729" s="13"/>
      <c r="HP729" s="13"/>
      <c r="HQ729" s="13"/>
      <c r="HR729" s="13"/>
      <c r="HS729" s="13"/>
      <c r="HT729" s="13"/>
      <c r="HU729" s="13"/>
      <c r="HV729" s="13"/>
      <c r="HW729" s="13"/>
      <c r="HX729" s="13"/>
      <c r="HY729" s="13"/>
      <c r="HZ729" s="13"/>
      <c r="IA729" s="13"/>
      <c r="IB729" s="13"/>
      <c r="IC729" s="13"/>
      <c r="ID729" s="13"/>
      <c r="IE729" s="13"/>
      <c r="IF729" s="13"/>
      <c r="IG729" s="13"/>
      <c r="IH729" s="13"/>
      <c r="II729" s="13"/>
      <c r="IJ729" s="13"/>
      <c r="IK729" s="13"/>
      <c r="IL729" s="13"/>
      <c r="IM729" s="13"/>
      <c r="IN729" s="13"/>
      <c r="IO729" s="13"/>
      <c r="IP729" s="13"/>
      <c r="IQ729" s="13"/>
      <c r="IR729" s="13"/>
      <c r="IS729" s="13"/>
      <c r="IT729" s="13"/>
    </row>
    <row r="730" spans="1:254" s="14" customFormat="1" ht="66.75" customHeight="1">
      <c r="A730" s="176"/>
      <c r="B730" s="272"/>
      <c r="C730" s="235"/>
      <c r="D730" s="179"/>
      <c r="E730" s="107" t="s">
        <v>1186</v>
      </c>
      <c r="F730" s="131" t="s">
        <v>289</v>
      </c>
      <c r="G730" s="139" t="s">
        <v>1289</v>
      </c>
      <c r="H730" s="150"/>
      <c r="I730" s="150"/>
      <c r="J730" s="150"/>
      <c r="K730" s="199"/>
      <c r="L730" s="219"/>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c r="EY730" s="13"/>
      <c r="EZ730" s="13"/>
      <c r="FA730" s="13"/>
      <c r="FB730" s="13"/>
      <c r="FC730" s="13"/>
      <c r="FD730" s="13"/>
      <c r="FE730" s="13"/>
      <c r="FF730" s="13"/>
      <c r="FG730" s="13"/>
      <c r="FH730" s="13"/>
      <c r="FI730" s="13"/>
      <c r="FJ730" s="13"/>
      <c r="FK730" s="13"/>
      <c r="FL730" s="13"/>
      <c r="FM730" s="13"/>
      <c r="FN730" s="13"/>
      <c r="FO730" s="13"/>
      <c r="FP730" s="13"/>
      <c r="FQ730" s="13"/>
      <c r="FR730" s="13"/>
      <c r="FS730" s="13"/>
      <c r="FT730" s="13"/>
      <c r="FU730" s="13"/>
      <c r="FV730" s="13"/>
      <c r="FW730" s="13"/>
      <c r="FX730" s="13"/>
      <c r="FY730" s="13"/>
      <c r="FZ730" s="13"/>
      <c r="GA730" s="13"/>
      <c r="GB730" s="13"/>
      <c r="GC730" s="13"/>
      <c r="GD730" s="13"/>
      <c r="GE730" s="13"/>
      <c r="GF730" s="13"/>
      <c r="GG730" s="13"/>
      <c r="GH730" s="13"/>
      <c r="GI730" s="13"/>
      <c r="GJ730" s="13"/>
      <c r="GK730" s="13"/>
      <c r="GL730" s="13"/>
      <c r="GM730" s="13"/>
      <c r="GN730" s="13"/>
      <c r="GO730" s="13"/>
      <c r="GP730" s="13"/>
      <c r="GQ730" s="13"/>
      <c r="GR730" s="13"/>
      <c r="GS730" s="13"/>
      <c r="GT730" s="13"/>
      <c r="GU730" s="13"/>
      <c r="GV730" s="13"/>
      <c r="GW730" s="13"/>
      <c r="GX730" s="13"/>
      <c r="GY730" s="13"/>
      <c r="GZ730" s="13"/>
      <c r="HA730" s="13"/>
      <c r="HB730" s="13"/>
      <c r="HC730" s="13"/>
      <c r="HD730" s="13"/>
      <c r="HE730" s="13"/>
      <c r="HF730" s="13"/>
      <c r="HG730" s="13"/>
      <c r="HH730" s="13"/>
      <c r="HI730" s="13"/>
      <c r="HJ730" s="13"/>
      <c r="HK730" s="13"/>
      <c r="HL730" s="13"/>
      <c r="HM730" s="13"/>
      <c r="HN730" s="13"/>
      <c r="HO730" s="13"/>
      <c r="HP730" s="13"/>
      <c r="HQ730" s="13"/>
      <c r="HR730" s="13"/>
      <c r="HS730" s="13"/>
      <c r="HT730" s="13"/>
      <c r="HU730" s="13"/>
      <c r="HV730" s="13"/>
      <c r="HW730" s="13"/>
      <c r="HX730" s="13"/>
      <c r="HY730" s="13"/>
      <c r="HZ730" s="13"/>
      <c r="IA730" s="13"/>
      <c r="IB730" s="13"/>
      <c r="IC730" s="13"/>
      <c r="ID730" s="13"/>
      <c r="IE730" s="13"/>
      <c r="IF730" s="13"/>
      <c r="IG730" s="13"/>
      <c r="IH730" s="13"/>
      <c r="II730" s="13"/>
      <c r="IJ730" s="13"/>
      <c r="IK730" s="13"/>
      <c r="IL730" s="13"/>
      <c r="IM730" s="13"/>
      <c r="IN730" s="13"/>
      <c r="IO730" s="13"/>
      <c r="IP730" s="13"/>
      <c r="IQ730" s="13"/>
      <c r="IR730" s="13"/>
      <c r="IS730" s="13"/>
      <c r="IT730" s="13"/>
    </row>
    <row r="731" spans="1:254" s="14" customFormat="1" ht="66.75" customHeight="1">
      <c r="A731" s="176"/>
      <c r="B731" s="272"/>
      <c r="C731" s="235"/>
      <c r="D731" s="179"/>
      <c r="E731" s="107" t="s">
        <v>1296</v>
      </c>
      <c r="F731" s="135" t="s">
        <v>289</v>
      </c>
      <c r="G731" s="135" t="s">
        <v>1297</v>
      </c>
      <c r="H731" s="150"/>
      <c r="I731" s="150"/>
      <c r="J731" s="150"/>
      <c r="K731" s="199"/>
      <c r="L731" s="219"/>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c r="EY731" s="13"/>
      <c r="EZ731" s="13"/>
      <c r="FA731" s="13"/>
      <c r="FB731" s="13"/>
      <c r="FC731" s="13"/>
      <c r="FD731" s="13"/>
      <c r="FE731" s="13"/>
      <c r="FF731" s="13"/>
      <c r="FG731" s="13"/>
      <c r="FH731" s="13"/>
      <c r="FI731" s="13"/>
      <c r="FJ731" s="13"/>
      <c r="FK731" s="13"/>
      <c r="FL731" s="13"/>
      <c r="FM731" s="13"/>
      <c r="FN731" s="13"/>
      <c r="FO731" s="13"/>
      <c r="FP731" s="13"/>
      <c r="FQ731" s="13"/>
      <c r="FR731" s="13"/>
      <c r="FS731" s="13"/>
      <c r="FT731" s="13"/>
      <c r="FU731" s="13"/>
      <c r="FV731" s="13"/>
      <c r="FW731" s="13"/>
      <c r="FX731" s="13"/>
      <c r="FY731" s="13"/>
      <c r="FZ731" s="13"/>
      <c r="GA731" s="13"/>
      <c r="GB731" s="13"/>
      <c r="GC731" s="13"/>
      <c r="GD731" s="13"/>
      <c r="GE731" s="13"/>
      <c r="GF731" s="13"/>
      <c r="GG731" s="13"/>
      <c r="GH731" s="13"/>
      <c r="GI731" s="13"/>
      <c r="GJ731" s="13"/>
      <c r="GK731" s="13"/>
      <c r="GL731" s="13"/>
      <c r="GM731" s="13"/>
      <c r="GN731" s="13"/>
      <c r="GO731" s="13"/>
      <c r="GP731" s="13"/>
      <c r="GQ731" s="13"/>
      <c r="GR731" s="13"/>
      <c r="GS731" s="13"/>
      <c r="GT731" s="13"/>
      <c r="GU731" s="13"/>
      <c r="GV731" s="13"/>
      <c r="GW731" s="13"/>
      <c r="GX731" s="13"/>
      <c r="GY731" s="13"/>
      <c r="GZ731" s="13"/>
      <c r="HA731" s="13"/>
      <c r="HB731" s="13"/>
      <c r="HC731" s="13"/>
      <c r="HD731" s="13"/>
      <c r="HE731" s="13"/>
      <c r="HF731" s="13"/>
      <c r="HG731" s="13"/>
      <c r="HH731" s="13"/>
      <c r="HI731" s="13"/>
      <c r="HJ731" s="13"/>
      <c r="HK731" s="13"/>
      <c r="HL731" s="13"/>
      <c r="HM731" s="13"/>
      <c r="HN731" s="13"/>
      <c r="HO731" s="13"/>
      <c r="HP731" s="13"/>
      <c r="HQ731" s="13"/>
      <c r="HR731" s="13"/>
      <c r="HS731" s="13"/>
      <c r="HT731" s="13"/>
      <c r="HU731" s="13"/>
      <c r="HV731" s="13"/>
      <c r="HW731" s="13"/>
      <c r="HX731" s="13"/>
      <c r="HY731" s="13"/>
      <c r="HZ731" s="13"/>
      <c r="IA731" s="13"/>
      <c r="IB731" s="13"/>
      <c r="IC731" s="13"/>
      <c r="ID731" s="13"/>
      <c r="IE731" s="13"/>
      <c r="IF731" s="13"/>
      <c r="IG731" s="13"/>
      <c r="IH731" s="13"/>
      <c r="II731" s="13"/>
      <c r="IJ731" s="13"/>
      <c r="IK731" s="13"/>
      <c r="IL731" s="13"/>
      <c r="IM731" s="13"/>
      <c r="IN731" s="13"/>
      <c r="IO731" s="13"/>
      <c r="IP731" s="13"/>
      <c r="IQ731" s="13"/>
      <c r="IR731" s="13"/>
      <c r="IS731" s="13"/>
      <c r="IT731" s="13"/>
    </row>
    <row r="732" spans="1:254" s="14" customFormat="1" ht="66.75" customHeight="1">
      <c r="A732" s="176"/>
      <c r="B732" s="272"/>
      <c r="C732" s="235"/>
      <c r="D732" s="179"/>
      <c r="E732" s="107" t="s">
        <v>710</v>
      </c>
      <c r="F732" s="131" t="s">
        <v>289</v>
      </c>
      <c r="G732" s="139" t="s">
        <v>581</v>
      </c>
      <c r="H732" s="157"/>
      <c r="I732" s="157"/>
      <c r="J732" s="157"/>
      <c r="K732" s="199"/>
      <c r="L732" s="219"/>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c r="EY732" s="13"/>
      <c r="EZ732" s="13"/>
      <c r="FA732" s="13"/>
      <c r="FB732" s="13"/>
      <c r="FC732" s="13"/>
      <c r="FD732" s="13"/>
      <c r="FE732" s="13"/>
      <c r="FF732" s="13"/>
      <c r="FG732" s="13"/>
      <c r="FH732" s="13"/>
      <c r="FI732" s="13"/>
      <c r="FJ732" s="13"/>
      <c r="FK732" s="13"/>
      <c r="FL732" s="13"/>
      <c r="FM732" s="13"/>
      <c r="FN732" s="13"/>
      <c r="FO732" s="13"/>
      <c r="FP732" s="13"/>
      <c r="FQ732" s="13"/>
      <c r="FR732" s="13"/>
      <c r="FS732" s="13"/>
      <c r="FT732" s="13"/>
      <c r="FU732" s="13"/>
      <c r="FV732" s="13"/>
      <c r="FW732" s="13"/>
      <c r="FX732" s="13"/>
      <c r="FY732" s="13"/>
      <c r="FZ732" s="13"/>
      <c r="GA732" s="13"/>
      <c r="GB732" s="13"/>
      <c r="GC732" s="13"/>
      <c r="GD732" s="13"/>
      <c r="GE732" s="13"/>
      <c r="GF732" s="13"/>
      <c r="GG732" s="13"/>
      <c r="GH732" s="13"/>
      <c r="GI732" s="13"/>
      <c r="GJ732" s="13"/>
      <c r="GK732" s="13"/>
      <c r="GL732" s="13"/>
      <c r="GM732" s="13"/>
      <c r="GN732" s="13"/>
      <c r="GO732" s="13"/>
      <c r="GP732" s="13"/>
      <c r="GQ732" s="13"/>
      <c r="GR732" s="13"/>
      <c r="GS732" s="13"/>
      <c r="GT732" s="13"/>
      <c r="GU732" s="13"/>
      <c r="GV732" s="13"/>
      <c r="GW732" s="13"/>
      <c r="GX732" s="13"/>
      <c r="GY732" s="13"/>
      <c r="GZ732" s="13"/>
      <c r="HA732" s="13"/>
      <c r="HB732" s="13"/>
      <c r="HC732" s="13"/>
      <c r="HD732" s="13"/>
      <c r="HE732" s="13"/>
      <c r="HF732" s="13"/>
      <c r="HG732" s="13"/>
      <c r="HH732" s="13"/>
      <c r="HI732" s="13"/>
      <c r="HJ732" s="13"/>
      <c r="HK732" s="13"/>
      <c r="HL732" s="13"/>
      <c r="HM732" s="13"/>
      <c r="HN732" s="13"/>
      <c r="HO732" s="13"/>
      <c r="HP732" s="13"/>
      <c r="HQ732" s="13"/>
      <c r="HR732" s="13"/>
      <c r="HS732" s="13"/>
      <c r="HT732" s="13"/>
      <c r="HU732" s="13"/>
      <c r="HV732" s="13"/>
      <c r="HW732" s="13"/>
      <c r="HX732" s="13"/>
      <c r="HY732" s="13"/>
      <c r="HZ732" s="13"/>
      <c r="IA732" s="13"/>
      <c r="IB732" s="13"/>
      <c r="IC732" s="13"/>
      <c r="ID732" s="13"/>
      <c r="IE732" s="13"/>
      <c r="IF732" s="13"/>
      <c r="IG732" s="13"/>
      <c r="IH732" s="13"/>
      <c r="II732" s="13"/>
      <c r="IJ732" s="13"/>
      <c r="IK732" s="13"/>
      <c r="IL732" s="13"/>
      <c r="IM732" s="13"/>
      <c r="IN732" s="13"/>
      <c r="IO732" s="13"/>
      <c r="IP732" s="13"/>
      <c r="IQ732" s="13"/>
      <c r="IR732" s="13"/>
      <c r="IS732" s="13"/>
      <c r="IT732" s="13"/>
    </row>
    <row r="733" spans="1:254" s="14" customFormat="1" ht="84" customHeight="1">
      <c r="A733" s="176"/>
      <c r="B733" s="272" t="s">
        <v>1222</v>
      </c>
      <c r="C733" s="235" t="s">
        <v>342</v>
      </c>
      <c r="D733" s="179" t="s">
        <v>1187</v>
      </c>
      <c r="E733" s="107" t="s">
        <v>1188</v>
      </c>
      <c r="F733" s="135" t="s">
        <v>289</v>
      </c>
      <c r="G733" s="139" t="s">
        <v>1015</v>
      </c>
      <c r="H733" s="149">
        <f>2842.8+31396.4+95159.6+290+475381.9+4789.5+212+30121.4</f>
        <v>640193.60000000009</v>
      </c>
      <c r="I733" s="149">
        <f>73.1+2842.6+381.2+632859.7</f>
        <v>636156.6</v>
      </c>
      <c r="J733" s="149">
        <v>675296.9</v>
      </c>
      <c r="K733" s="149">
        <v>172486.3</v>
      </c>
      <c r="L733" s="161" t="s">
        <v>1298</v>
      </c>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c r="HT733" s="13"/>
      <c r="HU733" s="13"/>
      <c r="HV733" s="13"/>
      <c r="HW733" s="13"/>
      <c r="HX733" s="13"/>
      <c r="HY733" s="13"/>
      <c r="HZ733" s="13"/>
      <c r="IA733" s="13"/>
      <c r="IB733" s="13"/>
      <c r="IC733" s="13"/>
      <c r="ID733" s="13"/>
      <c r="IE733" s="13"/>
      <c r="IF733" s="13"/>
      <c r="IG733" s="13"/>
      <c r="IH733" s="13"/>
      <c r="II733" s="13"/>
      <c r="IJ733" s="13"/>
      <c r="IK733" s="13"/>
      <c r="IL733" s="13"/>
      <c r="IM733" s="13"/>
      <c r="IN733" s="13"/>
      <c r="IO733" s="13"/>
      <c r="IP733" s="13"/>
      <c r="IQ733" s="13"/>
      <c r="IR733" s="13"/>
      <c r="IS733" s="13"/>
      <c r="IT733" s="13"/>
    </row>
    <row r="734" spans="1:254" s="14" customFormat="1" ht="75.75" customHeight="1">
      <c r="A734" s="176"/>
      <c r="B734" s="272"/>
      <c r="C734" s="235"/>
      <c r="D734" s="179"/>
      <c r="E734" s="107" t="s">
        <v>1046</v>
      </c>
      <c r="F734" s="135" t="s">
        <v>289</v>
      </c>
      <c r="G734" s="135" t="s">
        <v>1297</v>
      </c>
      <c r="H734" s="150"/>
      <c r="I734" s="150"/>
      <c r="J734" s="150"/>
      <c r="K734" s="150"/>
      <c r="L734" s="162"/>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c r="HT734" s="13"/>
      <c r="HU734" s="13"/>
      <c r="HV734" s="13"/>
      <c r="HW734" s="13"/>
      <c r="HX734" s="13"/>
      <c r="HY734" s="13"/>
      <c r="HZ734" s="13"/>
      <c r="IA734" s="13"/>
      <c r="IB734" s="13"/>
      <c r="IC734" s="13"/>
      <c r="ID734" s="13"/>
      <c r="IE734" s="13"/>
      <c r="IF734" s="13"/>
      <c r="IG734" s="13"/>
      <c r="IH734" s="13"/>
      <c r="II734" s="13"/>
      <c r="IJ734" s="13"/>
      <c r="IK734" s="13"/>
      <c r="IL734" s="13"/>
      <c r="IM734" s="13"/>
      <c r="IN734" s="13"/>
      <c r="IO734" s="13"/>
      <c r="IP734" s="13"/>
      <c r="IQ734" s="13"/>
      <c r="IR734" s="13"/>
      <c r="IS734" s="13"/>
      <c r="IT734" s="13"/>
    </row>
    <row r="735" spans="1:254" s="14" customFormat="1" ht="45" customHeight="1">
      <c r="A735" s="176"/>
      <c r="B735" s="231" t="s">
        <v>1223</v>
      </c>
      <c r="C735" s="151" t="s">
        <v>343</v>
      </c>
      <c r="D735" s="158" t="s">
        <v>362</v>
      </c>
      <c r="E735" s="85" t="s">
        <v>701</v>
      </c>
      <c r="F735" s="128" t="s">
        <v>289</v>
      </c>
      <c r="G735" s="139" t="s">
        <v>552</v>
      </c>
      <c r="H735" s="149">
        <v>6063.1</v>
      </c>
      <c r="I735" s="149">
        <v>5971.4</v>
      </c>
      <c r="J735" s="149">
        <v>6834.8</v>
      </c>
      <c r="K735" s="149">
        <v>6704</v>
      </c>
      <c r="L735" s="161" t="s">
        <v>1269</v>
      </c>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13"/>
      <c r="HQ735" s="13"/>
      <c r="HR735" s="13"/>
      <c r="HS735" s="13"/>
      <c r="HT735" s="13"/>
      <c r="HU735" s="13"/>
      <c r="HV735" s="13"/>
      <c r="HW735" s="13"/>
      <c r="HX735" s="13"/>
      <c r="HY735" s="13"/>
      <c r="HZ735" s="13"/>
      <c r="IA735" s="13"/>
      <c r="IB735" s="13"/>
      <c r="IC735" s="13"/>
      <c r="ID735" s="13"/>
      <c r="IE735" s="13"/>
      <c r="IF735" s="13"/>
      <c r="IG735" s="13"/>
      <c r="IH735" s="13"/>
      <c r="II735" s="13"/>
      <c r="IJ735" s="13"/>
      <c r="IK735" s="13"/>
      <c r="IL735" s="13"/>
      <c r="IM735" s="13"/>
      <c r="IN735" s="13"/>
      <c r="IO735" s="13"/>
      <c r="IP735" s="13"/>
      <c r="IQ735" s="13"/>
      <c r="IR735" s="13"/>
      <c r="IS735" s="13"/>
      <c r="IT735" s="13"/>
    </row>
    <row r="736" spans="1:254" s="14" customFormat="1" ht="71.25" customHeight="1">
      <c r="A736" s="176"/>
      <c r="B736" s="232"/>
      <c r="C736" s="166"/>
      <c r="D736" s="159"/>
      <c r="E736" s="85" t="s">
        <v>1189</v>
      </c>
      <c r="F736" s="128" t="s">
        <v>289</v>
      </c>
      <c r="G736" s="139" t="s">
        <v>549</v>
      </c>
      <c r="H736" s="150"/>
      <c r="I736" s="150"/>
      <c r="J736" s="150"/>
      <c r="K736" s="150"/>
      <c r="L736" s="162"/>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13"/>
      <c r="HQ736" s="13"/>
      <c r="HR736" s="13"/>
      <c r="HS736" s="13"/>
      <c r="HT736" s="13"/>
      <c r="HU736" s="13"/>
      <c r="HV736" s="13"/>
      <c r="HW736" s="13"/>
      <c r="HX736" s="13"/>
      <c r="HY736" s="13"/>
      <c r="HZ736" s="13"/>
      <c r="IA736" s="13"/>
      <c r="IB736" s="13"/>
      <c r="IC736" s="13"/>
      <c r="ID736" s="13"/>
      <c r="IE736" s="13"/>
      <c r="IF736" s="13"/>
      <c r="IG736" s="13"/>
      <c r="IH736" s="13"/>
      <c r="II736" s="13"/>
      <c r="IJ736" s="13"/>
      <c r="IK736" s="13"/>
      <c r="IL736" s="13"/>
      <c r="IM736" s="13"/>
      <c r="IN736" s="13"/>
      <c r="IO736" s="13"/>
      <c r="IP736" s="13"/>
      <c r="IQ736" s="13"/>
      <c r="IR736" s="13"/>
      <c r="IS736" s="13"/>
      <c r="IT736" s="13"/>
    </row>
    <row r="737" spans="1:254" s="14" customFormat="1" ht="57" customHeight="1">
      <c r="A737" s="176"/>
      <c r="B737" s="232"/>
      <c r="C737" s="166"/>
      <c r="D737" s="159"/>
      <c r="E737" s="85" t="s">
        <v>1190</v>
      </c>
      <c r="F737" s="128" t="s">
        <v>289</v>
      </c>
      <c r="G737" s="139" t="s">
        <v>549</v>
      </c>
      <c r="H737" s="150"/>
      <c r="I737" s="150"/>
      <c r="J737" s="150"/>
      <c r="K737" s="150"/>
      <c r="L737" s="162"/>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13"/>
      <c r="HQ737" s="13"/>
      <c r="HR737" s="13"/>
      <c r="HS737" s="13"/>
      <c r="HT737" s="13"/>
      <c r="HU737" s="13"/>
      <c r="HV737" s="13"/>
      <c r="HW737" s="13"/>
      <c r="HX737" s="13"/>
      <c r="HY737" s="13"/>
      <c r="HZ737" s="13"/>
      <c r="IA737" s="13"/>
      <c r="IB737" s="13"/>
      <c r="IC737" s="13"/>
      <c r="ID737" s="13"/>
      <c r="IE737" s="13"/>
      <c r="IF737" s="13"/>
      <c r="IG737" s="13"/>
      <c r="IH737" s="13"/>
      <c r="II737" s="13"/>
      <c r="IJ737" s="13"/>
      <c r="IK737" s="13"/>
      <c r="IL737" s="13"/>
      <c r="IM737" s="13"/>
      <c r="IN737" s="13"/>
      <c r="IO737" s="13"/>
      <c r="IP737" s="13"/>
      <c r="IQ737" s="13"/>
      <c r="IR737" s="13"/>
      <c r="IS737" s="13"/>
      <c r="IT737" s="13"/>
    </row>
    <row r="738" spans="1:254" s="14" customFormat="1" ht="47.25" customHeight="1">
      <c r="A738" s="176"/>
      <c r="B738" s="233"/>
      <c r="C738" s="152"/>
      <c r="D738" s="160"/>
      <c r="E738" s="85" t="s">
        <v>1784</v>
      </c>
      <c r="F738" s="128" t="s">
        <v>289</v>
      </c>
      <c r="G738" s="139" t="s">
        <v>588</v>
      </c>
      <c r="H738" s="157"/>
      <c r="I738" s="157"/>
      <c r="J738" s="157"/>
      <c r="K738" s="157"/>
      <c r="L738" s="16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c r="EY738" s="13"/>
      <c r="EZ738" s="13"/>
      <c r="FA738" s="13"/>
      <c r="FB738" s="13"/>
      <c r="FC738" s="13"/>
      <c r="FD738" s="13"/>
      <c r="FE738" s="13"/>
      <c r="FF738" s="13"/>
      <c r="FG738" s="13"/>
      <c r="FH738" s="13"/>
      <c r="FI738" s="13"/>
      <c r="FJ738" s="13"/>
      <c r="FK738" s="13"/>
      <c r="FL738" s="13"/>
      <c r="FM738" s="13"/>
      <c r="FN738" s="13"/>
      <c r="FO738" s="13"/>
      <c r="FP738" s="13"/>
      <c r="FQ738" s="13"/>
      <c r="FR738" s="13"/>
      <c r="FS738" s="13"/>
      <c r="FT738" s="13"/>
      <c r="FU738" s="13"/>
      <c r="FV738" s="13"/>
      <c r="FW738" s="13"/>
      <c r="FX738" s="13"/>
      <c r="FY738" s="13"/>
      <c r="FZ738" s="13"/>
      <c r="GA738" s="13"/>
      <c r="GB738" s="13"/>
      <c r="GC738" s="13"/>
      <c r="GD738" s="13"/>
      <c r="GE738" s="13"/>
      <c r="GF738" s="13"/>
      <c r="GG738" s="13"/>
      <c r="GH738" s="13"/>
      <c r="GI738" s="13"/>
      <c r="GJ738" s="13"/>
      <c r="GK738" s="13"/>
      <c r="GL738" s="13"/>
      <c r="GM738" s="13"/>
      <c r="GN738" s="13"/>
      <c r="GO738" s="13"/>
      <c r="GP738" s="13"/>
      <c r="GQ738" s="13"/>
      <c r="GR738" s="13"/>
      <c r="GS738" s="13"/>
      <c r="GT738" s="13"/>
      <c r="GU738" s="13"/>
      <c r="GV738" s="13"/>
      <c r="GW738" s="13"/>
      <c r="GX738" s="13"/>
      <c r="GY738" s="13"/>
      <c r="GZ738" s="13"/>
      <c r="HA738" s="13"/>
      <c r="HB738" s="13"/>
      <c r="HC738" s="13"/>
      <c r="HD738" s="13"/>
      <c r="HE738" s="13"/>
      <c r="HF738" s="13"/>
      <c r="HG738" s="13"/>
      <c r="HH738" s="13"/>
      <c r="HI738" s="13"/>
      <c r="HJ738" s="13"/>
      <c r="HK738" s="13"/>
      <c r="HL738" s="13"/>
      <c r="HM738" s="13"/>
      <c r="HN738" s="13"/>
      <c r="HO738" s="13"/>
      <c r="HP738" s="13"/>
      <c r="HQ738" s="13"/>
      <c r="HR738" s="13"/>
      <c r="HS738" s="13"/>
      <c r="HT738" s="13"/>
      <c r="HU738" s="13"/>
      <c r="HV738" s="13"/>
      <c r="HW738" s="13"/>
      <c r="HX738" s="13"/>
      <c r="HY738" s="13"/>
      <c r="HZ738" s="13"/>
      <c r="IA738" s="13"/>
      <c r="IB738" s="13"/>
      <c r="IC738" s="13"/>
      <c r="ID738" s="13"/>
      <c r="IE738" s="13"/>
      <c r="IF738" s="13"/>
      <c r="IG738" s="13"/>
      <c r="IH738" s="13"/>
      <c r="II738" s="13"/>
      <c r="IJ738" s="13"/>
      <c r="IK738" s="13"/>
      <c r="IL738" s="13"/>
      <c r="IM738" s="13"/>
      <c r="IN738" s="13"/>
      <c r="IO738" s="13"/>
      <c r="IP738" s="13"/>
      <c r="IQ738" s="13"/>
      <c r="IR738" s="13"/>
      <c r="IS738" s="13"/>
      <c r="IT738" s="13"/>
    </row>
    <row r="739" spans="1:254" s="14" customFormat="1" ht="160.5" customHeight="1">
      <c r="A739" s="176"/>
      <c r="B739" s="70" t="s">
        <v>1224</v>
      </c>
      <c r="C739" s="128" t="s">
        <v>344</v>
      </c>
      <c r="D739" s="103" t="s">
        <v>1684</v>
      </c>
      <c r="E739" s="85" t="s">
        <v>700</v>
      </c>
      <c r="F739" s="128" t="s">
        <v>289</v>
      </c>
      <c r="G739" s="139" t="s">
        <v>1015</v>
      </c>
      <c r="H739" s="92">
        <f>1827.9+6389.4+11871.9</f>
        <v>20089.199999999997</v>
      </c>
      <c r="I739" s="92">
        <v>20088</v>
      </c>
      <c r="J739" s="92">
        <v>21098.6</v>
      </c>
      <c r="K739" s="92">
        <v>22868.9</v>
      </c>
      <c r="L739" s="96" t="s">
        <v>1249</v>
      </c>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c r="EY739" s="13"/>
      <c r="EZ739" s="13"/>
      <c r="FA739" s="13"/>
      <c r="FB739" s="13"/>
      <c r="FC739" s="13"/>
      <c r="FD739" s="13"/>
      <c r="FE739" s="13"/>
      <c r="FF739" s="13"/>
      <c r="FG739" s="13"/>
      <c r="FH739" s="13"/>
      <c r="FI739" s="13"/>
      <c r="FJ739" s="13"/>
      <c r="FK739" s="13"/>
      <c r="FL739" s="13"/>
      <c r="FM739" s="13"/>
      <c r="FN739" s="13"/>
      <c r="FO739" s="13"/>
      <c r="FP739" s="13"/>
      <c r="FQ739" s="13"/>
      <c r="FR739" s="13"/>
      <c r="FS739" s="13"/>
      <c r="FT739" s="13"/>
      <c r="FU739" s="13"/>
      <c r="FV739" s="13"/>
      <c r="FW739" s="13"/>
      <c r="FX739" s="13"/>
      <c r="FY739" s="13"/>
      <c r="FZ739" s="13"/>
      <c r="GA739" s="13"/>
      <c r="GB739" s="13"/>
      <c r="GC739" s="13"/>
      <c r="GD739" s="13"/>
      <c r="GE739" s="13"/>
      <c r="GF739" s="13"/>
      <c r="GG739" s="13"/>
      <c r="GH739" s="13"/>
      <c r="GI739" s="13"/>
      <c r="GJ739" s="13"/>
      <c r="GK739" s="13"/>
      <c r="GL739" s="13"/>
      <c r="GM739" s="13"/>
      <c r="GN739" s="13"/>
      <c r="GO739" s="13"/>
      <c r="GP739" s="13"/>
      <c r="GQ739" s="13"/>
      <c r="GR739" s="13"/>
      <c r="GS739" s="13"/>
      <c r="GT739" s="13"/>
      <c r="GU739" s="13"/>
      <c r="GV739" s="13"/>
      <c r="GW739" s="13"/>
      <c r="GX739" s="13"/>
      <c r="GY739" s="13"/>
      <c r="GZ739" s="13"/>
      <c r="HA739" s="13"/>
      <c r="HB739" s="13"/>
      <c r="HC739" s="13"/>
      <c r="HD739" s="13"/>
      <c r="HE739" s="13"/>
      <c r="HF739" s="13"/>
      <c r="HG739" s="13"/>
      <c r="HH739" s="13"/>
      <c r="HI739" s="13"/>
      <c r="HJ739" s="13"/>
      <c r="HK739" s="13"/>
      <c r="HL739" s="13"/>
      <c r="HM739" s="13"/>
      <c r="HN739" s="13"/>
      <c r="HO739" s="13"/>
      <c r="HP739" s="13"/>
      <c r="HQ739" s="13"/>
      <c r="HR739" s="13"/>
      <c r="HS739" s="13"/>
      <c r="HT739" s="13"/>
      <c r="HU739" s="13"/>
      <c r="HV739" s="13"/>
      <c r="HW739" s="13"/>
      <c r="HX739" s="13"/>
      <c r="HY739" s="13"/>
      <c r="HZ739" s="13"/>
      <c r="IA739" s="13"/>
      <c r="IB739" s="13"/>
      <c r="IC739" s="13"/>
      <c r="ID739" s="13"/>
      <c r="IE739" s="13"/>
      <c r="IF739" s="13"/>
      <c r="IG739" s="13"/>
      <c r="IH739" s="13"/>
      <c r="II739" s="13"/>
      <c r="IJ739" s="13"/>
      <c r="IK739" s="13"/>
      <c r="IL739" s="13"/>
      <c r="IM739" s="13"/>
      <c r="IN739" s="13"/>
      <c r="IO739" s="13"/>
      <c r="IP739" s="13"/>
      <c r="IQ739" s="13"/>
      <c r="IR739" s="13"/>
      <c r="IS739" s="13"/>
      <c r="IT739" s="13"/>
    </row>
    <row r="740" spans="1:254" s="14" customFormat="1" ht="162.75" customHeight="1">
      <c r="A740" s="176"/>
      <c r="B740" s="70" t="s">
        <v>1225</v>
      </c>
      <c r="C740" s="128" t="s">
        <v>770</v>
      </c>
      <c r="D740" s="103" t="s">
        <v>14</v>
      </c>
      <c r="E740" s="129" t="s">
        <v>700</v>
      </c>
      <c r="F740" s="128" t="s">
        <v>289</v>
      </c>
      <c r="G740" s="139" t="s">
        <v>1015</v>
      </c>
      <c r="H740" s="116">
        <v>14549.7</v>
      </c>
      <c r="I740" s="116">
        <v>14549.7</v>
      </c>
      <c r="J740" s="116">
        <v>14077.2</v>
      </c>
      <c r="K740" s="116">
        <v>20846.7</v>
      </c>
      <c r="L740" s="125" t="s">
        <v>490</v>
      </c>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c r="EY740" s="13"/>
      <c r="EZ740" s="13"/>
      <c r="FA740" s="13"/>
      <c r="FB740" s="13"/>
      <c r="FC740" s="13"/>
      <c r="FD740" s="13"/>
      <c r="FE740" s="13"/>
      <c r="FF740" s="13"/>
      <c r="FG740" s="13"/>
      <c r="FH740" s="13"/>
      <c r="FI740" s="13"/>
      <c r="FJ740" s="13"/>
      <c r="FK740" s="13"/>
      <c r="FL740" s="13"/>
      <c r="FM740" s="13"/>
      <c r="FN740" s="13"/>
      <c r="FO740" s="13"/>
      <c r="FP740" s="13"/>
      <c r="FQ740" s="13"/>
      <c r="FR740" s="13"/>
      <c r="FS740" s="13"/>
      <c r="FT740" s="13"/>
      <c r="FU740" s="13"/>
      <c r="FV740" s="13"/>
      <c r="FW740" s="13"/>
      <c r="FX740" s="13"/>
      <c r="FY740" s="13"/>
      <c r="FZ740" s="13"/>
      <c r="GA740" s="13"/>
      <c r="GB740" s="13"/>
      <c r="GC740" s="13"/>
      <c r="GD740" s="13"/>
      <c r="GE740" s="13"/>
      <c r="GF740" s="13"/>
      <c r="GG740" s="13"/>
      <c r="GH740" s="13"/>
      <c r="GI740" s="13"/>
      <c r="GJ740" s="13"/>
      <c r="GK740" s="13"/>
      <c r="GL740" s="13"/>
      <c r="GM740" s="13"/>
      <c r="GN740" s="13"/>
      <c r="GO740" s="13"/>
      <c r="GP740" s="13"/>
      <c r="GQ740" s="13"/>
      <c r="GR740" s="13"/>
      <c r="GS740" s="13"/>
      <c r="GT740" s="13"/>
      <c r="GU740" s="13"/>
      <c r="GV740" s="13"/>
      <c r="GW740" s="13"/>
      <c r="GX740" s="13"/>
      <c r="GY740" s="13"/>
      <c r="GZ740" s="13"/>
      <c r="HA740" s="13"/>
      <c r="HB740" s="13"/>
      <c r="HC740" s="13"/>
      <c r="HD740" s="13"/>
      <c r="HE740" s="13"/>
      <c r="HF740" s="13"/>
      <c r="HG740" s="13"/>
      <c r="HH740" s="13"/>
      <c r="HI740" s="13"/>
      <c r="HJ740" s="13"/>
      <c r="HK740" s="13"/>
      <c r="HL740" s="13"/>
      <c r="HM740" s="13"/>
      <c r="HN740" s="13"/>
      <c r="HO740" s="13"/>
      <c r="HP740" s="13"/>
      <c r="HQ740" s="13"/>
      <c r="HR740" s="13"/>
      <c r="HS740" s="13"/>
      <c r="HT740" s="13"/>
      <c r="HU740" s="13"/>
      <c r="HV740" s="13"/>
      <c r="HW740" s="13"/>
      <c r="HX740" s="13"/>
      <c r="HY740" s="13"/>
      <c r="HZ740" s="13"/>
      <c r="IA740" s="13"/>
      <c r="IB740" s="13"/>
      <c r="IC740" s="13"/>
      <c r="ID740" s="13"/>
      <c r="IE740" s="13"/>
      <c r="IF740" s="13"/>
      <c r="IG740" s="13"/>
      <c r="IH740" s="13"/>
      <c r="II740" s="13"/>
      <c r="IJ740" s="13"/>
      <c r="IK740" s="13"/>
      <c r="IL740" s="13"/>
      <c r="IM740" s="13"/>
      <c r="IN740" s="13"/>
      <c r="IO740" s="13"/>
      <c r="IP740" s="13"/>
      <c r="IQ740" s="13"/>
      <c r="IR740" s="13"/>
      <c r="IS740" s="13"/>
      <c r="IT740" s="13"/>
    </row>
    <row r="741" spans="1:254" s="14" customFormat="1" ht="110.25" hidden="1" customHeight="1">
      <c r="A741" s="176"/>
      <c r="B741" s="70" t="s">
        <v>1226</v>
      </c>
      <c r="C741" s="128" t="s">
        <v>1227</v>
      </c>
      <c r="D741" s="103"/>
      <c r="E741" s="129" t="s">
        <v>1159</v>
      </c>
      <c r="F741" s="68" t="s">
        <v>469</v>
      </c>
      <c r="G741" s="139" t="s">
        <v>1161</v>
      </c>
      <c r="H741" s="91"/>
      <c r="I741" s="91"/>
      <c r="J741" s="91"/>
      <c r="K741" s="116"/>
      <c r="L741" s="125"/>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c r="EY741" s="13"/>
      <c r="EZ741" s="13"/>
      <c r="FA741" s="13"/>
      <c r="FB741" s="13"/>
      <c r="FC741" s="13"/>
      <c r="FD741" s="13"/>
      <c r="FE741" s="13"/>
      <c r="FF741" s="13"/>
      <c r="FG741" s="13"/>
      <c r="FH741" s="13"/>
      <c r="FI741" s="13"/>
      <c r="FJ741" s="13"/>
      <c r="FK741" s="13"/>
      <c r="FL741" s="13"/>
      <c r="FM741" s="13"/>
      <c r="FN741" s="13"/>
      <c r="FO741" s="13"/>
      <c r="FP741" s="13"/>
      <c r="FQ741" s="13"/>
      <c r="FR741" s="13"/>
      <c r="FS741" s="13"/>
      <c r="FT741" s="13"/>
      <c r="FU741" s="13"/>
      <c r="FV741" s="13"/>
      <c r="FW741" s="13"/>
      <c r="FX741" s="13"/>
      <c r="FY741" s="13"/>
      <c r="FZ741" s="13"/>
      <c r="GA741" s="13"/>
      <c r="GB741" s="13"/>
      <c r="GC741" s="13"/>
      <c r="GD741" s="13"/>
      <c r="GE741" s="13"/>
      <c r="GF741" s="13"/>
      <c r="GG741" s="13"/>
      <c r="GH741" s="13"/>
      <c r="GI741" s="13"/>
      <c r="GJ741" s="13"/>
      <c r="GK741" s="13"/>
      <c r="GL741" s="13"/>
      <c r="GM741" s="13"/>
      <c r="GN741" s="13"/>
      <c r="GO741" s="13"/>
      <c r="GP741" s="13"/>
      <c r="GQ741" s="13"/>
      <c r="GR741" s="13"/>
      <c r="GS741" s="13"/>
      <c r="GT741" s="13"/>
      <c r="GU741" s="13"/>
      <c r="GV741" s="13"/>
      <c r="GW741" s="13"/>
      <c r="GX741" s="13"/>
      <c r="GY741" s="13"/>
      <c r="GZ741" s="13"/>
      <c r="HA741" s="13"/>
      <c r="HB741" s="13"/>
      <c r="HC741" s="13"/>
      <c r="HD741" s="13"/>
      <c r="HE741" s="13"/>
      <c r="HF741" s="13"/>
      <c r="HG741" s="13"/>
      <c r="HH741" s="13"/>
      <c r="HI741" s="13"/>
      <c r="HJ741" s="13"/>
      <c r="HK741" s="13"/>
      <c r="HL741" s="13"/>
      <c r="HM741" s="13"/>
      <c r="HN741" s="13"/>
      <c r="HO741" s="13"/>
      <c r="HP741" s="13"/>
      <c r="HQ741" s="13"/>
      <c r="HR741" s="13"/>
      <c r="HS741" s="13"/>
      <c r="HT741" s="13"/>
      <c r="HU741" s="13"/>
      <c r="HV741" s="13"/>
      <c r="HW741" s="13"/>
      <c r="HX741" s="13"/>
      <c r="HY741" s="13"/>
      <c r="HZ741" s="13"/>
      <c r="IA741" s="13"/>
      <c r="IB741" s="13"/>
      <c r="IC741" s="13"/>
      <c r="ID741" s="13"/>
      <c r="IE741" s="13"/>
      <c r="IF741" s="13"/>
      <c r="IG741" s="13"/>
      <c r="IH741" s="13"/>
      <c r="II741" s="13"/>
      <c r="IJ741" s="13"/>
      <c r="IK741" s="13"/>
      <c r="IL741" s="13"/>
      <c r="IM741" s="13"/>
      <c r="IN741" s="13"/>
      <c r="IO741" s="13"/>
      <c r="IP741" s="13"/>
      <c r="IQ741" s="13"/>
      <c r="IR741" s="13"/>
      <c r="IS741" s="13"/>
      <c r="IT741" s="13"/>
    </row>
    <row r="742" spans="1:254" s="14" customFormat="1" ht="172.5" customHeight="1">
      <c r="A742" s="176"/>
      <c r="B742" s="27" t="s">
        <v>1228</v>
      </c>
      <c r="C742" s="128" t="s">
        <v>717</v>
      </c>
      <c r="D742" s="103" t="s">
        <v>1424</v>
      </c>
      <c r="E742" s="129" t="s">
        <v>700</v>
      </c>
      <c r="F742" s="128" t="s">
        <v>289</v>
      </c>
      <c r="G742" s="139" t="s">
        <v>1015</v>
      </c>
      <c r="H742" s="91">
        <f>125992.8+5317.3+4262.2</f>
        <v>135572.30000000002</v>
      </c>
      <c r="I742" s="91">
        <f>133809.3+567.6</f>
        <v>134376.9</v>
      </c>
      <c r="J742" s="91"/>
      <c r="K742" s="116"/>
      <c r="L742" s="125" t="s">
        <v>1251</v>
      </c>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c r="EY742" s="13"/>
      <c r="EZ742" s="13"/>
      <c r="FA742" s="13"/>
      <c r="FB742" s="13"/>
      <c r="FC742" s="13"/>
      <c r="FD742" s="13"/>
      <c r="FE742" s="13"/>
      <c r="FF742" s="13"/>
      <c r="FG742" s="13"/>
      <c r="FH742" s="13"/>
      <c r="FI742" s="13"/>
      <c r="FJ742" s="13"/>
      <c r="FK742" s="13"/>
      <c r="FL742" s="13"/>
      <c r="FM742" s="13"/>
      <c r="FN742" s="13"/>
      <c r="FO742" s="13"/>
      <c r="FP742" s="13"/>
      <c r="FQ742" s="13"/>
      <c r="FR742" s="13"/>
      <c r="FS742" s="13"/>
      <c r="FT742" s="13"/>
      <c r="FU742" s="13"/>
      <c r="FV742" s="13"/>
      <c r="FW742" s="13"/>
      <c r="FX742" s="13"/>
      <c r="FY742" s="13"/>
      <c r="FZ742" s="13"/>
      <c r="GA742" s="13"/>
      <c r="GB742" s="13"/>
      <c r="GC742" s="13"/>
      <c r="GD742" s="13"/>
      <c r="GE742" s="13"/>
      <c r="GF742" s="13"/>
      <c r="GG742" s="13"/>
      <c r="GH742" s="13"/>
      <c r="GI742" s="13"/>
      <c r="GJ742" s="13"/>
      <c r="GK742" s="13"/>
      <c r="GL742" s="13"/>
      <c r="GM742" s="13"/>
      <c r="GN742" s="13"/>
      <c r="GO742" s="13"/>
      <c r="GP742" s="13"/>
      <c r="GQ742" s="13"/>
      <c r="GR742" s="13"/>
      <c r="GS742" s="13"/>
      <c r="GT742" s="13"/>
      <c r="GU742" s="13"/>
      <c r="GV742" s="13"/>
      <c r="GW742" s="13"/>
      <c r="GX742" s="13"/>
      <c r="GY742" s="13"/>
      <c r="GZ742" s="13"/>
      <c r="HA742" s="13"/>
      <c r="HB742" s="13"/>
      <c r="HC742" s="13"/>
      <c r="HD742" s="13"/>
      <c r="HE742" s="13"/>
      <c r="HF742" s="13"/>
      <c r="HG742" s="13"/>
      <c r="HH742" s="13"/>
      <c r="HI742" s="13"/>
      <c r="HJ742" s="13"/>
      <c r="HK742" s="13"/>
      <c r="HL742" s="13"/>
      <c r="HM742" s="13"/>
      <c r="HN742" s="13"/>
      <c r="HO742" s="13"/>
      <c r="HP742" s="13"/>
      <c r="HQ742" s="13"/>
      <c r="HR742" s="13"/>
      <c r="HS742" s="13"/>
      <c r="HT742" s="13"/>
      <c r="HU742" s="13"/>
      <c r="HV742" s="13"/>
      <c r="HW742" s="13"/>
      <c r="HX742" s="13"/>
      <c r="HY742" s="13"/>
      <c r="HZ742" s="13"/>
      <c r="IA742" s="13"/>
      <c r="IB742" s="13"/>
      <c r="IC742" s="13"/>
      <c r="ID742" s="13"/>
      <c r="IE742" s="13"/>
      <c r="IF742" s="13"/>
      <c r="IG742" s="13"/>
      <c r="IH742" s="13"/>
      <c r="II742" s="13"/>
      <c r="IJ742" s="13"/>
      <c r="IK742" s="13"/>
      <c r="IL742" s="13"/>
      <c r="IM742" s="13"/>
      <c r="IN742" s="13"/>
      <c r="IO742" s="13"/>
      <c r="IP742" s="13"/>
      <c r="IQ742" s="13"/>
      <c r="IR742" s="13"/>
      <c r="IS742" s="13"/>
      <c r="IT742" s="13"/>
    </row>
    <row r="743" spans="1:254" s="14" customFormat="1" ht="71.25" hidden="1">
      <c r="A743" s="176"/>
      <c r="B743" s="86" t="s">
        <v>769</v>
      </c>
      <c r="C743" s="128" t="s">
        <v>770</v>
      </c>
      <c r="D743" s="103"/>
      <c r="E743" s="129"/>
      <c r="F743" s="128"/>
      <c r="G743" s="139"/>
      <c r="H743" s="116"/>
      <c r="I743" s="116"/>
      <c r="J743" s="116"/>
      <c r="K743" s="116"/>
      <c r="L743" s="125"/>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c r="EY743" s="13"/>
      <c r="EZ743" s="13"/>
      <c r="FA743" s="13"/>
      <c r="FB743" s="13"/>
      <c r="FC743" s="13"/>
      <c r="FD743" s="13"/>
      <c r="FE743" s="13"/>
      <c r="FF743" s="13"/>
      <c r="FG743" s="13"/>
      <c r="FH743" s="13"/>
      <c r="FI743" s="13"/>
      <c r="FJ743" s="13"/>
      <c r="FK743" s="13"/>
      <c r="FL743" s="13"/>
      <c r="FM743" s="13"/>
      <c r="FN743" s="13"/>
      <c r="FO743" s="13"/>
      <c r="FP743" s="13"/>
      <c r="FQ743" s="13"/>
      <c r="FR743" s="13"/>
      <c r="FS743" s="13"/>
      <c r="FT743" s="13"/>
      <c r="FU743" s="13"/>
      <c r="FV743" s="13"/>
      <c r="FW743" s="13"/>
      <c r="FX743" s="13"/>
      <c r="FY743" s="13"/>
      <c r="FZ743" s="13"/>
      <c r="GA743" s="13"/>
      <c r="GB743" s="13"/>
      <c r="GC743" s="13"/>
      <c r="GD743" s="13"/>
      <c r="GE743" s="13"/>
      <c r="GF743" s="13"/>
      <c r="GG743" s="13"/>
      <c r="GH743" s="13"/>
      <c r="GI743" s="13"/>
      <c r="GJ743" s="13"/>
      <c r="GK743" s="13"/>
      <c r="GL743" s="13"/>
      <c r="GM743" s="13"/>
      <c r="GN743" s="13"/>
      <c r="GO743" s="13"/>
      <c r="GP743" s="13"/>
      <c r="GQ743" s="13"/>
      <c r="GR743" s="13"/>
      <c r="GS743" s="13"/>
      <c r="GT743" s="13"/>
      <c r="GU743" s="13"/>
      <c r="GV743" s="13"/>
      <c r="GW743" s="13"/>
      <c r="GX743" s="13"/>
      <c r="GY743" s="13"/>
      <c r="GZ743" s="13"/>
      <c r="HA743" s="13"/>
      <c r="HB743" s="13"/>
      <c r="HC743" s="13"/>
      <c r="HD743" s="13"/>
      <c r="HE743" s="13"/>
      <c r="HF743" s="13"/>
      <c r="HG743" s="13"/>
      <c r="HH743" s="13"/>
      <c r="HI743" s="13"/>
      <c r="HJ743" s="13"/>
      <c r="HK743" s="13"/>
      <c r="HL743" s="13"/>
      <c r="HM743" s="13"/>
      <c r="HN743" s="13"/>
      <c r="HO743" s="13"/>
      <c r="HP743" s="13"/>
      <c r="HQ743" s="13"/>
      <c r="HR743" s="13"/>
      <c r="HS743" s="13"/>
      <c r="HT743" s="13"/>
      <c r="HU743" s="13"/>
      <c r="HV743" s="13"/>
      <c r="HW743" s="13"/>
      <c r="HX743" s="13"/>
      <c r="HY743" s="13"/>
      <c r="HZ743" s="13"/>
      <c r="IA743" s="13"/>
      <c r="IB743" s="13"/>
      <c r="IC743" s="13"/>
      <c r="ID743" s="13"/>
      <c r="IE743" s="13"/>
      <c r="IF743" s="13"/>
      <c r="IG743" s="13"/>
      <c r="IH743" s="13"/>
      <c r="II743" s="13"/>
      <c r="IJ743" s="13"/>
      <c r="IK743" s="13"/>
      <c r="IL743" s="13"/>
      <c r="IM743" s="13"/>
      <c r="IN743" s="13"/>
      <c r="IO743" s="13"/>
      <c r="IP743" s="13"/>
      <c r="IQ743" s="13"/>
      <c r="IR743" s="13"/>
      <c r="IS743" s="13"/>
      <c r="IT743" s="13"/>
    </row>
    <row r="744" spans="1:254" s="14" customFormat="1" ht="59.25" customHeight="1">
      <c r="A744" s="176"/>
      <c r="B744" s="272" t="s">
        <v>1229</v>
      </c>
      <c r="C744" s="235" t="s">
        <v>345</v>
      </c>
      <c r="D744" s="179" t="s">
        <v>1689</v>
      </c>
      <c r="E744" s="107" t="s">
        <v>719</v>
      </c>
      <c r="F744" s="119" t="s">
        <v>289</v>
      </c>
      <c r="G744" s="139" t="s">
        <v>1015</v>
      </c>
      <c r="H744" s="239">
        <v>7465.8</v>
      </c>
      <c r="I744" s="239">
        <v>7420.5</v>
      </c>
      <c r="J744" s="239">
        <v>131644.79999999999</v>
      </c>
      <c r="K744" s="238"/>
      <c r="L744" s="219" t="s">
        <v>488</v>
      </c>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c r="EY744" s="13"/>
      <c r="EZ744" s="13"/>
      <c r="FA744" s="13"/>
      <c r="FB744" s="13"/>
      <c r="FC744" s="13"/>
      <c r="FD744" s="13"/>
      <c r="FE744" s="13"/>
      <c r="FF744" s="13"/>
      <c r="FG744" s="13"/>
      <c r="FH744" s="13"/>
      <c r="FI744" s="13"/>
      <c r="FJ744" s="13"/>
      <c r="FK744" s="13"/>
      <c r="FL744" s="13"/>
      <c r="FM744" s="13"/>
      <c r="FN744" s="13"/>
      <c r="FO744" s="13"/>
      <c r="FP744" s="13"/>
      <c r="FQ744" s="13"/>
      <c r="FR744" s="13"/>
      <c r="FS744" s="13"/>
      <c r="FT744" s="13"/>
      <c r="FU744" s="13"/>
      <c r="FV744" s="13"/>
      <c r="FW744" s="13"/>
      <c r="FX744" s="13"/>
      <c r="FY744" s="13"/>
      <c r="FZ744" s="13"/>
      <c r="GA744" s="13"/>
      <c r="GB744" s="13"/>
      <c r="GC744" s="13"/>
      <c r="GD744" s="13"/>
      <c r="GE744" s="13"/>
      <c r="GF744" s="13"/>
      <c r="GG744" s="13"/>
      <c r="GH744" s="13"/>
      <c r="GI744" s="13"/>
      <c r="GJ744" s="13"/>
      <c r="GK744" s="13"/>
      <c r="GL744" s="13"/>
      <c r="GM744" s="13"/>
      <c r="GN744" s="13"/>
      <c r="GO744" s="13"/>
      <c r="GP744" s="13"/>
      <c r="GQ744" s="13"/>
      <c r="GR744" s="13"/>
      <c r="GS744" s="13"/>
      <c r="GT744" s="13"/>
      <c r="GU744" s="13"/>
      <c r="GV744" s="13"/>
      <c r="GW744" s="13"/>
      <c r="GX744" s="13"/>
      <c r="GY744" s="13"/>
      <c r="GZ744" s="13"/>
      <c r="HA744" s="13"/>
      <c r="HB744" s="13"/>
      <c r="HC744" s="13"/>
      <c r="HD744" s="13"/>
      <c r="HE744" s="13"/>
      <c r="HF744" s="13"/>
      <c r="HG744" s="13"/>
      <c r="HH744" s="13"/>
      <c r="HI744" s="13"/>
      <c r="HJ744" s="13"/>
      <c r="HK744" s="13"/>
      <c r="HL744" s="13"/>
      <c r="HM744" s="13"/>
      <c r="HN744" s="13"/>
      <c r="HO744" s="13"/>
      <c r="HP744" s="13"/>
      <c r="HQ744" s="13"/>
      <c r="HR744" s="13"/>
      <c r="HS744" s="13"/>
      <c r="HT744" s="13"/>
      <c r="HU744" s="13"/>
      <c r="HV744" s="13"/>
      <c r="HW744" s="13"/>
      <c r="HX744" s="13"/>
      <c r="HY744" s="13"/>
      <c r="HZ744" s="13"/>
      <c r="IA744" s="13"/>
      <c r="IB744" s="13"/>
      <c r="IC744" s="13"/>
      <c r="ID744" s="13"/>
      <c r="IE744" s="13"/>
      <c r="IF744" s="13"/>
      <c r="IG744" s="13"/>
      <c r="IH744" s="13"/>
      <c r="II744" s="13"/>
      <c r="IJ744" s="13"/>
      <c r="IK744" s="13"/>
      <c r="IL744" s="13"/>
      <c r="IM744" s="13"/>
      <c r="IN744" s="13"/>
      <c r="IO744" s="13"/>
      <c r="IP744" s="13"/>
      <c r="IQ744" s="13"/>
      <c r="IR744" s="13"/>
      <c r="IS744" s="13"/>
      <c r="IT744" s="13"/>
    </row>
    <row r="745" spans="1:254" s="14" customFormat="1" ht="61.5" customHeight="1">
      <c r="A745" s="176"/>
      <c r="B745" s="272"/>
      <c r="C745" s="235"/>
      <c r="D745" s="179"/>
      <c r="E745" s="107" t="s">
        <v>1188</v>
      </c>
      <c r="F745" s="135" t="s">
        <v>289</v>
      </c>
      <c r="G745" s="139" t="s">
        <v>1015</v>
      </c>
      <c r="H745" s="241"/>
      <c r="I745" s="241"/>
      <c r="J745" s="241"/>
      <c r="K745" s="238"/>
      <c r="L745" s="219"/>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c r="EY745" s="13"/>
      <c r="EZ745" s="13"/>
      <c r="FA745" s="13"/>
      <c r="FB745" s="13"/>
      <c r="FC745" s="13"/>
      <c r="FD745" s="13"/>
      <c r="FE745" s="13"/>
      <c r="FF745" s="13"/>
      <c r="FG745" s="13"/>
      <c r="FH745" s="13"/>
      <c r="FI745" s="13"/>
      <c r="FJ745" s="13"/>
      <c r="FK745" s="13"/>
      <c r="FL745" s="13"/>
      <c r="FM745" s="13"/>
      <c r="FN745" s="13"/>
      <c r="FO745" s="13"/>
      <c r="FP745" s="13"/>
      <c r="FQ745" s="13"/>
      <c r="FR745" s="13"/>
      <c r="FS745" s="13"/>
      <c r="FT745" s="13"/>
      <c r="FU745" s="13"/>
      <c r="FV745" s="13"/>
      <c r="FW745" s="13"/>
      <c r="FX745" s="13"/>
      <c r="FY745" s="13"/>
      <c r="FZ745" s="13"/>
      <c r="GA745" s="13"/>
      <c r="GB745" s="13"/>
      <c r="GC745" s="13"/>
      <c r="GD745" s="13"/>
      <c r="GE745" s="13"/>
      <c r="GF745" s="13"/>
      <c r="GG745" s="13"/>
      <c r="GH745" s="13"/>
      <c r="GI745" s="13"/>
      <c r="GJ745" s="13"/>
      <c r="GK745" s="13"/>
      <c r="GL745" s="13"/>
      <c r="GM745" s="13"/>
      <c r="GN745" s="13"/>
      <c r="GO745" s="13"/>
      <c r="GP745" s="13"/>
      <c r="GQ745" s="13"/>
      <c r="GR745" s="13"/>
      <c r="GS745" s="13"/>
      <c r="GT745" s="13"/>
      <c r="GU745" s="13"/>
      <c r="GV745" s="13"/>
      <c r="GW745" s="13"/>
      <c r="GX745" s="13"/>
      <c r="GY745" s="13"/>
      <c r="GZ745" s="13"/>
      <c r="HA745" s="13"/>
      <c r="HB745" s="13"/>
      <c r="HC745" s="13"/>
      <c r="HD745" s="13"/>
      <c r="HE745" s="13"/>
      <c r="HF745" s="13"/>
      <c r="HG745" s="13"/>
      <c r="HH745" s="13"/>
      <c r="HI745" s="13"/>
      <c r="HJ745" s="13"/>
      <c r="HK745" s="13"/>
      <c r="HL745" s="13"/>
      <c r="HM745" s="13"/>
      <c r="HN745" s="13"/>
      <c r="HO745" s="13"/>
      <c r="HP745" s="13"/>
      <c r="HQ745" s="13"/>
      <c r="HR745" s="13"/>
      <c r="HS745" s="13"/>
      <c r="HT745" s="13"/>
      <c r="HU745" s="13"/>
      <c r="HV745" s="13"/>
      <c r="HW745" s="13"/>
      <c r="HX745" s="13"/>
      <c r="HY745" s="13"/>
      <c r="HZ745" s="13"/>
      <c r="IA745" s="13"/>
      <c r="IB745" s="13"/>
      <c r="IC745" s="13"/>
      <c r="ID745" s="13"/>
      <c r="IE745" s="13"/>
      <c r="IF745" s="13"/>
      <c r="IG745" s="13"/>
      <c r="IH745" s="13"/>
      <c r="II745" s="13"/>
      <c r="IJ745" s="13"/>
      <c r="IK745" s="13"/>
      <c r="IL745" s="13"/>
      <c r="IM745" s="13"/>
      <c r="IN745" s="13"/>
      <c r="IO745" s="13"/>
      <c r="IP745" s="13"/>
      <c r="IQ745" s="13"/>
      <c r="IR745" s="13"/>
      <c r="IS745" s="13"/>
      <c r="IT745" s="13"/>
    </row>
    <row r="746" spans="1:254" s="14" customFormat="1" ht="49.5" customHeight="1">
      <c r="A746" s="176"/>
      <c r="B746" s="272"/>
      <c r="C746" s="235"/>
      <c r="D746" s="179"/>
      <c r="E746" s="107" t="s">
        <v>1308</v>
      </c>
      <c r="F746" s="119" t="s">
        <v>289</v>
      </c>
      <c r="G746" s="139" t="s">
        <v>570</v>
      </c>
      <c r="H746" s="241"/>
      <c r="I746" s="241"/>
      <c r="J746" s="241"/>
      <c r="K746" s="238"/>
      <c r="L746" s="219"/>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c r="EY746" s="13"/>
      <c r="EZ746" s="13"/>
      <c r="FA746" s="13"/>
      <c r="FB746" s="13"/>
      <c r="FC746" s="13"/>
      <c r="FD746" s="13"/>
      <c r="FE746" s="13"/>
      <c r="FF746" s="13"/>
      <c r="FG746" s="13"/>
      <c r="FH746" s="13"/>
      <c r="FI746" s="13"/>
      <c r="FJ746" s="13"/>
      <c r="FK746" s="13"/>
      <c r="FL746" s="13"/>
      <c r="FM746" s="13"/>
      <c r="FN746" s="13"/>
      <c r="FO746" s="13"/>
      <c r="FP746" s="13"/>
      <c r="FQ746" s="13"/>
      <c r="FR746" s="13"/>
      <c r="FS746" s="13"/>
      <c r="FT746" s="13"/>
      <c r="FU746" s="13"/>
      <c r="FV746" s="13"/>
      <c r="FW746" s="13"/>
      <c r="FX746" s="13"/>
      <c r="FY746" s="13"/>
      <c r="FZ746" s="13"/>
      <c r="GA746" s="13"/>
      <c r="GB746" s="13"/>
      <c r="GC746" s="13"/>
      <c r="GD746" s="13"/>
      <c r="GE746" s="13"/>
      <c r="GF746" s="13"/>
      <c r="GG746" s="13"/>
      <c r="GH746" s="13"/>
      <c r="GI746" s="13"/>
      <c r="GJ746" s="13"/>
      <c r="GK746" s="13"/>
      <c r="GL746" s="13"/>
      <c r="GM746" s="13"/>
      <c r="GN746" s="13"/>
      <c r="GO746" s="13"/>
      <c r="GP746" s="13"/>
      <c r="GQ746" s="13"/>
      <c r="GR746" s="13"/>
      <c r="GS746" s="13"/>
      <c r="GT746" s="13"/>
      <c r="GU746" s="13"/>
      <c r="GV746" s="13"/>
      <c r="GW746" s="13"/>
      <c r="GX746" s="13"/>
      <c r="GY746" s="13"/>
      <c r="GZ746" s="13"/>
      <c r="HA746" s="13"/>
      <c r="HB746" s="13"/>
      <c r="HC746" s="13"/>
      <c r="HD746" s="13"/>
      <c r="HE746" s="13"/>
      <c r="HF746" s="13"/>
      <c r="HG746" s="13"/>
      <c r="HH746" s="13"/>
      <c r="HI746" s="13"/>
      <c r="HJ746" s="13"/>
      <c r="HK746" s="13"/>
      <c r="HL746" s="13"/>
      <c r="HM746" s="13"/>
      <c r="HN746" s="13"/>
      <c r="HO746" s="13"/>
      <c r="HP746" s="13"/>
      <c r="HQ746" s="13"/>
      <c r="HR746" s="13"/>
      <c r="HS746" s="13"/>
      <c r="HT746" s="13"/>
      <c r="HU746" s="13"/>
      <c r="HV746" s="13"/>
      <c r="HW746" s="13"/>
      <c r="HX746" s="13"/>
      <c r="HY746" s="13"/>
      <c r="HZ746" s="13"/>
      <c r="IA746" s="13"/>
      <c r="IB746" s="13"/>
      <c r="IC746" s="13"/>
      <c r="ID746" s="13"/>
      <c r="IE746" s="13"/>
      <c r="IF746" s="13"/>
      <c r="IG746" s="13"/>
      <c r="IH746" s="13"/>
      <c r="II746" s="13"/>
      <c r="IJ746" s="13"/>
      <c r="IK746" s="13"/>
      <c r="IL746" s="13"/>
      <c r="IM746" s="13"/>
      <c r="IN746" s="13"/>
      <c r="IO746" s="13"/>
      <c r="IP746" s="13"/>
      <c r="IQ746" s="13"/>
      <c r="IR746" s="13"/>
      <c r="IS746" s="13"/>
      <c r="IT746" s="13"/>
    </row>
    <row r="747" spans="1:254" s="14" customFormat="1" ht="48.75" customHeight="1">
      <c r="A747" s="176"/>
      <c r="B747" s="272"/>
      <c r="C747" s="235"/>
      <c r="D747" s="179"/>
      <c r="E747" s="129" t="s">
        <v>700</v>
      </c>
      <c r="F747" s="119" t="s">
        <v>289</v>
      </c>
      <c r="G747" s="139" t="s">
        <v>1015</v>
      </c>
      <c r="H747" s="241"/>
      <c r="I747" s="241"/>
      <c r="J747" s="241"/>
      <c r="K747" s="238"/>
      <c r="L747" s="219"/>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c r="EY747" s="13"/>
      <c r="EZ747" s="13"/>
      <c r="FA747" s="13"/>
      <c r="FB747" s="13"/>
      <c r="FC747" s="13"/>
      <c r="FD747" s="13"/>
      <c r="FE747" s="13"/>
      <c r="FF747" s="13"/>
      <c r="FG747" s="13"/>
      <c r="FH747" s="13"/>
      <c r="FI747" s="13"/>
      <c r="FJ747" s="13"/>
      <c r="FK747" s="13"/>
      <c r="FL747" s="13"/>
      <c r="FM747" s="13"/>
      <c r="FN747" s="13"/>
      <c r="FO747" s="13"/>
      <c r="FP747" s="13"/>
      <c r="FQ747" s="13"/>
      <c r="FR747" s="13"/>
      <c r="FS747" s="13"/>
      <c r="FT747" s="13"/>
      <c r="FU747" s="13"/>
      <c r="FV747" s="13"/>
      <c r="FW747" s="13"/>
      <c r="FX747" s="13"/>
      <c r="FY747" s="13"/>
      <c r="FZ747" s="13"/>
      <c r="GA747" s="13"/>
      <c r="GB747" s="13"/>
      <c r="GC747" s="13"/>
      <c r="GD747" s="13"/>
      <c r="GE747" s="13"/>
      <c r="GF747" s="13"/>
      <c r="GG747" s="13"/>
      <c r="GH747" s="13"/>
      <c r="GI747" s="13"/>
      <c r="GJ747" s="13"/>
      <c r="GK747" s="13"/>
      <c r="GL747" s="13"/>
      <c r="GM747" s="13"/>
      <c r="GN747" s="13"/>
      <c r="GO747" s="13"/>
      <c r="GP747" s="13"/>
      <c r="GQ747" s="13"/>
      <c r="GR747" s="13"/>
      <c r="GS747" s="13"/>
      <c r="GT747" s="13"/>
      <c r="GU747" s="13"/>
      <c r="GV747" s="13"/>
      <c r="GW747" s="13"/>
      <c r="GX747" s="13"/>
      <c r="GY747" s="13"/>
      <c r="GZ747" s="13"/>
      <c r="HA747" s="13"/>
      <c r="HB747" s="13"/>
      <c r="HC747" s="13"/>
      <c r="HD747" s="13"/>
      <c r="HE747" s="13"/>
      <c r="HF747" s="13"/>
      <c r="HG747" s="13"/>
      <c r="HH747" s="13"/>
      <c r="HI747" s="13"/>
      <c r="HJ747" s="13"/>
      <c r="HK747" s="13"/>
      <c r="HL747" s="13"/>
      <c r="HM747" s="13"/>
      <c r="HN747" s="13"/>
      <c r="HO747" s="13"/>
      <c r="HP747" s="13"/>
      <c r="HQ747" s="13"/>
      <c r="HR747" s="13"/>
      <c r="HS747" s="13"/>
      <c r="HT747" s="13"/>
      <c r="HU747" s="13"/>
      <c r="HV747" s="13"/>
      <c r="HW747" s="13"/>
      <c r="HX747" s="13"/>
      <c r="HY747" s="13"/>
      <c r="HZ747" s="13"/>
      <c r="IA747" s="13"/>
      <c r="IB747" s="13"/>
      <c r="IC747" s="13"/>
      <c r="ID747" s="13"/>
      <c r="IE747" s="13"/>
      <c r="IF747" s="13"/>
      <c r="IG747" s="13"/>
      <c r="IH747" s="13"/>
      <c r="II747" s="13"/>
      <c r="IJ747" s="13"/>
      <c r="IK747" s="13"/>
      <c r="IL747" s="13"/>
      <c r="IM747" s="13"/>
      <c r="IN747" s="13"/>
      <c r="IO747" s="13"/>
      <c r="IP747" s="13"/>
      <c r="IQ747" s="13"/>
      <c r="IR747" s="13"/>
      <c r="IS747" s="13"/>
      <c r="IT747" s="13"/>
    </row>
    <row r="748" spans="1:254" s="14" customFormat="1" ht="66.75" customHeight="1">
      <c r="A748" s="176"/>
      <c r="B748" s="272"/>
      <c r="C748" s="235"/>
      <c r="D748" s="179"/>
      <c r="E748" s="85" t="s">
        <v>1189</v>
      </c>
      <c r="F748" s="119" t="s">
        <v>289</v>
      </c>
      <c r="G748" s="139" t="s">
        <v>549</v>
      </c>
      <c r="H748" s="240"/>
      <c r="I748" s="240"/>
      <c r="J748" s="240"/>
      <c r="K748" s="238"/>
      <c r="L748" s="219"/>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c r="HT748" s="13"/>
      <c r="HU748" s="13"/>
      <c r="HV748" s="13"/>
      <c r="HW748" s="13"/>
      <c r="HX748" s="13"/>
      <c r="HY748" s="13"/>
      <c r="HZ748" s="13"/>
      <c r="IA748" s="13"/>
      <c r="IB748" s="13"/>
      <c r="IC748" s="13"/>
      <c r="ID748" s="13"/>
      <c r="IE748" s="13"/>
      <c r="IF748" s="13"/>
      <c r="IG748" s="13"/>
      <c r="IH748" s="13"/>
      <c r="II748" s="13"/>
      <c r="IJ748" s="13"/>
      <c r="IK748" s="13"/>
      <c r="IL748" s="13"/>
      <c r="IM748" s="13"/>
      <c r="IN748" s="13"/>
      <c r="IO748" s="13"/>
      <c r="IP748" s="13"/>
      <c r="IQ748" s="13"/>
      <c r="IR748" s="13"/>
      <c r="IS748" s="13"/>
      <c r="IT748" s="13"/>
    </row>
    <row r="749" spans="1:254" s="14" customFormat="1" ht="115.5" customHeight="1">
      <c r="A749" s="176"/>
      <c r="B749" s="70" t="s">
        <v>1230</v>
      </c>
      <c r="C749" s="88" t="s">
        <v>346</v>
      </c>
      <c r="D749" s="93" t="s">
        <v>472</v>
      </c>
      <c r="E749" s="85" t="s">
        <v>713</v>
      </c>
      <c r="F749" s="128" t="s">
        <v>289</v>
      </c>
      <c r="G749" s="139" t="s">
        <v>1015</v>
      </c>
      <c r="H749" s="127">
        <v>1957.5</v>
      </c>
      <c r="I749" s="127">
        <v>1956.5</v>
      </c>
      <c r="J749" s="127">
        <v>1957.5</v>
      </c>
      <c r="K749" s="127">
        <v>1740.3</v>
      </c>
      <c r="L749" s="95" t="s">
        <v>1480</v>
      </c>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c r="HT749" s="13"/>
      <c r="HU749" s="13"/>
      <c r="HV749" s="13"/>
      <c r="HW749" s="13"/>
      <c r="HX749" s="13"/>
      <c r="HY749" s="13"/>
      <c r="HZ749" s="13"/>
      <c r="IA749" s="13"/>
      <c r="IB749" s="13"/>
      <c r="IC749" s="13"/>
      <c r="ID749" s="13"/>
      <c r="IE749" s="13"/>
      <c r="IF749" s="13"/>
      <c r="IG749" s="13"/>
      <c r="IH749" s="13"/>
      <c r="II749" s="13"/>
      <c r="IJ749" s="13"/>
      <c r="IK749" s="13"/>
      <c r="IL749" s="13"/>
      <c r="IM749" s="13"/>
      <c r="IN749" s="13"/>
      <c r="IO749" s="13"/>
      <c r="IP749" s="13"/>
      <c r="IQ749" s="13"/>
      <c r="IR749" s="13"/>
      <c r="IS749" s="13"/>
      <c r="IT749" s="13"/>
    </row>
    <row r="750" spans="1:254" s="14" customFormat="1" ht="69" customHeight="1">
      <c r="A750" s="176"/>
      <c r="B750" s="70" t="s">
        <v>1231</v>
      </c>
      <c r="C750" s="128" t="s">
        <v>348</v>
      </c>
      <c r="D750" s="103" t="s">
        <v>1191</v>
      </c>
      <c r="E750" s="85" t="s">
        <v>391</v>
      </c>
      <c r="F750" s="128" t="s">
        <v>289</v>
      </c>
      <c r="G750" s="139" t="s">
        <v>590</v>
      </c>
      <c r="H750" s="116">
        <f>1390+264156</f>
        <v>265546</v>
      </c>
      <c r="I750" s="116">
        <v>164650</v>
      </c>
      <c r="J750" s="116">
        <v>195466.9</v>
      </c>
      <c r="K750" s="116">
        <v>38928.800000000003</v>
      </c>
      <c r="L750" s="124" t="s">
        <v>1247</v>
      </c>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13"/>
      <c r="HQ750" s="13"/>
      <c r="HR750" s="13"/>
      <c r="HS750" s="13"/>
      <c r="HT750" s="13"/>
      <c r="HU750" s="13"/>
      <c r="HV750" s="13"/>
      <c r="HW750" s="13"/>
      <c r="HX750" s="13"/>
      <c r="HY750" s="13"/>
      <c r="HZ750" s="13"/>
      <c r="IA750" s="13"/>
      <c r="IB750" s="13"/>
      <c r="IC750" s="13"/>
      <c r="ID750" s="13"/>
      <c r="IE750" s="13"/>
      <c r="IF750" s="13"/>
      <c r="IG750" s="13"/>
      <c r="IH750" s="13"/>
      <c r="II750" s="13"/>
      <c r="IJ750" s="13"/>
      <c r="IK750" s="13"/>
      <c r="IL750" s="13"/>
      <c r="IM750" s="13"/>
      <c r="IN750" s="13"/>
      <c r="IO750" s="13"/>
      <c r="IP750" s="13"/>
      <c r="IQ750" s="13"/>
      <c r="IR750" s="13"/>
      <c r="IS750" s="13"/>
      <c r="IT750" s="13"/>
    </row>
    <row r="751" spans="1:254" s="14" customFormat="1" ht="66.75" hidden="1" customHeight="1">
      <c r="A751" s="176"/>
      <c r="B751" s="272" t="s">
        <v>347</v>
      </c>
      <c r="C751" s="235" t="s">
        <v>346</v>
      </c>
      <c r="D751" s="179" t="s">
        <v>81</v>
      </c>
      <c r="E751" s="71" t="s">
        <v>392</v>
      </c>
      <c r="F751" s="135" t="s">
        <v>289</v>
      </c>
      <c r="G751" s="139" t="s">
        <v>699</v>
      </c>
      <c r="H751" s="149"/>
      <c r="I751" s="91"/>
      <c r="J751" s="149"/>
      <c r="K751" s="199"/>
      <c r="L751" s="219" t="s">
        <v>487</v>
      </c>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13"/>
      <c r="HQ751" s="13"/>
      <c r="HR751" s="13"/>
      <c r="HS751" s="13"/>
      <c r="HT751" s="13"/>
      <c r="HU751" s="13"/>
      <c r="HV751" s="13"/>
      <c r="HW751" s="13"/>
      <c r="HX751" s="13"/>
      <c r="HY751" s="13"/>
      <c r="HZ751" s="13"/>
      <c r="IA751" s="13"/>
      <c r="IB751" s="13"/>
      <c r="IC751" s="13"/>
      <c r="ID751" s="13"/>
      <c r="IE751" s="13"/>
      <c r="IF751" s="13"/>
      <c r="IG751" s="13"/>
      <c r="IH751" s="13"/>
      <c r="II751" s="13"/>
      <c r="IJ751" s="13"/>
      <c r="IK751" s="13"/>
      <c r="IL751" s="13"/>
      <c r="IM751" s="13"/>
      <c r="IN751" s="13"/>
      <c r="IO751" s="13"/>
      <c r="IP751" s="13"/>
      <c r="IQ751" s="13"/>
      <c r="IR751" s="13"/>
      <c r="IS751" s="13"/>
      <c r="IT751" s="13"/>
    </row>
    <row r="752" spans="1:254" s="14" customFormat="1" ht="66.75" hidden="1" customHeight="1">
      <c r="A752" s="176"/>
      <c r="B752" s="272"/>
      <c r="C752" s="235"/>
      <c r="D752" s="179"/>
      <c r="E752" s="71" t="s">
        <v>704</v>
      </c>
      <c r="F752" s="135" t="s">
        <v>289</v>
      </c>
      <c r="G752" s="139" t="s">
        <v>705</v>
      </c>
      <c r="H752" s="150"/>
      <c r="I752" s="98"/>
      <c r="J752" s="150"/>
      <c r="K752" s="199"/>
      <c r="L752" s="219"/>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13"/>
      <c r="HQ752" s="13"/>
      <c r="HR752" s="13"/>
      <c r="HS752" s="13"/>
      <c r="HT752" s="13"/>
      <c r="HU752" s="13"/>
      <c r="HV752" s="13"/>
      <c r="HW752" s="13"/>
      <c r="HX752" s="13"/>
      <c r="HY752" s="13"/>
      <c r="HZ752" s="13"/>
      <c r="IA752" s="13"/>
      <c r="IB752" s="13"/>
      <c r="IC752" s="13"/>
      <c r="ID752" s="13"/>
      <c r="IE752" s="13"/>
      <c r="IF752" s="13"/>
      <c r="IG752" s="13"/>
      <c r="IH752" s="13"/>
      <c r="II752" s="13"/>
      <c r="IJ752" s="13"/>
      <c r="IK752" s="13"/>
      <c r="IL752" s="13"/>
      <c r="IM752" s="13"/>
      <c r="IN752" s="13"/>
      <c r="IO752" s="13"/>
      <c r="IP752" s="13"/>
      <c r="IQ752" s="13"/>
      <c r="IR752" s="13"/>
      <c r="IS752" s="13"/>
      <c r="IT752" s="13"/>
    </row>
    <row r="753" spans="1:254" s="14" customFormat="1" ht="66.75" hidden="1" customHeight="1">
      <c r="A753" s="176"/>
      <c r="B753" s="272"/>
      <c r="C753" s="235"/>
      <c r="D753" s="179"/>
      <c r="E753" s="71" t="s">
        <v>706</v>
      </c>
      <c r="F753" s="135" t="s">
        <v>289</v>
      </c>
      <c r="G753" s="139" t="s">
        <v>705</v>
      </c>
      <c r="H753" s="150"/>
      <c r="I753" s="98"/>
      <c r="J753" s="150"/>
      <c r="K753" s="199"/>
      <c r="L753" s="219"/>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c r="EY753" s="13"/>
      <c r="EZ753" s="13"/>
      <c r="FA753" s="13"/>
      <c r="FB753" s="13"/>
      <c r="FC753" s="13"/>
      <c r="FD753" s="13"/>
      <c r="FE753" s="13"/>
      <c r="FF753" s="13"/>
      <c r="FG753" s="13"/>
      <c r="FH753" s="13"/>
      <c r="FI753" s="13"/>
      <c r="FJ753" s="13"/>
      <c r="FK753" s="13"/>
      <c r="FL753" s="13"/>
      <c r="FM753" s="13"/>
      <c r="FN753" s="13"/>
      <c r="FO753" s="13"/>
      <c r="FP753" s="13"/>
      <c r="FQ753" s="13"/>
      <c r="FR753" s="13"/>
      <c r="FS753" s="13"/>
      <c r="FT753" s="13"/>
      <c r="FU753" s="13"/>
      <c r="FV753" s="13"/>
      <c r="FW753" s="13"/>
      <c r="FX753" s="13"/>
      <c r="FY753" s="13"/>
      <c r="FZ753" s="13"/>
      <c r="GA753" s="13"/>
      <c r="GB753" s="13"/>
      <c r="GC753" s="13"/>
      <c r="GD753" s="13"/>
      <c r="GE753" s="13"/>
      <c r="GF753" s="13"/>
      <c r="GG753" s="13"/>
      <c r="GH753" s="13"/>
      <c r="GI753" s="13"/>
      <c r="GJ753" s="13"/>
      <c r="GK753" s="13"/>
      <c r="GL753" s="13"/>
      <c r="GM753" s="13"/>
      <c r="GN753" s="13"/>
      <c r="GO753" s="13"/>
      <c r="GP753" s="13"/>
      <c r="GQ753" s="13"/>
      <c r="GR753" s="13"/>
      <c r="GS753" s="13"/>
      <c r="GT753" s="13"/>
      <c r="GU753" s="13"/>
      <c r="GV753" s="13"/>
      <c r="GW753" s="13"/>
      <c r="GX753" s="13"/>
      <c r="GY753" s="13"/>
      <c r="GZ753" s="13"/>
      <c r="HA753" s="13"/>
      <c r="HB753" s="13"/>
      <c r="HC753" s="13"/>
      <c r="HD753" s="13"/>
      <c r="HE753" s="13"/>
      <c r="HF753" s="13"/>
      <c r="HG753" s="13"/>
      <c r="HH753" s="13"/>
      <c r="HI753" s="13"/>
      <c r="HJ753" s="13"/>
      <c r="HK753" s="13"/>
      <c r="HL753" s="13"/>
      <c r="HM753" s="13"/>
      <c r="HN753" s="13"/>
      <c r="HO753" s="13"/>
      <c r="HP753" s="13"/>
      <c r="HQ753" s="13"/>
      <c r="HR753" s="13"/>
      <c r="HS753" s="13"/>
      <c r="HT753" s="13"/>
      <c r="HU753" s="13"/>
      <c r="HV753" s="13"/>
      <c r="HW753" s="13"/>
      <c r="HX753" s="13"/>
      <c r="HY753" s="13"/>
      <c r="HZ753" s="13"/>
      <c r="IA753" s="13"/>
      <c r="IB753" s="13"/>
      <c r="IC753" s="13"/>
      <c r="ID753" s="13"/>
      <c r="IE753" s="13"/>
      <c r="IF753" s="13"/>
      <c r="IG753" s="13"/>
      <c r="IH753" s="13"/>
      <c r="II753" s="13"/>
      <c r="IJ753" s="13"/>
      <c r="IK753" s="13"/>
      <c r="IL753" s="13"/>
      <c r="IM753" s="13"/>
      <c r="IN753" s="13"/>
      <c r="IO753" s="13"/>
      <c r="IP753" s="13"/>
      <c r="IQ753" s="13"/>
      <c r="IR753" s="13"/>
      <c r="IS753" s="13"/>
      <c r="IT753" s="13"/>
    </row>
    <row r="754" spans="1:254" s="14" customFormat="1" ht="66.75" hidden="1" customHeight="1">
      <c r="A754" s="176"/>
      <c r="B754" s="272"/>
      <c r="C754" s="235"/>
      <c r="D754" s="179"/>
      <c r="E754" s="71" t="s">
        <v>707</v>
      </c>
      <c r="F754" s="135" t="s">
        <v>289</v>
      </c>
      <c r="G754" s="139" t="s">
        <v>708</v>
      </c>
      <c r="H754" s="157"/>
      <c r="I754" s="92"/>
      <c r="J754" s="157"/>
      <c r="K754" s="199"/>
      <c r="L754" s="219"/>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13"/>
      <c r="HQ754" s="13"/>
      <c r="HR754" s="13"/>
      <c r="HS754" s="13"/>
      <c r="HT754" s="13"/>
      <c r="HU754" s="13"/>
      <c r="HV754" s="13"/>
      <c r="HW754" s="13"/>
      <c r="HX754" s="13"/>
      <c r="HY754" s="13"/>
      <c r="HZ754" s="13"/>
      <c r="IA754" s="13"/>
      <c r="IB754" s="13"/>
      <c r="IC754" s="13"/>
      <c r="ID754" s="13"/>
      <c r="IE754" s="13"/>
      <c r="IF754" s="13"/>
      <c r="IG754" s="13"/>
      <c r="IH754" s="13"/>
      <c r="II754" s="13"/>
      <c r="IJ754" s="13"/>
      <c r="IK754" s="13"/>
      <c r="IL754" s="13"/>
      <c r="IM754" s="13"/>
      <c r="IN754" s="13"/>
      <c r="IO754" s="13"/>
      <c r="IP754" s="13"/>
      <c r="IQ754" s="13"/>
      <c r="IR754" s="13"/>
      <c r="IS754" s="13"/>
      <c r="IT754" s="13"/>
    </row>
    <row r="755" spans="1:254" s="14" customFormat="1" ht="36" customHeight="1">
      <c r="A755" s="176"/>
      <c r="B755" s="272" t="s">
        <v>1232</v>
      </c>
      <c r="C755" s="235" t="s">
        <v>349</v>
      </c>
      <c r="D755" s="179" t="s">
        <v>81</v>
      </c>
      <c r="E755" s="85" t="s">
        <v>711</v>
      </c>
      <c r="F755" s="135" t="s">
        <v>289</v>
      </c>
      <c r="G755" s="139" t="s">
        <v>1299</v>
      </c>
      <c r="H755" s="149"/>
      <c r="I755" s="149"/>
      <c r="J755" s="149">
        <v>10188</v>
      </c>
      <c r="K755" s="199">
        <v>5094</v>
      </c>
      <c r="L755" s="219" t="s">
        <v>1245</v>
      </c>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13"/>
      <c r="GG755" s="13"/>
      <c r="GH755" s="13"/>
      <c r="GI755" s="13"/>
      <c r="GJ755" s="13"/>
      <c r="GK755" s="13"/>
      <c r="GL755" s="13"/>
      <c r="GM755" s="13"/>
      <c r="GN755" s="13"/>
      <c r="GO755" s="13"/>
      <c r="GP755" s="13"/>
      <c r="GQ755" s="13"/>
      <c r="GR755" s="13"/>
      <c r="GS755" s="13"/>
      <c r="GT755" s="13"/>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13"/>
      <c r="HQ755" s="13"/>
      <c r="HR755" s="13"/>
      <c r="HS755" s="13"/>
      <c r="HT755" s="13"/>
      <c r="HU755" s="13"/>
      <c r="HV755" s="13"/>
      <c r="HW755" s="13"/>
      <c r="HX755" s="13"/>
      <c r="HY755" s="13"/>
      <c r="HZ755" s="13"/>
      <c r="IA755" s="13"/>
      <c r="IB755" s="13"/>
      <c r="IC755" s="13"/>
      <c r="ID755" s="13"/>
      <c r="IE755" s="13"/>
      <c r="IF755" s="13"/>
      <c r="IG755" s="13"/>
      <c r="IH755" s="13"/>
      <c r="II755" s="13"/>
      <c r="IJ755" s="13"/>
      <c r="IK755" s="13"/>
      <c r="IL755" s="13"/>
      <c r="IM755" s="13"/>
      <c r="IN755" s="13"/>
      <c r="IO755" s="13"/>
      <c r="IP755" s="13"/>
      <c r="IQ755" s="13"/>
      <c r="IR755" s="13"/>
      <c r="IS755" s="13"/>
      <c r="IT755" s="13"/>
    </row>
    <row r="756" spans="1:254" s="14" customFormat="1" ht="75.75" customHeight="1">
      <c r="A756" s="176"/>
      <c r="B756" s="272"/>
      <c r="C756" s="235"/>
      <c r="D756" s="179"/>
      <c r="E756" s="85" t="s">
        <v>712</v>
      </c>
      <c r="F756" s="135" t="s">
        <v>289</v>
      </c>
      <c r="G756" s="139" t="s">
        <v>1300</v>
      </c>
      <c r="H756" s="150"/>
      <c r="I756" s="150"/>
      <c r="J756" s="150"/>
      <c r="K756" s="199"/>
      <c r="L756" s="219"/>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13"/>
      <c r="GG756" s="13"/>
      <c r="GH756" s="13"/>
      <c r="GI756" s="13"/>
      <c r="GJ756" s="13"/>
      <c r="GK756" s="13"/>
      <c r="GL756" s="13"/>
      <c r="GM756" s="13"/>
      <c r="GN756" s="13"/>
      <c r="GO756" s="13"/>
      <c r="GP756" s="13"/>
      <c r="GQ756" s="13"/>
      <c r="GR756" s="13"/>
      <c r="GS756" s="13"/>
      <c r="GT756" s="13"/>
      <c r="GU756" s="13"/>
      <c r="GV756" s="13"/>
      <c r="GW756" s="13"/>
      <c r="GX756" s="13"/>
      <c r="GY756" s="13"/>
      <c r="GZ756" s="13"/>
      <c r="HA756" s="13"/>
      <c r="HB756" s="13"/>
      <c r="HC756" s="13"/>
      <c r="HD756" s="13"/>
      <c r="HE756" s="13"/>
      <c r="HF756" s="13"/>
      <c r="HG756" s="13"/>
      <c r="HH756" s="13"/>
      <c r="HI756" s="13"/>
      <c r="HJ756" s="13"/>
      <c r="HK756" s="13"/>
      <c r="HL756" s="13"/>
      <c r="HM756" s="13"/>
      <c r="HN756" s="13"/>
      <c r="HO756" s="13"/>
      <c r="HP756" s="13"/>
      <c r="HQ756" s="13"/>
      <c r="HR756" s="13"/>
      <c r="HS756" s="13"/>
      <c r="HT756" s="13"/>
      <c r="HU756" s="13"/>
      <c r="HV756" s="13"/>
      <c r="HW756" s="13"/>
      <c r="HX756" s="13"/>
      <c r="HY756" s="13"/>
      <c r="HZ756" s="13"/>
      <c r="IA756" s="13"/>
      <c r="IB756" s="13"/>
      <c r="IC756" s="13"/>
      <c r="ID756" s="13"/>
      <c r="IE756" s="13"/>
      <c r="IF756" s="13"/>
      <c r="IG756" s="13"/>
      <c r="IH756" s="13"/>
      <c r="II756" s="13"/>
      <c r="IJ756" s="13"/>
      <c r="IK756" s="13"/>
      <c r="IL756" s="13"/>
      <c r="IM756" s="13"/>
      <c r="IN756" s="13"/>
      <c r="IO756" s="13"/>
      <c r="IP756" s="13"/>
      <c r="IQ756" s="13"/>
      <c r="IR756" s="13"/>
      <c r="IS756" s="13"/>
      <c r="IT756" s="13"/>
    </row>
    <row r="757" spans="1:254" s="14" customFormat="1" ht="57" customHeight="1">
      <c r="A757" s="176"/>
      <c r="B757" s="272"/>
      <c r="C757" s="235"/>
      <c r="D757" s="179"/>
      <c r="E757" s="85" t="s">
        <v>1192</v>
      </c>
      <c r="F757" s="135" t="s">
        <v>289</v>
      </c>
      <c r="G757" s="139" t="s">
        <v>582</v>
      </c>
      <c r="H757" s="150"/>
      <c r="I757" s="157"/>
      <c r="J757" s="150"/>
      <c r="K757" s="199"/>
      <c r="L757" s="219"/>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c r="EY757" s="13"/>
      <c r="EZ757" s="13"/>
      <c r="FA757" s="13"/>
      <c r="FB757" s="13"/>
      <c r="FC757" s="13"/>
      <c r="FD757" s="13"/>
      <c r="FE757" s="13"/>
      <c r="FF757" s="13"/>
      <c r="FG757" s="13"/>
      <c r="FH757" s="13"/>
      <c r="FI757" s="13"/>
      <c r="FJ757" s="13"/>
      <c r="FK757" s="13"/>
      <c r="FL757" s="13"/>
      <c r="FM757" s="13"/>
      <c r="FN757" s="13"/>
      <c r="FO757" s="13"/>
      <c r="FP757" s="13"/>
      <c r="FQ757" s="13"/>
      <c r="FR757" s="13"/>
      <c r="FS757" s="13"/>
      <c r="FT757" s="13"/>
      <c r="FU757" s="13"/>
      <c r="FV757" s="13"/>
      <c r="FW757" s="13"/>
      <c r="FX757" s="13"/>
      <c r="FY757" s="13"/>
      <c r="FZ757" s="13"/>
      <c r="GA757" s="13"/>
      <c r="GB757" s="13"/>
      <c r="GC757" s="13"/>
      <c r="GD757" s="13"/>
      <c r="GE757" s="13"/>
      <c r="GF757" s="13"/>
      <c r="GG757" s="13"/>
      <c r="GH757" s="13"/>
      <c r="GI757" s="13"/>
      <c r="GJ757" s="13"/>
      <c r="GK757" s="13"/>
      <c r="GL757" s="13"/>
      <c r="GM757" s="13"/>
      <c r="GN757" s="13"/>
      <c r="GO757" s="13"/>
      <c r="GP757" s="13"/>
      <c r="GQ757" s="13"/>
      <c r="GR757" s="13"/>
      <c r="GS757" s="13"/>
      <c r="GT757" s="13"/>
      <c r="GU757" s="13"/>
      <c r="GV757" s="13"/>
      <c r="GW757" s="13"/>
      <c r="GX757" s="13"/>
      <c r="GY757" s="13"/>
      <c r="GZ757" s="13"/>
      <c r="HA757" s="13"/>
      <c r="HB757" s="13"/>
      <c r="HC757" s="13"/>
      <c r="HD757" s="13"/>
      <c r="HE757" s="13"/>
      <c r="HF757" s="13"/>
      <c r="HG757" s="13"/>
      <c r="HH757" s="13"/>
      <c r="HI757" s="13"/>
      <c r="HJ757" s="13"/>
      <c r="HK757" s="13"/>
      <c r="HL757" s="13"/>
      <c r="HM757" s="13"/>
      <c r="HN757" s="13"/>
      <c r="HO757" s="13"/>
      <c r="HP757" s="13"/>
      <c r="HQ757" s="13"/>
      <c r="HR757" s="13"/>
      <c r="HS757" s="13"/>
      <c r="HT757" s="13"/>
      <c r="HU757" s="13"/>
      <c r="HV757" s="13"/>
      <c r="HW757" s="13"/>
      <c r="HX757" s="13"/>
      <c r="HY757" s="13"/>
      <c r="HZ757" s="13"/>
      <c r="IA757" s="13"/>
      <c r="IB757" s="13"/>
      <c r="IC757" s="13"/>
      <c r="ID757" s="13"/>
      <c r="IE757" s="13"/>
      <c r="IF757" s="13"/>
      <c r="IG757" s="13"/>
      <c r="IH757" s="13"/>
      <c r="II757" s="13"/>
      <c r="IJ757" s="13"/>
      <c r="IK757" s="13"/>
      <c r="IL757" s="13"/>
      <c r="IM757" s="13"/>
      <c r="IN757" s="13"/>
      <c r="IO757" s="13"/>
      <c r="IP757" s="13"/>
      <c r="IQ757" s="13"/>
      <c r="IR757" s="13"/>
      <c r="IS757" s="13"/>
      <c r="IT757" s="13"/>
    </row>
    <row r="758" spans="1:254" s="14" customFormat="1" ht="34.5" customHeight="1">
      <c r="A758" s="176"/>
      <c r="B758" s="272" t="s">
        <v>1233</v>
      </c>
      <c r="C758" s="235" t="s">
        <v>350</v>
      </c>
      <c r="D758" s="179" t="s">
        <v>81</v>
      </c>
      <c r="E758" s="85" t="s">
        <v>711</v>
      </c>
      <c r="F758" s="135" t="s">
        <v>289</v>
      </c>
      <c r="G758" s="139" t="s">
        <v>1299</v>
      </c>
      <c r="H758" s="149">
        <v>12064.2</v>
      </c>
      <c r="I758" s="149">
        <v>12063.3</v>
      </c>
      <c r="J758" s="149">
        <v>12098.3</v>
      </c>
      <c r="K758" s="199">
        <v>10824.8</v>
      </c>
      <c r="L758" s="219" t="s">
        <v>1246</v>
      </c>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c r="EY758" s="13"/>
      <c r="EZ758" s="13"/>
      <c r="FA758" s="13"/>
      <c r="FB758" s="13"/>
      <c r="FC758" s="13"/>
      <c r="FD758" s="13"/>
      <c r="FE758" s="13"/>
      <c r="FF758" s="13"/>
      <c r="FG758" s="13"/>
      <c r="FH758" s="13"/>
      <c r="FI758" s="13"/>
      <c r="FJ758" s="13"/>
      <c r="FK758" s="13"/>
      <c r="FL758" s="13"/>
      <c r="FM758" s="13"/>
      <c r="FN758" s="13"/>
      <c r="FO758" s="13"/>
      <c r="FP758" s="13"/>
      <c r="FQ758" s="13"/>
      <c r="FR758" s="13"/>
      <c r="FS758" s="13"/>
      <c r="FT758" s="13"/>
      <c r="FU758" s="13"/>
      <c r="FV758" s="13"/>
      <c r="FW758" s="13"/>
      <c r="FX758" s="13"/>
      <c r="FY758" s="13"/>
      <c r="FZ758" s="13"/>
      <c r="GA758" s="13"/>
      <c r="GB758" s="13"/>
      <c r="GC758" s="13"/>
      <c r="GD758" s="13"/>
      <c r="GE758" s="13"/>
      <c r="GF758" s="13"/>
      <c r="GG758" s="13"/>
      <c r="GH758" s="13"/>
      <c r="GI758" s="13"/>
      <c r="GJ758" s="13"/>
      <c r="GK758" s="13"/>
      <c r="GL758" s="13"/>
      <c r="GM758" s="13"/>
      <c r="GN758" s="13"/>
      <c r="GO758" s="13"/>
      <c r="GP758" s="13"/>
      <c r="GQ758" s="13"/>
      <c r="GR758" s="13"/>
      <c r="GS758" s="13"/>
      <c r="GT758" s="13"/>
      <c r="GU758" s="13"/>
      <c r="GV758" s="13"/>
      <c r="GW758" s="13"/>
      <c r="GX758" s="13"/>
      <c r="GY758" s="13"/>
      <c r="GZ758" s="13"/>
      <c r="HA758" s="13"/>
      <c r="HB758" s="13"/>
      <c r="HC758" s="13"/>
      <c r="HD758" s="13"/>
      <c r="HE758" s="13"/>
      <c r="HF758" s="13"/>
      <c r="HG758" s="13"/>
      <c r="HH758" s="13"/>
      <c r="HI758" s="13"/>
      <c r="HJ758" s="13"/>
      <c r="HK758" s="13"/>
      <c r="HL758" s="13"/>
      <c r="HM758" s="13"/>
      <c r="HN758" s="13"/>
      <c r="HO758" s="13"/>
      <c r="HP758" s="13"/>
      <c r="HQ758" s="13"/>
      <c r="HR758" s="13"/>
      <c r="HS758" s="13"/>
      <c r="HT758" s="13"/>
      <c r="HU758" s="13"/>
      <c r="HV758" s="13"/>
      <c r="HW758" s="13"/>
      <c r="HX758" s="13"/>
      <c r="HY758" s="13"/>
      <c r="HZ758" s="13"/>
      <c r="IA758" s="13"/>
      <c r="IB758" s="13"/>
      <c r="IC758" s="13"/>
      <c r="ID758" s="13"/>
      <c r="IE758" s="13"/>
      <c r="IF758" s="13"/>
      <c r="IG758" s="13"/>
      <c r="IH758" s="13"/>
      <c r="II758" s="13"/>
      <c r="IJ758" s="13"/>
      <c r="IK758" s="13"/>
      <c r="IL758" s="13"/>
      <c r="IM758" s="13"/>
      <c r="IN758" s="13"/>
      <c r="IO758" s="13"/>
      <c r="IP758" s="13"/>
      <c r="IQ758" s="13"/>
      <c r="IR758" s="13"/>
      <c r="IS758" s="13"/>
      <c r="IT758" s="13"/>
    </row>
    <row r="759" spans="1:254" s="14" customFormat="1" ht="66.75" customHeight="1">
      <c r="A759" s="176"/>
      <c r="B759" s="272"/>
      <c r="C759" s="235"/>
      <c r="D759" s="179"/>
      <c r="E759" s="85" t="s">
        <v>1193</v>
      </c>
      <c r="F759" s="128" t="s">
        <v>289</v>
      </c>
      <c r="G759" s="139" t="s">
        <v>582</v>
      </c>
      <c r="H759" s="150"/>
      <c r="I759" s="157"/>
      <c r="J759" s="150"/>
      <c r="K759" s="199"/>
      <c r="L759" s="219"/>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c r="EY759" s="13"/>
      <c r="EZ759" s="13"/>
      <c r="FA759" s="13"/>
      <c r="FB759" s="13"/>
      <c r="FC759" s="13"/>
      <c r="FD759" s="13"/>
      <c r="FE759" s="13"/>
      <c r="FF759" s="13"/>
      <c r="FG759" s="13"/>
      <c r="FH759" s="13"/>
      <c r="FI759" s="13"/>
      <c r="FJ759" s="13"/>
      <c r="FK759" s="13"/>
      <c r="FL759" s="13"/>
      <c r="FM759" s="13"/>
      <c r="FN759" s="13"/>
      <c r="FO759" s="13"/>
      <c r="FP759" s="13"/>
      <c r="FQ759" s="13"/>
      <c r="FR759" s="13"/>
      <c r="FS759" s="13"/>
      <c r="FT759" s="13"/>
      <c r="FU759" s="13"/>
      <c r="FV759" s="13"/>
      <c r="FW759" s="13"/>
      <c r="FX759" s="13"/>
      <c r="FY759" s="13"/>
      <c r="FZ759" s="13"/>
      <c r="GA759" s="13"/>
      <c r="GB759" s="13"/>
      <c r="GC759" s="13"/>
      <c r="GD759" s="13"/>
      <c r="GE759" s="13"/>
      <c r="GF759" s="13"/>
      <c r="GG759" s="13"/>
      <c r="GH759" s="13"/>
      <c r="GI759" s="13"/>
      <c r="GJ759" s="13"/>
      <c r="GK759" s="13"/>
      <c r="GL759" s="13"/>
      <c r="GM759" s="13"/>
      <c r="GN759" s="13"/>
      <c r="GO759" s="13"/>
      <c r="GP759" s="13"/>
      <c r="GQ759" s="13"/>
      <c r="GR759" s="13"/>
      <c r="GS759" s="13"/>
      <c r="GT759" s="13"/>
      <c r="GU759" s="13"/>
      <c r="GV759" s="13"/>
      <c r="GW759" s="13"/>
      <c r="GX759" s="13"/>
      <c r="GY759" s="13"/>
      <c r="GZ759" s="13"/>
      <c r="HA759" s="13"/>
      <c r="HB759" s="13"/>
      <c r="HC759" s="13"/>
      <c r="HD759" s="13"/>
      <c r="HE759" s="13"/>
      <c r="HF759" s="13"/>
      <c r="HG759" s="13"/>
      <c r="HH759" s="13"/>
      <c r="HI759" s="13"/>
      <c r="HJ759" s="13"/>
      <c r="HK759" s="13"/>
      <c r="HL759" s="13"/>
      <c r="HM759" s="13"/>
      <c r="HN759" s="13"/>
      <c r="HO759" s="13"/>
      <c r="HP759" s="13"/>
      <c r="HQ759" s="13"/>
      <c r="HR759" s="13"/>
      <c r="HS759" s="13"/>
      <c r="HT759" s="13"/>
      <c r="HU759" s="13"/>
      <c r="HV759" s="13"/>
      <c r="HW759" s="13"/>
      <c r="HX759" s="13"/>
      <c r="HY759" s="13"/>
      <c r="HZ759" s="13"/>
      <c r="IA759" s="13"/>
      <c r="IB759" s="13"/>
      <c r="IC759" s="13"/>
      <c r="ID759" s="13"/>
      <c r="IE759" s="13"/>
      <c r="IF759" s="13"/>
      <c r="IG759" s="13"/>
      <c r="IH759" s="13"/>
      <c r="II759" s="13"/>
      <c r="IJ759" s="13"/>
      <c r="IK759" s="13"/>
      <c r="IL759" s="13"/>
      <c r="IM759" s="13"/>
      <c r="IN759" s="13"/>
      <c r="IO759" s="13"/>
      <c r="IP759" s="13"/>
      <c r="IQ759" s="13"/>
      <c r="IR759" s="13"/>
      <c r="IS759" s="13"/>
      <c r="IT759" s="13"/>
    </row>
    <row r="760" spans="1:254" s="14" customFormat="1" ht="295.5" customHeight="1">
      <c r="A760" s="176"/>
      <c r="B760" s="70" t="s">
        <v>1234</v>
      </c>
      <c r="C760" s="128" t="s">
        <v>351</v>
      </c>
      <c r="D760" s="103" t="s">
        <v>362</v>
      </c>
      <c r="E760" s="129" t="s">
        <v>700</v>
      </c>
      <c r="F760" s="119" t="s">
        <v>289</v>
      </c>
      <c r="G760" s="139" t="s">
        <v>1015</v>
      </c>
      <c r="H760" s="116">
        <v>56339</v>
      </c>
      <c r="I760" s="116">
        <v>56313.3</v>
      </c>
      <c r="J760" s="116">
        <v>26362.1</v>
      </c>
      <c r="K760" s="116">
        <v>4961.8</v>
      </c>
      <c r="L760" s="125" t="s">
        <v>1400</v>
      </c>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c r="EY760" s="13"/>
      <c r="EZ760" s="13"/>
      <c r="FA760" s="13"/>
      <c r="FB760" s="13"/>
      <c r="FC760" s="13"/>
      <c r="FD760" s="13"/>
      <c r="FE760" s="13"/>
      <c r="FF760" s="13"/>
      <c r="FG760" s="13"/>
      <c r="FH760" s="13"/>
      <c r="FI760" s="13"/>
      <c r="FJ760" s="13"/>
      <c r="FK760" s="13"/>
      <c r="FL760" s="13"/>
      <c r="FM760" s="13"/>
      <c r="FN760" s="13"/>
      <c r="FO760" s="13"/>
      <c r="FP760" s="13"/>
      <c r="FQ760" s="13"/>
      <c r="FR760" s="13"/>
      <c r="FS760" s="13"/>
      <c r="FT760" s="13"/>
      <c r="FU760" s="13"/>
      <c r="FV760" s="13"/>
      <c r="FW760" s="13"/>
      <c r="FX760" s="13"/>
      <c r="FY760" s="13"/>
      <c r="FZ760" s="13"/>
      <c r="GA760" s="13"/>
      <c r="GB760" s="13"/>
      <c r="GC760" s="13"/>
      <c r="GD760" s="13"/>
      <c r="GE760" s="13"/>
      <c r="GF760" s="13"/>
      <c r="GG760" s="13"/>
      <c r="GH760" s="13"/>
      <c r="GI760" s="13"/>
      <c r="GJ760" s="13"/>
      <c r="GK760" s="13"/>
      <c r="GL760" s="13"/>
      <c r="GM760" s="13"/>
      <c r="GN760" s="13"/>
      <c r="GO760" s="13"/>
      <c r="GP760" s="13"/>
      <c r="GQ760" s="13"/>
      <c r="GR760" s="13"/>
      <c r="GS760" s="13"/>
      <c r="GT760" s="13"/>
      <c r="GU760" s="13"/>
      <c r="GV760" s="13"/>
      <c r="GW760" s="13"/>
      <c r="GX760" s="13"/>
      <c r="GY760" s="13"/>
      <c r="GZ760" s="13"/>
      <c r="HA760" s="13"/>
      <c r="HB760" s="13"/>
      <c r="HC760" s="13"/>
      <c r="HD760" s="13"/>
      <c r="HE760" s="13"/>
      <c r="HF760" s="13"/>
      <c r="HG760" s="13"/>
      <c r="HH760" s="13"/>
      <c r="HI760" s="13"/>
      <c r="HJ760" s="13"/>
      <c r="HK760" s="13"/>
      <c r="HL760" s="13"/>
      <c r="HM760" s="13"/>
      <c r="HN760" s="13"/>
      <c r="HO760" s="13"/>
      <c r="HP760" s="13"/>
      <c r="HQ760" s="13"/>
      <c r="HR760" s="13"/>
      <c r="HS760" s="13"/>
      <c r="HT760" s="13"/>
      <c r="HU760" s="13"/>
      <c r="HV760" s="13"/>
      <c r="HW760" s="13"/>
      <c r="HX760" s="13"/>
      <c r="HY760" s="13"/>
      <c r="HZ760" s="13"/>
      <c r="IA760" s="13"/>
      <c r="IB760" s="13"/>
      <c r="IC760" s="13"/>
      <c r="ID760" s="13"/>
      <c r="IE760" s="13"/>
      <c r="IF760" s="13"/>
      <c r="IG760" s="13"/>
      <c r="IH760" s="13"/>
      <c r="II760" s="13"/>
      <c r="IJ760" s="13"/>
      <c r="IK760" s="13"/>
      <c r="IL760" s="13"/>
      <c r="IM760" s="13"/>
      <c r="IN760" s="13"/>
      <c r="IO760" s="13"/>
      <c r="IP760" s="13"/>
      <c r="IQ760" s="13"/>
      <c r="IR760" s="13"/>
      <c r="IS760" s="13"/>
      <c r="IT760" s="13"/>
    </row>
    <row r="761" spans="1:254" s="14" customFormat="1" ht="75.75" customHeight="1">
      <c r="A761" s="176"/>
      <c r="B761" s="275" t="s">
        <v>1235</v>
      </c>
      <c r="C761" s="151" t="s">
        <v>352</v>
      </c>
      <c r="D761" s="158" t="s">
        <v>362</v>
      </c>
      <c r="E761" s="182" t="s">
        <v>702</v>
      </c>
      <c r="F761" s="151" t="s">
        <v>289</v>
      </c>
      <c r="G761" s="190" t="s">
        <v>588</v>
      </c>
      <c r="H761" s="239">
        <v>59434.7</v>
      </c>
      <c r="I761" s="239">
        <v>59413.599999999999</v>
      </c>
      <c r="J761" s="239">
        <v>70445.399999999994</v>
      </c>
      <c r="K761" s="239">
        <v>69765.600000000006</v>
      </c>
      <c r="L761" s="161" t="s">
        <v>1244</v>
      </c>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c r="HT761" s="13"/>
      <c r="HU761" s="13"/>
      <c r="HV761" s="13"/>
      <c r="HW761" s="13"/>
      <c r="HX761" s="13"/>
      <c r="HY761" s="13"/>
      <c r="HZ761" s="13"/>
      <c r="IA761" s="13"/>
      <c r="IB761" s="13"/>
      <c r="IC761" s="13"/>
      <c r="ID761" s="13"/>
      <c r="IE761" s="13"/>
      <c r="IF761" s="13"/>
      <c r="IG761" s="13"/>
      <c r="IH761" s="13"/>
      <c r="II761" s="13"/>
      <c r="IJ761" s="13"/>
      <c r="IK761" s="13"/>
      <c r="IL761" s="13"/>
      <c r="IM761" s="13"/>
      <c r="IN761" s="13"/>
      <c r="IO761" s="13"/>
      <c r="IP761" s="13"/>
      <c r="IQ761" s="13"/>
      <c r="IR761" s="13"/>
      <c r="IS761" s="13"/>
      <c r="IT761" s="13"/>
    </row>
    <row r="762" spans="1:254" s="14" customFormat="1" ht="78.75" customHeight="1">
      <c r="A762" s="176"/>
      <c r="B762" s="276"/>
      <c r="C762" s="152"/>
      <c r="D762" s="160"/>
      <c r="E762" s="184"/>
      <c r="F762" s="152"/>
      <c r="G762" s="191"/>
      <c r="H762" s="240"/>
      <c r="I762" s="240"/>
      <c r="J762" s="240"/>
      <c r="K762" s="240"/>
      <c r="L762" s="16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c r="EY762" s="13"/>
      <c r="EZ762" s="13"/>
      <c r="FA762" s="13"/>
      <c r="FB762" s="13"/>
      <c r="FC762" s="13"/>
      <c r="FD762" s="13"/>
      <c r="FE762" s="13"/>
      <c r="FF762" s="13"/>
      <c r="FG762" s="13"/>
      <c r="FH762" s="13"/>
      <c r="FI762" s="13"/>
      <c r="FJ762" s="13"/>
      <c r="FK762" s="13"/>
      <c r="FL762" s="13"/>
      <c r="FM762" s="13"/>
      <c r="FN762" s="13"/>
      <c r="FO762" s="13"/>
      <c r="FP762" s="13"/>
      <c r="FQ762" s="13"/>
      <c r="FR762" s="13"/>
      <c r="FS762" s="13"/>
      <c r="FT762" s="13"/>
      <c r="FU762" s="13"/>
      <c r="FV762" s="13"/>
      <c r="FW762" s="13"/>
      <c r="FX762" s="13"/>
      <c r="FY762" s="13"/>
      <c r="FZ762" s="13"/>
      <c r="GA762" s="13"/>
      <c r="GB762" s="13"/>
      <c r="GC762" s="13"/>
      <c r="GD762" s="13"/>
      <c r="GE762" s="13"/>
      <c r="GF762" s="13"/>
      <c r="GG762" s="13"/>
      <c r="GH762" s="13"/>
      <c r="GI762" s="13"/>
      <c r="GJ762" s="13"/>
      <c r="GK762" s="13"/>
      <c r="GL762" s="13"/>
      <c r="GM762" s="13"/>
      <c r="GN762" s="13"/>
      <c r="GO762" s="13"/>
      <c r="GP762" s="13"/>
      <c r="GQ762" s="13"/>
      <c r="GR762" s="13"/>
      <c r="GS762" s="13"/>
      <c r="GT762" s="13"/>
      <c r="GU762" s="13"/>
      <c r="GV762" s="13"/>
      <c r="GW762" s="13"/>
      <c r="GX762" s="13"/>
      <c r="GY762" s="13"/>
      <c r="GZ762" s="13"/>
      <c r="HA762" s="13"/>
      <c r="HB762" s="13"/>
      <c r="HC762" s="13"/>
      <c r="HD762" s="13"/>
      <c r="HE762" s="13"/>
      <c r="HF762" s="13"/>
      <c r="HG762" s="13"/>
      <c r="HH762" s="13"/>
      <c r="HI762" s="13"/>
      <c r="HJ762" s="13"/>
      <c r="HK762" s="13"/>
      <c r="HL762" s="13"/>
      <c r="HM762" s="13"/>
      <c r="HN762" s="13"/>
      <c r="HO762" s="13"/>
      <c r="HP762" s="13"/>
      <c r="HQ762" s="13"/>
      <c r="HR762" s="13"/>
      <c r="HS762" s="13"/>
      <c r="HT762" s="13"/>
      <c r="HU762" s="13"/>
      <c r="HV762" s="13"/>
      <c r="HW762" s="13"/>
      <c r="HX762" s="13"/>
      <c r="HY762" s="13"/>
      <c r="HZ762" s="13"/>
      <c r="IA762" s="13"/>
      <c r="IB762" s="13"/>
      <c r="IC762" s="13"/>
      <c r="ID762" s="13"/>
      <c r="IE762" s="13"/>
      <c r="IF762" s="13"/>
      <c r="IG762" s="13"/>
      <c r="IH762" s="13"/>
      <c r="II762" s="13"/>
      <c r="IJ762" s="13"/>
      <c r="IK762" s="13"/>
      <c r="IL762" s="13"/>
      <c r="IM762" s="13"/>
      <c r="IN762" s="13"/>
      <c r="IO762" s="13"/>
      <c r="IP762" s="13"/>
      <c r="IQ762" s="13"/>
      <c r="IR762" s="13"/>
      <c r="IS762" s="13"/>
      <c r="IT762" s="13"/>
    </row>
    <row r="763" spans="1:254" s="14" customFormat="1" ht="141.75" customHeight="1">
      <c r="A763" s="176"/>
      <c r="B763" s="140" t="s">
        <v>1236</v>
      </c>
      <c r="C763" s="128" t="s">
        <v>1194</v>
      </c>
      <c r="D763" s="103" t="s">
        <v>1195</v>
      </c>
      <c r="E763" s="85" t="s">
        <v>1196</v>
      </c>
      <c r="F763" s="128" t="s">
        <v>289</v>
      </c>
      <c r="G763" s="139" t="s">
        <v>1301</v>
      </c>
      <c r="H763" s="127">
        <v>341.6</v>
      </c>
      <c r="I763" s="127">
        <v>341.6</v>
      </c>
      <c r="J763" s="127">
        <v>339.6</v>
      </c>
      <c r="K763" s="132">
        <v>196.7</v>
      </c>
      <c r="L763" s="87" t="s">
        <v>1248</v>
      </c>
      <c r="M763" s="21"/>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c r="EY763" s="13"/>
      <c r="EZ763" s="13"/>
      <c r="FA763" s="13"/>
      <c r="FB763" s="13"/>
      <c r="FC763" s="13"/>
      <c r="FD763" s="13"/>
      <c r="FE763" s="13"/>
      <c r="FF763" s="13"/>
      <c r="FG763" s="13"/>
      <c r="FH763" s="13"/>
      <c r="FI763" s="13"/>
      <c r="FJ763" s="13"/>
      <c r="FK763" s="13"/>
      <c r="FL763" s="13"/>
      <c r="FM763" s="13"/>
      <c r="FN763" s="13"/>
      <c r="FO763" s="13"/>
      <c r="FP763" s="13"/>
      <c r="FQ763" s="13"/>
      <c r="FR763" s="13"/>
      <c r="FS763" s="13"/>
      <c r="FT763" s="13"/>
      <c r="FU763" s="13"/>
      <c r="FV763" s="13"/>
      <c r="FW763" s="13"/>
      <c r="FX763" s="13"/>
      <c r="FY763" s="13"/>
      <c r="FZ763" s="13"/>
      <c r="GA763" s="13"/>
      <c r="GB763" s="13"/>
      <c r="GC763" s="13"/>
      <c r="GD763" s="13"/>
      <c r="GE763" s="13"/>
      <c r="GF763" s="13"/>
      <c r="GG763" s="13"/>
      <c r="GH763" s="13"/>
      <c r="GI763" s="13"/>
      <c r="GJ763" s="13"/>
      <c r="GK763" s="13"/>
      <c r="GL763" s="13"/>
      <c r="GM763" s="13"/>
      <c r="GN763" s="13"/>
      <c r="GO763" s="13"/>
      <c r="GP763" s="13"/>
      <c r="GQ763" s="13"/>
      <c r="GR763" s="13"/>
      <c r="GS763" s="13"/>
      <c r="GT763" s="13"/>
      <c r="GU763" s="13"/>
      <c r="GV763" s="13"/>
      <c r="GW763" s="13"/>
      <c r="GX763" s="13"/>
      <c r="GY763" s="13"/>
      <c r="GZ763" s="13"/>
      <c r="HA763" s="13"/>
      <c r="HB763" s="13"/>
      <c r="HC763" s="13"/>
      <c r="HD763" s="13"/>
      <c r="HE763" s="13"/>
      <c r="HF763" s="13"/>
      <c r="HG763" s="13"/>
      <c r="HH763" s="13"/>
      <c r="HI763" s="13"/>
      <c r="HJ763" s="13"/>
      <c r="HK763" s="13"/>
      <c r="HL763" s="13"/>
      <c r="HM763" s="13"/>
      <c r="HN763" s="13"/>
      <c r="HO763" s="13"/>
      <c r="HP763" s="13"/>
      <c r="HQ763" s="13"/>
      <c r="HR763" s="13"/>
      <c r="HS763" s="13"/>
      <c r="HT763" s="13"/>
      <c r="HU763" s="13"/>
      <c r="HV763" s="13"/>
      <c r="HW763" s="13"/>
      <c r="HX763" s="13"/>
      <c r="HY763" s="13"/>
      <c r="HZ763" s="13"/>
      <c r="IA763" s="13"/>
      <c r="IB763" s="13"/>
      <c r="IC763" s="13"/>
      <c r="ID763" s="13"/>
      <c r="IE763" s="13"/>
      <c r="IF763" s="13"/>
      <c r="IG763" s="13"/>
      <c r="IH763" s="13"/>
      <c r="II763" s="13"/>
      <c r="IJ763" s="13"/>
      <c r="IK763" s="13"/>
      <c r="IL763" s="13"/>
      <c r="IM763" s="13"/>
      <c r="IN763" s="13"/>
      <c r="IO763" s="13"/>
      <c r="IP763" s="13"/>
      <c r="IQ763" s="13"/>
      <c r="IR763" s="13"/>
      <c r="IS763" s="13"/>
      <c r="IT763" s="13"/>
    </row>
    <row r="764" spans="1:254" s="14" customFormat="1" ht="54.75" customHeight="1">
      <c r="A764" s="176"/>
      <c r="B764" s="231" t="s">
        <v>1237</v>
      </c>
      <c r="C764" s="151" t="s">
        <v>1197</v>
      </c>
      <c r="D764" s="158" t="s">
        <v>1690</v>
      </c>
      <c r="E764" s="107" t="s">
        <v>719</v>
      </c>
      <c r="F764" s="119" t="s">
        <v>289</v>
      </c>
      <c r="G764" s="139" t="s">
        <v>1015</v>
      </c>
      <c r="H764" s="149">
        <v>9503.7999999999993</v>
      </c>
      <c r="I764" s="149">
        <v>9216.6</v>
      </c>
      <c r="J764" s="149">
        <v>9310.9</v>
      </c>
      <c r="K764" s="149">
        <v>1272.3</v>
      </c>
      <c r="L764" s="161" t="s">
        <v>1270</v>
      </c>
      <c r="M764" s="21"/>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c r="HT764" s="13"/>
      <c r="HU764" s="13"/>
      <c r="HV764" s="13"/>
      <c r="HW764" s="13"/>
      <c r="HX764" s="13"/>
      <c r="HY764" s="13"/>
      <c r="HZ764" s="13"/>
      <c r="IA764" s="13"/>
      <c r="IB764" s="13"/>
      <c r="IC764" s="13"/>
      <c r="ID764" s="13"/>
      <c r="IE764" s="13"/>
      <c r="IF764" s="13"/>
      <c r="IG764" s="13"/>
      <c r="IH764" s="13"/>
      <c r="II764" s="13"/>
      <c r="IJ764" s="13"/>
      <c r="IK764" s="13"/>
      <c r="IL764" s="13"/>
      <c r="IM764" s="13"/>
      <c r="IN764" s="13"/>
      <c r="IO764" s="13"/>
      <c r="IP764" s="13"/>
      <c r="IQ764" s="13"/>
      <c r="IR764" s="13"/>
      <c r="IS764" s="13"/>
      <c r="IT764" s="13"/>
    </row>
    <row r="765" spans="1:254" s="14" customFormat="1" ht="46.5" customHeight="1">
      <c r="A765" s="176"/>
      <c r="B765" s="232"/>
      <c r="C765" s="166"/>
      <c r="D765" s="159"/>
      <c r="E765" s="124" t="s">
        <v>1304</v>
      </c>
      <c r="F765" s="119" t="s">
        <v>289</v>
      </c>
      <c r="G765" s="139" t="s">
        <v>1305</v>
      </c>
      <c r="H765" s="150"/>
      <c r="I765" s="150"/>
      <c r="J765" s="150"/>
      <c r="K765" s="150"/>
      <c r="L765" s="162"/>
      <c r="M765" s="21"/>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c r="HT765" s="13"/>
      <c r="HU765" s="13"/>
      <c r="HV765" s="13"/>
      <c r="HW765" s="13"/>
      <c r="HX765" s="13"/>
      <c r="HY765" s="13"/>
      <c r="HZ765" s="13"/>
      <c r="IA765" s="13"/>
      <c r="IB765" s="13"/>
      <c r="IC765" s="13"/>
      <c r="ID765" s="13"/>
      <c r="IE765" s="13"/>
      <c r="IF765" s="13"/>
      <c r="IG765" s="13"/>
      <c r="IH765" s="13"/>
      <c r="II765" s="13"/>
      <c r="IJ765" s="13"/>
      <c r="IK765" s="13"/>
      <c r="IL765" s="13"/>
      <c r="IM765" s="13"/>
      <c r="IN765" s="13"/>
      <c r="IO765" s="13"/>
      <c r="IP765" s="13"/>
      <c r="IQ765" s="13"/>
      <c r="IR765" s="13"/>
      <c r="IS765" s="13"/>
      <c r="IT765" s="13"/>
    </row>
    <row r="766" spans="1:254" s="14" customFormat="1" ht="56.25" customHeight="1">
      <c r="A766" s="176"/>
      <c r="B766" s="232"/>
      <c r="C766" s="166"/>
      <c r="D766" s="159"/>
      <c r="E766" s="85" t="s">
        <v>1296</v>
      </c>
      <c r="F766" s="119" t="s">
        <v>289</v>
      </c>
      <c r="G766" s="139" t="s">
        <v>1303</v>
      </c>
      <c r="H766" s="150"/>
      <c r="I766" s="157"/>
      <c r="J766" s="150"/>
      <c r="K766" s="150"/>
      <c r="L766" s="163"/>
      <c r="M766" s="21"/>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c r="EY766" s="13"/>
      <c r="EZ766" s="13"/>
      <c r="FA766" s="13"/>
      <c r="FB766" s="13"/>
      <c r="FC766" s="13"/>
      <c r="FD766" s="13"/>
      <c r="FE766" s="13"/>
      <c r="FF766" s="13"/>
      <c r="FG766" s="13"/>
      <c r="FH766" s="13"/>
      <c r="FI766" s="13"/>
      <c r="FJ766" s="13"/>
      <c r="FK766" s="13"/>
      <c r="FL766" s="13"/>
      <c r="FM766" s="13"/>
      <c r="FN766" s="13"/>
      <c r="FO766" s="13"/>
      <c r="FP766" s="13"/>
      <c r="FQ766" s="13"/>
      <c r="FR766" s="13"/>
      <c r="FS766" s="13"/>
      <c r="FT766" s="13"/>
      <c r="FU766" s="13"/>
      <c r="FV766" s="13"/>
      <c r="FW766" s="13"/>
      <c r="FX766" s="13"/>
      <c r="FY766" s="13"/>
      <c r="FZ766" s="13"/>
      <c r="GA766" s="13"/>
      <c r="GB766" s="13"/>
      <c r="GC766" s="13"/>
      <c r="GD766" s="13"/>
      <c r="GE766" s="13"/>
      <c r="GF766" s="13"/>
      <c r="GG766" s="13"/>
      <c r="GH766" s="13"/>
      <c r="GI766" s="13"/>
      <c r="GJ766" s="13"/>
      <c r="GK766" s="13"/>
      <c r="GL766" s="13"/>
      <c r="GM766" s="13"/>
      <c r="GN766" s="13"/>
      <c r="GO766" s="13"/>
      <c r="GP766" s="13"/>
      <c r="GQ766" s="13"/>
      <c r="GR766" s="13"/>
      <c r="GS766" s="13"/>
      <c r="GT766" s="13"/>
      <c r="GU766" s="13"/>
      <c r="GV766" s="13"/>
      <c r="GW766" s="13"/>
      <c r="GX766" s="13"/>
      <c r="GY766" s="13"/>
      <c r="GZ766" s="13"/>
      <c r="HA766" s="13"/>
      <c r="HB766" s="13"/>
      <c r="HC766" s="13"/>
      <c r="HD766" s="13"/>
      <c r="HE766" s="13"/>
      <c r="HF766" s="13"/>
      <c r="HG766" s="13"/>
      <c r="HH766" s="13"/>
      <c r="HI766" s="13"/>
      <c r="HJ766" s="13"/>
      <c r="HK766" s="13"/>
      <c r="HL766" s="13"/>
      <c r="HM766" s="13"/>
      <c r="HN766" s="13"/>
      <c r="HO766" s="13"/>
      <c r="HP766" s="13"/>
      <c r="HQ766" s="13"/>
      <c r="HR766" s="13"/>
      <c r="HS766" s="13"/>
      <c r="HT766" s="13"/>
      <c r="HU766" s="13"/>
      <c r="HV766" s="13"/>
      <c r="HW766" s="13"/>
      <c r="HX766" s="13"/>
      <c r="HY766" s="13"/>
      <c r="HZ766" s="13"/>
      <c r="IA766" s="13"/>
      <c r="IB766" s="13"/>
      <c r="IC766" s="13"/>
      <c r="ID766" s="13"/>
      <c r="IE766" s="13"/>
      <c r="IF766" s="13"/>
      <c r="IG766" s="13"/>
      <c r="IH766" s="13"/>
      <c r="II766" s="13"/>
      <c r="IJ766" s="13"/>
      <c r="IK766" s="13"/>
      <c r="IL766" s="13"/>
      <c r="IM766" s="13"/>
      <c r="IN766" s="13"/>
      <c r="IO766" s="13"/>
      <c r="IP766" s="13"/>
      <c r="IQ766" s="13"/>
      <c r="IR766" s="13"/>
      <c r="IS766" s="13"/>
      <c r="IT766" s="13"/>
    </row>
    <row r="767" spans="1:254" s="14" customFormat="1" ht="66.75" customHeight="1">
      <c r="A767" s="176"/>
      <c r="B767" s="231" t="s">
        <v>1238</v>
      </c>
      <c r="C767" s="151" t="s">
        <v>1198</v>
      </c>
      <c r="D767" s="158" t="s">
        <v>209</v>
      </c>
      <c r="E767" s="85" t="s">
        <v>1200</v>
      </c>
      <c r="F767" s="111" t="s">
        <v>289</v>
      </c>
      <c r="G767" s="108" t="s">
        <v>1302</v>
      </c>
      <c r="H767" s="149"/>
      <c r="I767" s="149"/>
      <c r="J767" s="239">
        <v>23756.799999999999</v>
      </c>
      <c r="K767" s="239">
        <v>31858.5</v>
      </c>
      <c r="L767" s="161" t="s">
        <v>1250</v>
      </c>
      <c r="M767" s="21"/>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c r="EY767" s="13"/>
      <c r="EZ767" s="13"/>
      <c r="FA767" s="13"/>
      <c r="FB767" s="13"/>
      <c r="FC767" s="13"/>
      <c r="FD767" s="13"/>
      <c r="FE767" s="13"/>
      <c r="FF767" s="13"/>
      <c r="FG767" s="13"/>
      <c r="FH767" s="13"/>
      <c r="FI767" s="13"/>
      <c r="FJ767" s="13"/>
      <c r="FK767" s="13"/>
      <c r="FL767" s="13"/>
      <c r="FM767" s="13"/>
      <c r="FN767" s="13"/>
      <c r="FO767" s="13"/>
      <c r="FP767" s="13"/>
      <c r="FQ767" s="13"/>
      <c r="FR767" s="13"/>
      <c r="FS767" s="13"/>
      <c r="FT767" s="13"/>
      <c r="FU767" s="13"/>
      <c r="FV767" s="13"/>
      <c r="FW767" s="13"/>
      <c r="FX767" s="13"/>
      <c r="FY767" s="13"/>
      <c r="FZ767" s="13"/>
      <c r="GA767" s="13"/>
      <c r="GB767" s="13"/>
      <c r="GC767" s="13"/>
      <c r="GD767" s="13"/>
      <c r="GE767" s="13"/>
      <c r="GF767" s="13"/>
      <c r="GG767" s="13"/>
      <c r="GH767" s="13"/>
      <c r="GI767" s="13"/>
      <c r="GJ767" s="13"/>
      <c r="GK767" s="13"/>
      <c r="GL767" s="13"/>
      <c r="GM767" s="13"/>
      <c r="GN767" s="13"/>
      <c r="GO767" s="13"/>
      <c r="GP767" s="13"/>
      <c r="GQ767" s="13"/>
      <c r="GR767" s="13"/>
      <c r="GS767" s="13"/>
      <c r="GT767" s="13"/>
      <c r="GU767" s="13"/>
      <c r="GV767" s="13"/>
      <c r="GW767" s="13"/>
      <c r="GX767" s="13"/>
      <c r="GY767" s="13"/>
      <c r="GZ767" s="13"/>
      <c r="HA767" s="13"/>
      <c r="HB767" s="13"/>
      <c r="HC767" s="13"/>
      <c r="HD767" s="13"/>
      <c r="HE767" s="13"/>
      <c r="HF767" s="13"/>
      <c r="HG767" s="13"/>
      <c r="HH767" s="13"/>
      <c r="HI767" s="13"/>
      <c r="HJ767" s="13"/>
      <c r="HK767" s="13"/>
      <c r="HL767" s="13"/>
      <c r="HM767" s="13"/>
      <c r="HN767" s="13"/>
      <c r="HO767" s="13"/>
      <c r="HP767" s="13"/>
      <c r="HQ767" s="13"/>
      <c r="HR767" s="13"/>
      <c r="HS767" s="13"/>
      <c r="HT767" s="13"/>
      <c r="HU767" s="13"/>
      <c r="HV767" s="13"/>
      <c r="HW767" s="13"/>
      <c r="HX767" s="13"/>
      <c r="HY767" s="13"/>
      <c r="HZ767" s="13"/>
      <c r="IA767" s="13"/>
      <c r="IB767" s="13"/>
      <c r="IC767" s="13"/>
      <c r="ID767" s="13"/>
      <c r="IE767" s="13"/>
      <c r="IF767" s="13"/>
      <c r="IG767" s="13"/>
      <c r="IH767" s="13"/>
      <c r="II767" s="13"/>
      <c r="IJ767" s="13"/>
      <c r="IK767" s="13"/>
      <c r="IL767" s="13"/>
      <c r="IM767" s="13"/>
      <c r="IN767" s="13"/>
      <c r="IO767" s="13"/>
      <c r="IP767" s="13"/>
      <c r="IQ767" s="13"/>
      <c r="IR767" s="13"/>
      <c r="IS767" s="13"/>
      <c r="IT767" s="13"/>
    </row>
    <row r="768" spans="1:254" s="14" customFormat="1" ht="54" customHeight="1">
      <c r="A768" s="176"/>
      <c r="B768" s="232"/>
      <c r="C768" s="166"/>
      <c r="D768" s="159"/>
      <c r="E768" s="85" t="s">
        <v>1309</v>
      </c>
      <c r="F768" s="111" t="s">
        <v>289</v>
      </c>
      <c r="G768" s="108" t="s">
        <v>581</v>
      </c>
      <c r="H768" s="150"/>
      <c r="I768" s="150"/>
      <c r="J768" s="241"/>
      <c r="K768" s="241"/>
      <c r="L768" s="162"/>
      <c r="M768" s="21"/>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c r="EY768" s="13"/>
      <c r="EZ768" s="13"/>
      <c r="FA768" s="13"/>
      <c r="FB768" s="13"/>
      <c r="FC768" s="13"/>
      <c r="FD768" s="13"/>
      <c r="FE768" s="13"/>
      <c r="FF768" s="13"/>
      <c r="FG768" s="13"/>
      <c r="FH768" s="13"/>
      <c r="FI768" s="13"/>
      <c r="FJ768" s="13"/>
      <c r="FK768" s="13"/>
      <c r="FL768" s="13"/>
      <c r="FM768" s="13"/>
      <c r="FN768" s="13"/>
      <c r="FO768" s="13"/>
      <c r="FP768" s="13"/>
      <c r="FQ768" s="13"/>
      <c r="FR768" s="13"/>
      <c r="FS768" s="13"/>
      <c r="FT768" s="13"/>
      <c r="FU768" s="13"/>
      <c r="FV768" s="13"/>
      <c r="FW768" s="13"/>
      <c r="FX768" s="13"/>
      <c r="FY768" s="13"/>
      <c r="FZ768" s="13"/>
      <c r="GA768" s="13"/>
      <c r="GB768" s="13"/>
      <c r="GC768" s="13"/>
      <c r="GD768" s="13"/>
      <c r="GE768" s="13"/>
      <c r="GF768" s="13"/>
      <c r="GG768" s="13"/>
      <c r="GH768" s="13"/>
      <c r="GI768" s="13"/>
      <c r="GJ768" s="13"/>
      <c r="GK768" s="13"/>
      <c r="GL768" s="13"/>
      <c r="GM768" s="13"/>
      <c r="GN768" s="13"/>
      <c r="GO768" s="13"/>
      <c r="GP768" s="13"/>
      <c r="GQ768" s="13"/>
      <c r="GR768" s="13"/>
      <c r="GS768" s="13"/>
      <c r="GT768" s="13"/>
      <c r="GU768" s="13"/>
      <c r="GV768" s="13"/>
      <c r="GW768" s="13"/>
      <c r="GX768" s="13"/>
      <c r="GY768" s="13"/>
      <c r="GZ768" s="13"/>
      <c r="HA768" s="13"/>
      <c r="HB768" s="13"/>
      <c r="HC768" s="13"/>
      <c r="HD768" s="13"/>
      <c r="HE768" s="13"/>
      <c r="HF768" s="13"/>
      <c r="HG768" s="13"/>
      <c r="HH768" s="13"/>
      <c r="HI768" s="13"/>
      <c r="HJ768" s="13"/>
      <c r="HK768" s="13"/>
      <c r="HL768" s="13"/>
      <c r="HM768" s="13"/>
      <c r="HN768" s="13"/>
      <c r="HO768" s="13"/>
      <c r="HP768" s="13"/>
      <c r="HQ768" s="13"/>
      <c r="HR768" s="13"/>
      <c r="HS768" s="13"/>
      <c r="HT768" s="13"/>
      <c r="HU768" s="13"/>
      <c r="HV768" s="13"/>
      <c r="HW768" s="13"/>
      <c r="HX768" s="13"/>
      <c r="HY768" s="13"/>
      <c r="HZ768" s="13"/>
      <c r="IA768" s="13"/>
      <c r="IB768" s="13"/>
      <c r="IC768" s="13"/>
      <c r="ID768" s="13"/>
      <c r="IE768" s="13"/>
      <c r="IF768" s="13"/>
      <c r="IG768" s="13"/>
      <c r="IH768" s="13"/>
      <c r="II768" s="13"/>
      <c r="IJ768" s="13"/>
      <c r="IK768" s="13"/>
      <c r="IL768" s="13"/>
      <c r="IM768" s="13"/>
      <c r="IN768" s="13"/>
      <c r="IO768" s="13"/>
      <c r="IP768" s="13"/>
      <c r="IQ768" s="13"/>
      <c r="IR768" s="13"/>
      <c r="IS768" s="13"/>
      <c r="IT768" s="13"/>
    </row>
    <row r="769" spans="1:254" s="14" customFormat="1" ht="57" customHeight="1">
      <c r="A769" s="176"/>
      <c r="B769" s="232"/>
      <c r="C769" s="166"/>
      <c r="D769" s="159"/>
      <c r="E769" s="124" t="s">
        <v>1310</v>
      </c>
      <c r="F769" s="128" t="s">
        <v>82</v>
      </c>
      <c r="G769" s="119" t="s">
        <v>648</v>
      </c>
      <c r="H769" s="150"/>
      <c r="I769" s="150"/>
      <c r="J769" s="241"/>
      <c r="K769" s="241"/>
      <c r="L769" s="162"/>
      <c r="M769" s="21"/>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c r="HT769" s="13"/>
      <c r="HU769" s="13"/>
      <c r="HV769" s="13"/>
      <c r="HW769" s="13"/>
      <c r="HX769" s="13"/>
      <c r="HY769" s="13"/>
      <c r="HZ769" s="13"/>
      <c r="IA769" s="13"/>
      <c r="IB769" s="13"/>
      <c r="IC769" s="13"/>
      <c r="ID769" s="13"/>
      <c r="IE769" s="13"/>
      <c r="IF769" s="13"/>
      <c r="IG769" s="13"/>
      <c r="IH769" s="13"/>
      <c r="II769" s="13"/>
      <c r="IJ769" s="13"/>
      <c r="IK769" s="13"/>
      <c r="IL769" s="13"/>
      <c r="IM769" s="13"/>
      <c r="IN769" s="13"/>
      <c r="IO769" s="13"/>
      <c r="IP769" s="13"/>
      <c r="IQ769" s="13"/>
      <c r="IR769" s="13"/>
      <c r="IS769" s="13"/>
      <c r="IT769" s="13"/>
    </row>
    <row r="770" spans="1:254" s="14" customFormat="1" ht="81" customHeight="1">
      <c r="A770" s="176"/>
      <c r="B770" s="232"/>
      <c r="C770" s="166"/>
      <c r="D770" s="159"/>
      <c r="E770" s="124" t="s">
        <v>1583</v>
      </c>
      <c r="F770" s="128" t="s">
        <v>82</v>
      </c>
      <c r="G770" s="119" t="s">
        <v>1581</v>
      </c>
      <c r="H770" s="150"/>
      <c r="I770" s="150"/>
      <c r="J770" s="241"/>
      <c r="K770" s="241"/>
      <c r="L770" s="162"/>
      <c r="M770" s="21"/>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c r="HT770" s="13"/>
      <c r="HU770" s="13"/>
      <c r="HV770" s="13"/>
      <c r="HW770" s="13"/>
      <c r="HX770" s="13"/>
      <c r="HY770" s="13"/>
      <c r="HZ770" s="13"/>
      <c r="IA770" s="13"/>
      <c r="IB770" s="13"/>
      <c r="IC770" s="13"/>
      <c r="ID770" s="13"/>
      <c r="IE770" s="13"/>
      <c r="IF770" s="13"/>
      <c r="IG770" s="13"/>
      <c r="IH770" s="13"/>
      <c r="II770" s="13"/>
      <c r="IJ770" s="13"/>
      <c r="IK770" s="13"/>
      <c r="IL770" s="13"/>
      <c r="IM770" s="13"/>
      <c r="IN770" s="13"/>
      <c r="IO770" s="13"/>
      <c r="IP770" s="13"/>
      <c r="IQ770" s="13"/>
      <c r="IR770" s="13"/>
      <c r="IS770" s="13"/>
      <c r="IT770" s="13"/>
    </row>
    <row r="771" spans="1:254" s="14" customFormat="1" ht="66.75" customHeight="1">
      <c r="A771" s="176"/>
      <c r="B771" s="233"/>
      <c r="C771" s="152"/>
      <c r="D771" s="160"/>
      <c r="E771" s="124" t="s">
        <v>1582</v>
      </c>
      <c r="F771" s="128" t="s">
        <v>82</v>
      </c>
      <c r="G771" s="119" t="s">
        <v>1584</v>
      </c>
      <c r="H771" s="157"/>
      <c r="I771" s="157"/>
      <c r="J771" s="240"/>
      <c r="K771" s="240"/>
      <c r="L771" s="163"/>
      <c r="M771" s="21"/>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c r="HT771" s="13"/>
      <c r="HU771" s="13"/>
      <c r="HV771" s="13"/>
      <c r="HW771" s="13"/>
      <c r="HX771" s="13"/>
      <c r="HY771" s="13"/>
      <c r="HZ771" s="13"/>
      <c r="IA771" s="13"/>
      <c r="IB771" s="13"/>
      <c r="IC771" s="13"/>
      <c r="ID771" s="13"/>
      <c r="IE771" s="13"/>
      <c r="IF771" s="13"/>
      <c r="IG771" s="13"/>
      <c r="IH771" s="13"/>
      <c r="II771" s="13"/>
      <c r="IJ771" s="13"/>
      <c r="IK771" s="13"/>
      <c r="IL771" s="13"/>
      <c r="IM771" s="13"/>
      <c r="IN771" s="13"/>
      <c r="IO771" s="13"/>
      <c r="IP771" s="13"/>
      <c r="IQ771" s="13"/>
      <c r="IR771" s="13"/>
      <c r="IS771" s="13"/>
      <c r="IT771" s="13"/>
    </row>
    <row r="772" spans="1:254" s="14" customFormat="1" ht="97.5" customHeight="1">
      <c r="A772" s="176"/>
      <c r="B772" s="140" t="s">
        <v>1239</v>
      </c>
      <c r="C772" s="103" t="s">
        <v>471</v>
      </c>
      <c r="D772" s="103" t="s">
        <v>1199</v>
      </c>
      <c r="E772" s="85" t="s">
        <v>1311</v>
      </c>
      <c r="F772" s="111" t="s">
        <v>289</v>
      </c>
      <c r="G772" s="108" t="s">
        <v>1015</v>
      </c>
      <c r="H772" s="91">
        <f>676.7+226</f>
        <v>902.7</v>
      </c>
      <c r="I772" s="91">
        <f>676.7+226</f>
        <v>902.7</v>
      </c>
      <c r="J772" s="91">
        <v>902.7</v>
      </c>
      <c r="K772" s="116">
        <v>255.8</v>
      </c>
      <c r="L772" s="129" t="s">
        <v>489</v>
      </c>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c r="HT772" s="13"/>
      <c r="HU772" s="13"/>
      <c r="HV772" s="13"/>
      <c r="HW772" s="13"/>
      <c r="HX772" s="13"/>
      <c r="HY772" s="13"/>
      <c r="HZ772" s="13"/>
      <c r="IA772" s="13"/>
      <c r="IB772" s="13"/>
      <c r="IC772" s="13"/>
      <c r="ID772" s="13"/>
      <c r="IE772" s="13"/>
      <c r="IF772" s="13"/>
      <c r="IG772" s="13"/>
      <c r="IH772" s="13"/>
      <c r="II772" s="13"/>
      <c r="IJ772" s="13"/>
      <c r="IK772" s="13"/>
      <c r="IL772" s="13"/>
      <c r="IM772" s="13"/>
      <c r="IN772" s="13"/>
      <c r="IO772" s="13"/>
      <c r="IP772" s="13"/>
      <c r="IQ772" s="13"/>
      <c r="IR772" s="13"/>
      <c r="IS772" s="13"/>
      <c r="IT772" s="13"/>
    </row>
    <row r="773" spans="1:254" s="14" customFormat="1" ht="58.5" customHeight="1">
      <c r="A773" s="176"/>
      <c r="B773" s="231" t="s">
        <v>1201</v>
      </c>
      <c r="C773" s="158" t="s">
        <v>470</v>
      </c>
      <c r="D773" s="158" t="s">
        <v>1202</v>
      </c>
      <c r="E773" s="85" t="s">
        <v>709</v>
      </c>
      <c r="F773" s="119" t="s">
        <v>289</v>
      </c>
      <c r="G773" s="31" t="s">
        <v>570</v>
      </c>
      <c r="H773" s="149"/>
      <c r="I773" s="149"/>
      <c r="J773" s="149">
        <f>124.8+45608.4</f>
        <v>45733.200000000004</v>
      </c>
      <c r="K773" s="149">
        <f>159.6+18690</f>
        <v>18849.599999999999</v>
      </c>
      <c r="L773" s="161" t="s">
        <v>1379</v>
      </c>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c r="HT773" s="13"/>
      <c r="HU773" s="13"/>
      <c r="HV773" s="13"/>
      <c r="HW773" s="13"/>
      <c r="HX773" s="13"/>
      <c r="HY773" s="13"/>
      <c r="HZ773" s="13"/>
      <c r="IA773" s="13"/>
      <c r="IB773" s="13"/>
      <c r="IC773" s="13"/>
      <c r="ID773" s="13"/>
      <c r="IE773" s="13"/>
      <c r="IF773" s="13"/>
      <c r="IG773" s="13"/>
      <c r="IH773" s="13"/>
      <c r="II773" s="13"/>
      <c r="IJ773" s="13"/>
      <c r="IK773" s="13"/>
      <c r="IL773" s="13"/>
      <c r="IM773" s="13"/>
      <c r="IN773" s="13"/>
      <c r="IO773" s="13"/>
      <c r="IP773" s="13"/>
      <c r="IQ773" s="13"/>
      <c r="IR773" s="13"/>
      <c r="IS773" s="13"/>
      <c r="IT773" s="13"/>
    </row>
    <row r="774" spans="1:254" s="14" customFormat="1" ht="59.25" customHeight="1">
      <c r="A774" s="101"/>
      <c r="B774" s="233"/>
      <c r="C774" s="160"/>
      <c r="D774" s="160"/>
      <c r="E774" s="107" t="s">
        <v>719</v>
      </c>
      <c r="F774" s="119" t="s">
        <v>289</v>
      </c>
      <c r="G774" s="139" t="s">
        <v>1015</v>
      </c>
      <c r="H774" s="157"/>
      <c r="I774" s="157"/>
      <c r="J774" s="157"/>
      <c r="K774" s="157"/>
      <c r="L774" s="16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c r="HT774" s="13"/>
      <c r="HU774" s="13"/>
      <c r="HV774" s="13"/>
      <c r="HW774" s="13"/>
      <c r="HX774" s="13"/>
      <c r="HY774" s="13"/>
      <c r="HZ774" s="13"/>
      <c r="IA774" s="13"/>
      <c r="IB774" s="13"/>
      <c r="IC774" s="13"/>
      <c r="ID774" s="13"/>
      <c r="IE774" s="13"/>
      <c r="IF774" s="13"/>
      <c r="IG774" s="13"/>
      <c r="IH774" s="13"/>
      <c r="II774" s="13"/>
      <c r="IJ774" s="13"/>
      <c r="IK774" s="13"/>
      <c r="IL774" s="13"/>
      <c r="IM774" s="13"/>
      <c r="IN774" s="13"/>
      <c r="IO774" s="13"/>
      <c r="IP774" s="13"/>
      <c r="IQ774" s="13"/>
      <c r="IR774" s="13"/>
      <c r="IS774" s="13"/>
      <c r="IT774" s="13"/>
    </row>
    <row r="775" spans="1:254" s="16" customFormat="1" ht="97.5" customHeight="1">
      <c r="A775" s="172" t="s">
        <v>1653</v>
      </c>
      <c r="B775" s="201" t="s">
        <v>1240</v>
      </c>
      <c r="C775" s="269" t="s">
        <v>242</v>
      </c>
      <c r="D775" s="269" t="s">
        <v>1723</v>
      </c>
      <c r="E775" s="117" t="s">
        <v>982</v>
      </c>
      <c r="F775" s="147" t="s">
        <v>300</v>
      </c>
      <c r="G775" s="147" t="s">
        <v>905</v>
      </c>
      <c r="H775" s="65">
        <f>H777+H798+H834</f>
        <v>123359.90000000001</v>
      </c>
      <c r="I775" s="65">
        <f>I777+I798+I834</f>
        <v>115510.90000000001</v>
      </c>
      <c r="J775" s="65">
        <f>J777+J798+J834</f>
        <v>152138.5</v>
      </c>
      <c r="K775" s="65">
        <f>K777+K798+K834</f>
        <v>121345.60000000001</v>
      </c>
      <c r="L775" s="66"/>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c r="HT775" s="13"/>
      <c r="HU775" s="13"/>
      <c r="HV775" s="13"/>
      <c r="HW775" s="13"/>
      <c r="HX775" s="13"/>
      <c r="HY775" s="13"/>
      <c r="HZ775" s="13"/>
      <c r="IA775" s="13"/>
      <c r="IB775" s="13"/>
      <c r="IC775" s="13"/>
      <c r="ID775" s="13"/>
      <c r="IE775" s="13"/>
      <c r="IF775" s="13"/>
      <c r="IG775" s="13"/>
      <c r="IH775" s="13"/>
      <c r="II775" s="13"/>
      <c r="IJ775" s="13"/>
      <c r="IK775" s="13"/>
      <c r="IL775" s="13"/>
      <c r="IM775" s="13"/>
      <c r="IN775" s="13"/>
      <c r="IO775" s="13"/>
      <c r="IP775" s="13"/>
      <c r="IQ775" s="13"/>
      <c r="IR775" s="13"/>
      <c r="IS775" s="13"/>
      <c r="IT775" s="13"/>
    </row>
    <row r="776" spans="1:254" s="13" customFormat="1" ht="22.5" customHeight="1">
      <c r="A776" s="172"/>
      <c r="B776" s="201"/>
      <c r="C776" s="269"/>
      <c r="D776" s="269"/>
      <c r="E776" s="117" t="s">
        <v>282</v>
      </c>
      <c r="F776" s="147"/>
      <c r="G776" s="147"/>
      <c r="H776" s="65"/>
      <c r="I776" s="65"/>
      <c r="J776" s="65"/>
      <c r="K776" s="65"/>
      <c r="L776" s="66"/>
    </row>
    <row r="777" spans="1:254" s="13" customFormat="1" ht="46.5" customHeight="1">
      <c r="A777" s="172" t="s">
        <v>1654</v>
      </c>
      <c r="B777" s="231" t="s">
        <v>354</v>
      </c>
      <c r="C777" s="235" t="s">
        <v>353</v>
      </c>
      <c r="D777" s="211" t="s">
        <v>180</v>
      </c>
      <c r="E777" s="143" t="s">
        <v>943</v>
      </c>
      <c r="F777" s="119" t="s">
        <v>300</v>
      </c>
      <c r="G777" s="119" t="s">
        <v>905</v>
      </c>
      <c r="H777" s="116">
        <f>SUM(H781:H795)</f>
        <v>16466.599999999999</v>
      </c>
      <c r="I777" s="116">
        <f>SUM(I781:I795)</f>
        <v>15640.2</v>
      </c>
      <c r="J777" s="116">
        <f>SUM(J781:J797)</f>
        <v>16633.900000000001</v>
      </c>
      <c r="K777" s="116">
        <f>SUM(K781:K797)</f>
        <v>14179.5</v>
      </c>
      <c r="L777" s="125"/>
    </row>
    <row r="778" spans="1:254" s="13" customFormat="1" ht="26.25" customHeight="1">
      <c r="A778" s="172"/>
      <c r="B778" s="232"/>
      <c r="C778" s="235"/>
      <c r="D778" s="211"/>
      <c r="E778" s="129" t="s">
        <v>282</v>
      </c>
      <c r="F778" s="147"/>
      <c r="G778" s="147"/>
      <c r="H778" s="65"/>
      <c r="I778" s="65"/>
      <c r="J778" s="65"/>
      <c r="K778" s="65"/>
      <c r="L778" s="66"/>
    </row>
    <row r="779" spans="1:254" s="13" customFormat="1" ht="48.75" hidden="1" customHeight="1">
      <c r="A779" s="172"/>
      <c r="B779" s="232"/>
      <c r="C779" s="235" t="s">
        <v>376</v>
      </c>
      <c r="D779" s="211">
        <v>702</v>
      </c>
      <c r="E779" s="125" t="s">
        <v>363</v>
      </c>
      <c r="F779" s="119" t="s">
        <v>289</v>
      </c>
      <c r="G779" s="119" t="s">
        <v>95</v>
      </c>
      <c r="H779" s="65"/>
      <c r="I779" s="65"/>
      <c r="J779" s="65"/>
      <c r="K779" s="65"/>
      <c r="L779" s="125" t="s">
        <v>433</v>
      </c>
    </row>
    <row r="780" spans="1:254" s="13" customFormat="1" ht="66.75" hidden="1" customHeight="1">
      <c r="A780" s="172"/>
      <c r="B780" s="232"/>
      <c r="C780" s="235"/>
      <c r="D780" s="211"/>
      <c r="E780" s="125" t="s">
        <v>364</v>
      </c>
      <c r="F780" s="119" t="s">
        <v>289</v>
      </c>
      <c r="G780" s="119" t="s">
        <v>95</v>
      </c>
      <c r="H780" s="65"/>
      <c r="I780" s="65"/>
      <c r="J780" s="65"/>
      <c r="K780" s="65"/>
      <c r="L780" s="125" t="s">
        <v>365</v>
      </c>
    </row>
    <row r="781" spans="1:254" s="13" customFormat="1" ht="56.25" customHeight="1">
      <c r="A781" s="172"/>
      <c r="B781" s="232"/>
      <c r="C781" s="128" t="s">
        <v>376</v>
      </c>
      <c r="D781" s="130" t="s">
        <v>96</v>
      </c>
      <c r="E781" s="125" t="s">
        <v>99</v>
      </c>
      <c r="F781" s="128" t="s">
        <v>289</v>
      </c>
      <c r="G781" s="131" t="s">
        <v>1016</v>
      </c>
      <c r="H781" s="116">
        <f>200+268</f>
        <v>468</v>
      </c>
      <c r="I781" s="116">
        <f>200+268</f>
        <v>468</v>
      </c>
      <c r="J781" s="116">
        <f>258+200</f>
        <v>458</v>
      </c>
      <c r="K781" s="116">
        <f>258+200</f>
        <v>458</v>
      </c>
      <c r="L781" s="125" t="s">
        <v>422</v>
      </c>
    </row>
    <row r="782" spans="1:254" s="13" customFormat="1" ht="53.25" customHeight="1">
      <c r="A782" s="172"/>
      <c r="B782" s="232"/>
      <c r="C782" s="128" t="s">
        <v>377</v>
      </c>
      <c r="D782" s="130" t="s">
        <v>164</v>
      </c>
      <c r="E782" s="125" t="s">
        <v>99</v>
      </c>
      <c r="F782" s="128" t="s">
        <v>289</v>
      </c>
      <c r="G782" s="131" t="s">
        <v>1016</v>
      </c>
      <c r="H782" s="116">
        <v>325.5</v>
      </c>
      <c r="I782" s="116">
        <v>325.5</v>
      </c>
      <c r="J782" s="116">
        <v>325.5</v>
      </c>
      <c r="K782" s="116">
        <v>325.5</v>
      </c>
      <c r="L782" s="125" t="s">
        <v>1657</v>
      </c>
    </row>
    <row r="783" spans="1:254" s="13" customFormat="1" ht="47.25" customHeight="1">
      <c r="A783" s="172"/>
      <c r="B783" s="232"/>
      <c r="C783" s="128" t="s">
        <v>378</v>
      </c>
      <c r="D783" s="121">
        <v>702</v>
      </c>
      <c r="E783" s="143" t="s">
        <v>367</v>
      </c>
      <c r="F783" s="119" t="s">
        <v>366</v>
      </c>
      <c r="G783" s="119" t="s">
        <v>600</v>
      </c>
      <c r="H783" s="116">
        <v>32.6</v>
      </c>
      <c r="I783" s="116">
        <v>32.6</v>
      </c>
      <c r="J783" s="116"/>
      <c r="K783" s="116">
        <v>32.6</v>
      </c>
      <c r="L783" s="125" t="s">
        <v>373</v>
      </c>
    </row>
    <row r="784" spans="1:254" s="13" customFormat="1" ht="39.75" customHeight="1">
      <c r="A784" s="172"/>
      <c r="B784" s="232"/>
      <c r="C784" s="166" t="s">
        <v>379</v>
      </c>
      <c r="D784" s="167">
        <v>707</v>
      </c>
      <c r="E784" s="143" t="s">
        <v>1730</v>
      </c>
      <c r="F784" s="119" t="s">
        <v>1731</v>
      </c>
      <c r="G784" s="119" t="s">
        <v>1732</v>
      </c>
      <c r="H784" s="150">
        <v>190</v>
      </c>
      <c r="I784" s="150">
        <v>190</v>
      </c>
      <c r="J784" s="150">
        <v>158.30000000000001</v>
      </c>
      <c r="K784" s="150">
        <v>79.2</v>
      </c>
      <c r="L784" s="162" t="s">
        <v>506</v>
      </c>
    </row>
    <row r="785" spans="1:12" s="13" customFormat="1" ht="44.25" customHeight="1">
      <c r="A785" s="172"/>
      <c r="B785" s="232"/>
      <c r="C785" s="166"/>
      <c r="D785" s="167"/>
      <c r="E785" s="143" t="s">
        <v>763</v>
      </c>
      <c r="F785" s="119" t="s">
        <v>82</v>
      </c>
      <c r="G785" s="119" t="s">
        <v>601</v>
      </c>
      <c r="H785" s="150"/>
      <c r="I785" s="150"/>
      <c r="J785" s="150"/>
      <c r="K785" s="150"/>
      <c r="L785" s="162"/>
    </row>
    <row r="786" spans="1:12" s="13" customFormat="1" ht="47.25" customHeight="1">
      <c r="A786" s="172"/>
      <c r="B786" s="232"/>
      <c r="C786" s="152"/>
      <c r="D786" s="154"/>
      <c r="E786" s="129" t="s">
        <v>1097</v>
      </c>
      <c r="F786" s="128" t="s">
        <v>289</v>
      </c>
      <c r="G786" s="128" t="s">
        <v>697</v>
      </c>
      <c r="H786" s="157"/>
      <c r="I786" s="157"/>
      <c r="J786" s="157"/>
      <c r="K786" s="157"/>
      <c r="L786" s="163"/>
    </row>
    <row r="787" spans="1:12" s="13" customFormat="1" ht="66.75" customHeight="1">
      <c r="A787" s="172"/>
      <c r="B787" s="232"/>
      <c r="C787" s="128" t="s">
        <v>380</v>
      </c>
      <c r="D787" s="121">
        <v>707</v>
      </c>
      <c r="E787" s="143" t="s">
        <v>473</v>
      </c>
      <c r="F787" s="128" t="s">
        <v>289</v>
      </c>
      <c r="G787" s="119" t="s">
        <v>1747</v>
      </c>
      <c r="H787" s="116">
        <v>962.5</v>
      </c>
      <c r="I787" s="116">
        <v>536.1</v>
      </c>
      <c r="J787" s="116">
        <f>465.5+497</f>
        <v>962.5</v>
      </c>
      <c r="K787" s="116">
        <v>962.5</v>
      </c>
      <c r="L787" s="125" t="s">
        <v>491</v>
      </c>
    </row>
    <row r="788" spans="1:12" s="13" customFormat="1" ht="66.75" hidden="1" customHeight="1">
      <c r="A788" s="172"/>
      <c r="B788" s="232"/>
      <c r="C788" s="128" t="s">
        <v>381</v>
      </c>
      <c r="D788" s="121" t="s">
        <v>14</v>
      </c>
      <c r="E788" s="143" t="s">
        <v>368</v>
      </c>
      <c r="F788" s="119" t="s">
        <v>289</v>
      </c>
      <c r="G788" s="119" t="s">
        <v>570</v>
      </c>
      <c r="H788" s="65"/>
      <c r="I788" s="65"/>
      <c r="J788" s="65"/>
      <c r="K788" s="65"/>
      <c r="L788" s="125" t="s">
        <v>492</v>
      </c>
    </row>
    <row r="789" spans="1:12" s="13" customFormat="1" ht="66.75" hidden="1" customHeight="1">
      <c r="A789" s="172"/>
      <c r="B789" s="232"/>
      <c r="C789" s="128" t="s">
        <v>382</v>
      </c>
      <c r="D789" s="121" t="s">
        <v>14</v>
      </c>
      <c r="E789" s="143" t="s">
        <v>474</v>
      </c>
      <c r="F789" s="119" t="s">
        <v>289</v>
      </c>
      <c r="G789" s="119" t="s">
        <v>369</v>
      </c>
      <c r="H789" s="116"/>
      <c r="I789" s="116"/>
      <c r="J789" s="116"/>
      <c r="K789" s="116"/>
      <c r="L789" s="125" t="s">
        <v>493</v>
      </c>
    </row>
    <row r="790" spans="1:12" s="13" customFormat="1" ht="66.75" hidden="1" customHeight="1">
      <c r="A790" s="172"/>
      <c r="B790" s="232"/>
      <c r="C790" s="151" t="s">
        <v>381</v>
      </c>
      <c r="D790" s="153" t="s">
        <v>14</v>
      </c>
      <c r="E790" s="143" t="s">
        <v>778</v>
      </c>
      <c r="F790" s="97" t="s">
        <v>289</v>
      </c>
      <c r="G790" s="112" t="s">
        <v>588</v>
      </c>
      <c r="H790" s="20"/>
      <c r="I790" s="20"/>
      <c r="J790" s="20"/>
      <c r="K790" s="20"/>
      <c r="L790" s="125" t="s">
        <v>780</v>
      </c>
    </row>
    <row r="791" spans="1:12" s="13" customFormat="1" ht="97.5" customHeight="1">
      <c r="A791" s="172"/>
      <c r="B791" s="232"/>
      <c r="C791" s="152"/>
      <c r="D791" s="154"/>
      <c r="E791" s="143" t="s">
        <v>504</v>
      </c>
      <c r="F791" s="97" t="s">
        <v>289</v>
      </c>
      <c r="G791" s="112" t="s">
        <v>581</v>
      </c>
      <c r="H791" s="116">
        <v>4210.5</v>
      </c>
      <c r="I791" s="116">
        <v>4091.3</v>
      </c>
      <c r="J791" s="116">
        <v>4428.1000000000004</v>
      </c>
      <c r="K791" s="116">
        <v>3897.7</v>
      </c>
      <c r="L791" s="129" t="s">
        <v>985</v>
      </c>
    </row>
    <row r="792" spans="1:12" s="13" customFormat="1" ht="66.75" hidden="1" customHeight="1">
      <c r="A792" s="172"/>
      <c r="B792" s="232"/>
      <c r="C792" s="235" t="s">
        <v>383</v>
      </c>
      <c r="D792" s="211">
        <v>709</v>
      </c>
      <c r="E792" s="143" t="s">
        <v>505</v>
      </c>
      <c r="F792" s="119" t="s">
        <v>289</v>
      </c>
      <c r="G792" s="51" t="s">
        <v>656</v>
      </c>
      <c r="H792" s="149"/>
      <c r="I792" s="91"/>
      <c r="J792" s="149"/>
      <c r="K792" s="199"/>
      <c r="L792" s="234" t="s">
        <v>494</v>
      </c>
    </row>
    <row r="793" spans="1:12" s="13" customFormat="1" ht="66.75" hidden="1" customHeight="1">
      <c r="A793" s="172"/>
      <c r="B793" s="232"/>
      <c r="C793" s="235"/>
      <c r="D793" s="211"/>
      <c r="E793" s="143" t="s">
        <v>507</v>
      </c>
      <c r="F793" s="119" t="s">
        <v>82</v>
      </c>
      <c r="G793" s="51" t="s">
        <v>570</v>
      </c>
      <c r="H793" s="157"/>
      <c r="I793" s="92"/>
      <c r="J793" s="157"/>
      <c r="K793" s="199"/>
      <c r="L793" s="234"/>
    </row>
    <row r="794" spans="1:12" s="13" customFormat="1" ht="75.75" customHeight="1">
      <c r="A794" s="172"/>
      <c r="B794" s="232"/>
      <c r="C794" s="128" t="s">
        <v>382</v>
      </c>
      <c r="D794" s="121">
        <v>701</v>
      </c>
      <c r="E794" s="125" t="s">
        <v>523</v>
      </c>
      <c r="F794" s="50" t="s">
        <v>289</v>
      </c>
      <c r="G794" s="51" t="s">
        <v>602</v>
      </c>
      <c r="H794" s="116">
        <v>8420</v>
      </c>
      <c r="I794" s="116">
        <v>8139.2</v>
      </c>
      <c r="J794" s="116">
        <v>8444</v>
      </c>
      <c r="K794" s="116">
        <v>8424</v>
      </c>
      <c r="L794" s="125" t="s">
        <v>986</v>
      </c>
    </row>
    <row r="795" spans="1:12" s="13" customFormat="1" ht="45.75" customHeight="1">
      <c r="A795" s="172"/>
      <c r="B795" s="232"/>
      <c r="C795" s="128" t="s">
        <v>1170</v>
      </c>
      <c r="D795" s="121">
        <v>702</v>
      </c>
      <c r="E795" s="125" t="s">
        <v>1171</v>
      </c>
      <c r="F795" s="50" t="s">
        <v>289</v>
      </c>
      <c r="G795" s="51" t="s">
        <v>581</v>
      </c>
      <c r="H795" s="116">
        <v>1857.5</v>
      </c>
      <c r="I795" s="116">
        <v>1857.5</v>
      </c>
      <c r="J795" s="116">
        <v>1857.5</v>
      </c>
      <c r="K795" s="116"/>
      <c r="L795" s="125" t="s">
        <v>1307</v>
      </c>
    </row>
    <row r="796" spans="1:12" s="13" customFormat="1" ht="87" hidden="1" customHeight="1">
      <c r="A796" s="172"/>
      <c r="B796" s="232"/>
      <c r="C796" s="215" t="s">
        <v>383</v>
      </c>
      <c r="D796" s="228" t="s">
        <v>295</v>
      </c>
      <c r="E796" s="124" t="s">
        <v>1466</v>
      </c>
      <c r="F796" s="131" t="s">
        <v>289</v>
      </c>
      <c r="G796" s="131" t="s">
        <v>1467</v>
      </c>
      <c r="H796" s="149"/>
      <c r="I796" s="149"/>
      <c r="J796" s="149"/>
      <c r="K796" s="149"/>
      <c r="L796" s="161" t="s">
        <v>1470</v>
      </c>
    </row>
    <row r="797" spans="1:12" s="13" customFormat="1" ht="66.75" hidden="1" customHeight="1">
      <c r="A797" s="172"/>
      <c r="B797" s="233"/>
      <c r="C797" s="216"/>
      <c r="D797" s="230"/>
      <c r="E797" s="124" t="s">
        <v>1468</v>
      </c>
      <c r="F797" s="131" t="s">
        <v>289</v>
      </c>
      <c r="G797" s="131" t="s">
        <v>1469</v>
      </c>
      <c r="H797" s="157"/>
      <c r="I797" s="157"/>
      <c r="J797" s="157"/>
      <c r="K797" s="157"/>
      <c r="L797" s="163"/>
    </row>
    <row r="798" spans="1:12" s="13" customFormat="1" ht="46.5" customHeight="1">
      <c r="A798" s="172" t="s">
        <v>1655</v>
      </c>
      <c r="B798" s="231" t="s">
        <v>356</v>
      </c>
      <c r="C798" s="235" t="s">
        <v>355</v>
      </c>
      <c r="D798" s="211" t="s">
        <v>1721</v>
      </c>
      <c r="E798" s="143" t="s">
        <v>943</v>
      </c>
      <c r="F798" s="119" t="s">
        <v>300</v>
      </c>
      <c r="G798" s="119" t="s">
        <v>905</v>
      </c>
      <c r="H798" s="116">
        <f t="shared" ref="H798:K798" si="24">SUM(H800:H831)</f>
        <v>95963.5</v>
      </c>
      <c r="I798" s="116">
        <f t="shared" si="24"/>
        <v>89023.200000000012</v>
      </c>
      <c r="J798" s="116">
        <f>SUM(J800:J833)</f>
        <v>95571.6</v>
      </c>
      <c r="K798" s="116">
        <f t="shared" si="24"/>
        <v>100279</v>
      </c>
      <c r="L798" s="125"/>
    </row>
    <row r="799" spans="1:12" s="13" customFormat="1" ht="24.75" customHeight="1">
      <c r="A799" s="172"/>
      <c r="B799" s="232"/>
      <c r="C799" s="235"/>
      <c r="D799" s="211"/>
      <c r="E799" s="129" t="s">
        <v>282</v>
      </c>
      <c r="F799" s="147"/>
      <c r="G799" s="147"/>
      <c r="H799" s="65"/>
      <c r="I799" s="65"/>
      <c r="J799" s="65"/>
      <c r="K799" s="65"/>
      <c r="L799" s="66"/>
    </row>
    <row r="800" spans="1:12" s="13" customFormat="1" ht="45.75" customHeight="1">
      <c r="A800" s="172"/>
      <c r="B800" s="232"/>
      <c r="C800" s="128" t="s">
        <v>396</v>
      </c>
      <c r="D800" s="121">
        <v>1003</v>
      </c>
      <c r="E800" s="143" t="s">
        <v>716</v>
      </c>
      <c r="F800" s="119" t="s">
        <v>289</v>
      </c>
      <c r="G800" s="119" t="s">
        <v>549</v>
      </c>
      <c r="H800" s="116">
        <v>71</v>
      </c>
      <c r="I800" s="116">
        <v>68.8</v>
      </c>
      <c r="J800" s="116">
        <v>71</v>
      </c>
      <c r="K800" s="116">
        <v>71</v>
      </c>
      <c r="L800" s="125" t="s">
        <v>495</v>
      </c>
    </row>
    <row r="801" spans="1:12" s="13" customFormat="1" ht="40.5" customHeight="1">
      <c r="A801" s="172"/>
      <c r="B801" s="232"/>
      <c r="C801" s="235" t="s">
        <v>397</v>
      </c>
      <c r="D801" s="211">
        <v>1003</v>
      </c>
      <c r="E801" s="234" t="s">
        <v>370</v>
      </c>
      <c r="F801" s="235" t="s">
        <v>289</v>
      </c>
      <c r="G801" s="235" t="s">
        <v>603</v>
      </c>
      <c r="H801" s="149">
        <v>11336.3</v>
      </c>
      <c r="I801" s="149">
        <v>10076</v>
      </c>
      <c r="J801" s="149">
        <v>11257.7</v>
      </c>
      <c r="K801" s="199">
        <v>14164.8</v>
      </c>
      <c r="L801" s="219" t="s">
        <v>987</v>
      </c>
    </row>
    <row r="802" spans="1:12" s="13" customFormat="1" ht="12" customHeight="1">
      <c r="A802" s="172"/>
      <c r="B802" s="232"/>
      <c r="C802" s="235"/>
      <c r="D802" s="211"/>
      <c r="E802" s="234"/>
      <c r="F802" s="235"/>
      <c r="G802" s="235"/>
      <c r="H802" s="157"/>
      <c r="I802" s="157"/>
      <c r="J802" s="157"/>
      <c r="K802" s="199"/>
      <c r="L802" s="219"/>
    </row>
    <row r="803" spans="1:12" s="13" customFormat="1" ht="36" customHeight="1">
      <c r="A803" s="172"/>
      <c r="B803" s="232"/>
      <c r="C803" s="151" t="s">
        <v>398</v>
      </c>
      <c r="D803" s="153">
        <v>1003</v>
      </c>
      <c r="E803" s="46" t="s">
        <v>543</v>
      </c>
      <c r="F803" s="128" t="s">
        <v>289</v>
      </c>
      <c r="G803" s="30" t="s">
        <v>550</v>
      </c>
      <c r="H803" s="149">
        <v>100</v>
      </c>
      <c r="I803" s="149">
        <v>100</v>
      </c>
      <c r="J803" s="149">
        <v>186</v>
      </c>
      <c r="K803" s="149">
        <v>186</v>
      </c>
      <c r="L803" s="161" t="s">
        <v>902</v>
      </c>
    </row>
    <row r="804" spans="1:12" s="13" customFormat="1" ht="57" customHeight="1">
      <c r="A804" s="172"/>
      <c r="B804" s="232"/>
      <c r="C804" s="152"/>
      <c r="D804" s="154"/>
      <c r="E804" s="46" t="s">
        <v>1141</v>
      </c>
      <c r="F804" s="128" t="s">
        <v>289</v>
      </c>
      <c r="G804" s="41" t="s">
        <v>652</v>
      </c>
      <c r="H804" s="157"/>
      <c r="I804" s="157"/>
      <c r="J804" s="157"/>
      <c r="K804" s="157"/>
      <c r="L804" s="163"/>
    </row>
    <row r="805" spans="1:12" s="13" customFormat="1" ht="49.5" customHeight="1">
      <c r="A805" s="172"/>
      <c r="B805" s="232"/>
      <c r="C805" s="151" t="s">
        <v>404</v>
      </c>
      <c r="D805" s="153">
        <v>1003</v>
      </c>
      <c r="E805" s="46" t="s">
        <v>642</v>
      </c>
      <c r="F805" s="128" t="s">
        <v>289</v>
      </c>
      <c r="G805" s="41" t="s">
        <v>1020</v>
      </c>
      <c r="H805" s="149">
        <f>2535.2</f>
        <v>2535.1999999999998</v>
      </c>
      <c r="I805" s="149">
        <v>2477.1</v>
      </c>
      <c r="J805" s="149">
        <v>3518</v>
      </c>
      <c r="K805" s="149">
        <v>5743.6</v>
      </c>
      <c r="L805" s="161" t="s">
        <v>1094</v>
      </c>
    </row>
    <row r="806" spans="1:12" s="13" customFormat="1" ht="40.5" customHeight="1">
      <c r="A806" s="172"/>
      <c r="B806" s="232"/>
      <c r="C806" s="166"/>
      <c r="D806" s="167"/>
      <c r="E806" s="129" t="s">
        <v>1785</v>
      </c>
      <c r="F806" s="128" t="s">
        <v>289</v>
      </c>
      <c r="G806" s="41" t="s">
        <v>643</v>
      </c>
      <c r="H806" s="150"/>
      <c r="I806" s="150"/>
      <c r="J806" s="150"/>
      <c r="K806" s="150"/>
      <c r="L806" s="162"/>
    </row>
    <row r="807" spans="1:12" s="13" customFormat="1" ht="51" customHeight="1">
      <c r="A807" s="172"/>
      <c r="B807" s="232"/>
      <c r="C807" s="152"/>
      <c r="D807" s="154"/>
      <c r="E807" s="25" t="s">
        <v>1765</v>
      </c>
      <c r="F807" s="119" t="s">
        <v>289</v>
      </c>
      <c r="G807" s="128" t="s">
        <v>651</v>
      </c>
      <c r="H807" s="157"/>
      <c r="I807" s="157"/>
      <c r="J807" s="157"/>
      <c r="K807" s="157"/>
      <c r="L807" s="163"/>
    </row>
    <row r="808" spans="1:12" s="13" customFormat="1" ht="60" customHeight="1">
      <c r="A808" s="172"/>
      <c r="B808" s="232"/>
      <c r="C808" s="128" t="s">
        <v>405</v>
      </c>
      <c r="D808" s="121">
        <v>1003</v>
      </c>
      <c r="E808" s="129" t="s">
        <v>100</v>
      </c>
      <c r="F808" s="128" t="s">
        <v>289</v>
      </c>
      <c r="G808" s="128" t="s">
        <v>549</v>
      </c>
      <c r="H808" s="116">
        <v>14888.7</v>
      </c>
      <c r="I808" s="116">
        <v>14868.4</v>
      </c>
      <c r="J808" s="116">
        <f>3030.1+12289.1</f>
        <v>15319.2</v>
      </c>
      <c r="K808" s="116">
        <v>15782</v>
      </c>
      <c r="L808" s="125" t="s">
        <v>496</v>
      </c>
    </row>
    <row r="809" spans="1:12" s="13" customFormat="1" ht="34.5" customHeight="1">
      <c r="A809" s="172"/>
      <c r="B809" s="232"/>
      <c r="C809" s="208" t="s">
        <v>406</v>
      </c>
      <c r="D809" s="236" t="s">
        <v>81</v>
      </c>
      <c r="E809" s="219" t="s">
        <v>98</v>
      </c>
      <c r="F809" s="235" t="s">
        <v>289</v>
      </c>
      <c r="G809" s="237" t="s">
        <v>547</v>
      </c>
      <c r="H809" s="149">
        <v>421.2</v>
      </c>
      <c r="I809" s="149">
        <v>287.10000000000002</v>
      </c>
      <c r="J809" s="149">
        <f>157.5+245.5</f>
        <v>403</v>
      </c>
      <c r="K809" s="149">
        <v>436.4</v>
      </c>
      <c r="L809" s="219" t="s">
        <v>393</v>
      </c>
    </row>
    <row r="810" spans="1:12" s="13" customFormat="1" ht="24.75" customHeight="1">
      <c r="A810" s="172"/>
      <c r="B810" s="232"/>
      <c r="C810" s="208"/>
      <c r="D810" s="236"/>
      <c r="E810" s="219"/>
      <c r="F810" s="235"/>
      <c r="G810" s="237"/>
      <c r="H810" s="157"/>
      <c r="I810" s="157"/>
      <c r="J810" s="157"/>
      <c r="K810" s="157"/>
      <c r="L810" s="219"/>
    </row>
    <row r="811" spans="1:12" s="13" customFormat="1" ht="51.75" customHeight="1">
      <c r="A811" s="172"/>
      <c r="B811" s="232"/>
      <c r="C811" s="128" t="s">
        <v>407</v>
      </c>
      <c r="D811" s="121">
        <v>1003</v>
      </c>
      <c r="E811" s="129" t="s">
        <v>97</v>
      </c>
      <c r="F811" s="128" t="s">
        <v>289</v>
      </c>
      <c r="G811" s="128" t="s">
        <v>604</v>
      </c>
      <c r="H811" s="116">
        <v>449.5</v>
      </c>
      <c r="I811" s="116">
        <v>244</v>
      </c>
      <c r="J811" s="116">
        <f>217.8+162</f>
        <v>379.8</v>
      </c>
      <c r="K811" s="116">
        <v>358.6</v>
      </c>
      <c r="L811" s="125" t="s">
        <v>497</v>
      </c>
    </row>
    <row r="812" spans="1:12" s="13" customFormat="1" ht="66.75" hidden="1" customHeight="1">
      <c r="A812" s="172"/>
      <c r="B812" s="232"/>
      <c r="C812" s="128" t="s">
        <v>408</v>
      </c>
      <c r="D812" s="121">
        <v>1003</v>
      </c>
      <c r="E812" s="25" t="s">
        <v>394</v>
      </c>
      <c r="F812" s="128" t="s">
        <v>289</v>
      </c>
      <c r="G812" s="139" t="s">
        <v>1050</v>
      </c>
      <c r="H812" s="116"/>
      <c r="I812" s="116"/>
      <c r="J812" s="116"/>
      <c r="K812" s="116"/>
      <c r="L812" s="125" t="s">
        <v>498</v>
      </c>
    </row>
    <row r="813" spans="1:12" s="13" customFormat="1" ht="66.75" hidden="1" customHeight="1">
      <c r="A813" s="172"/>
      <c r="B813" s="232"/>
      <c r="C813" s="128" t="s">
        <v>409</v>
      </c>
      <c r="D813" s="121">
        <v>1003</v>
      </c>
      <c r="E813" s="25" t="s">
        <v>395</v>
      </c>
      <c r="F813" s="128" t="s">
        <v>289</v>
      </c>
      <c r="G813" s="128" t="s">
        <v>1109</v>
      </c>
      <c r="H813" s="116"/>
      <c r="I813" s="116"/>
      <c r="J813" s="116"/>
      <c r="K813" s="116"/>
      <c r="L813" s="125" t="s">
        <v>499</v>
      </c>
    </row>
    <row r="814" spans="1:12" s="13" customFormat="1" ht="51" customHeight="1">
      <c r="A814" s="172"/>
      <c r="B814" s="232"/>
      <c r="C814" s="128" t="s">
        <v>408</v>
      </c>
      <c r="D814" s="121">
        <v>1003</v>
      </c>
      <c r="E814" s="129" t="s">
        <v>1678</v>
      </c>
      <c r="F814" s="128" t="s">
        <v>289</v>
      </c>
      <c r="G814" s="139" t="s">
        <v>570</v>
      </c>
      <c r="H814" s="116">
        <v>26468</v>
      </c>
      <c r="I814" s="116">
        <v>23634.400000000001</v>
      </c>
      <c r="J814" s="116">
        <f>5319.8+18229.4</f>
        <v>23549.200000000001</v>
      </c>
      <c r="K814" s="116">
        <v>23276.5</v>
      </c>
      <c r="L814" s="125" t="s">
        <v>997</v>
      </c>
    </row>
    <row r="815" spans="1:12" s="13" customFormat="1" ht="59.25" customHeight="1">
      <c r="A815" s="172"/>
      <c r="B815" s="232"/>
      <c r="C815" s="128" t="s">
        <v>409</v>
      </c>
      <c r="D815" s="121">
        <v>1003</v>
      </c>
      <c r="E815" s="29" t="s">
        <v>1679</v>
      </c>
      <c r="F815" s="128" t="s">
        <v>289</v>
      </c>
      <c r="G815" s="139" t="s">
        <v>605</v>
      </c>
      <c r="H815" s="116">
        <v>3888</v>
      </c>
      <c r="I815" s="116">
        <v>3020.7</v>
      </c>
      <c r="J815" s="116">
        <f>2235.1+3601</f>
        <v>5836.1</v>
      </c>
      <c r="K815" s="116">
        <v>6108.5</v>
      </c>
      <c r="L815" s="125" t="s">
        <v>998</v>
      </c>
    </row>
    <row r="816" spans="1:12" s="13" customFormat="1" ht="66.75" hidden="1" customHeight="1">
      <c r="A816" s="172"/>
      <c r="B816" s="232"/>
      <c r="C816" s="128" t="s">
        <v>412</v>
      </c>
      <c r="D816" s="121">
        <v>1003</v>
      </c>
      <c r="E816" s="129" t="s">
        <v>402</v>
      </c>
      <c r="F816" s="128" t="s">
        <v>289</v>
      </c>
      <c r="G816" s="128" t="s">
        <v>606</v>
      </c>
      <c r="H816" s="116"/>
      <c r="I816" s="116"/>
      <c r="J816" s="116"/>
      <c r="K816" s="116"/>
      <c r="L816" s="125" t="s">
        <v>500</v>
      </c>
    </row>
    <row r="817" spans="1:254" s="13" customFormat="1" ht="66.75" hidden="1" customHeight="1">
      <c r="A817" s="172"/>
      <c r="B817" s="232"/>
      <c r="C817" s="119" t="s">
        <v>413</v>
      </c>
      <c r="D817" s="130" t="s">
        <v>81</v>
      </c>
      <c r="E817" s="125" t="s">
        <v>305</v>
      </c>
      <c r="F817" s="128" t="s">
        <v>289</v>
      </c>
      <c r="G817" s="131" t="s">
        <v>306</v>
      </c>
      <c r="H817" s="116"/>
      <c r="I817" s="116"/>
      <c r="J817" s="116"/>
      <c r="K817" s="116"/>
      <c r="L817" s="129" t="s">
        <v>307</v>
      </c>
    </row>
    <row r="818" spans="1:254" s="13" customFormat="1" ht="66.75" hidden="1" customHeight="1">
      <c r="A818" s="172"/>
      <c r="B818" s="232"/>
      <c r="C818" s="119" t="s">
        <v>414</v>
      </c>
      <c r="D818" s="130" t="s">
        <v>81</v>
      </c>
      <c r="E818" s="129" t="s">
        <v>403</v>
      </c>
      <c r="F818" s="128" t="s">
        <v>289</v>
      </c>
      <c r="G818" s="128" t="s">
        <v>7</v>
      </c>
      <c r="H818" s="116"/>
      <c r="I818" s="116"/>
      <c r="J818" s="116"/>
      <c r="K818" s="116"/>
      <c r="L818" s="125" t="s">
        <v>508</v>
      </c>
    </row>
    <row r="819" spans="1:254" s="13" customFormat="1" ht="66.75" customHeight="1">
      <c r="A819" s="172"/>
      <c r="B819" s="232"/>
      <c r="C819" s="128" t="s">
        <v>410</v>
      </c>
      <c r="D819" s="121">
        <v>1004</v>
      </c>
      <c r="E819" s="129" t="s">
        <v>1786</v>
      </c>
      <c r="F819" s="128" t="s">
        <v>289</v>
      </c>
      <c r="G819" s="128" t="s">
        <v>607</v>
      </c>
      <c r="H819" s="116">
        <v>12554.2</v>
      </c>
      <c r="I819" s="116">
        <v>12524.6</v>
      </c>
      <c r="J819" s="116">
        <v>17503.7</v>
      </c>
      <c r="K819" s="116">
        <v>17503.7</v>
      </c>
      <c r="L819" s="125" t="s">
        <v>999</v>
      </c>
    </row>
    <row r="820" spans="1:254" s="13" customFormat="1" ht="66.75" customHeight="1">
      <c r="A820" s="172"/>
      <c r="B820" s="232"/>
      <c r="C820" s="128" t="s">
        <v>411</v>
      </c>
      <c r="D820" s="121">
        <v>1006</v>
      </c>
      <c r="E820" s="129" t="s">
        <v>399</v>
      </c>
      <c r="F820" s="128" t="s">
        <v>289</v>
      </c>
      <c r="G820" s="128" t="s">
        <v>547</v>
      </c>
      <c r="H820" s="116">
        <v>8379.4</v>
      </c>
      <c r="I820" s="116">
        <v>7750.1</v>
      </c>
      <c r="J820" s="116"/>
      <c r="K820" s="116"/>
      <c r="L820" s="125" t="s">
        <v>524</v>
      </c>
    </row>
    <row r="821" spans="1:254" s="124" customFormat="1" ht="66.75" customHeight="1">
      <c r="A821" s="172"/>
      <c r="B821" s="232"/>
      <c r="C821" s="119" t="s">
        <v>412</v>
      </c>
      <c r="D821" s="121">
        <v>1003</v>
      </c>
      <c r="E821" s="29" t="s">
        <v>1103</v>
      </c>
      <c r="F821" s="128" t="s">
        <v>289</v>
      </c>
      <c r="G821" s="139" t="s">
        <v>1104</v>
      </c>
      <c r="H821" s="133">
        <v>432</v>
      </c>
      <c r="I821" s="133">
        <v>215.2</v>
      </c>
      <c r="J821" s="133"/>
      <c r="K821" s="133"/>
      <c r="L821" s="125" t="s">
        <v>1081</v>
      </c>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c r="EY821" s="13"/>
      <c r="EZ821" s="13"/>
      <c r="FA821" s="13"/>
      <c r="FB821" s="13"/>
      <c r="FC821" s="13"/>
      <c r="FD821" s="13"/>
      <c r="FE821" s="13"/>
      <c r="FF821" s="13"/>
      <c r="FG821" s="13"/>
      <c r="FH821" s="13"/>
      <c r="FI821" s="13"/>
      <c r="FJ821" s="13"/>
      <c r="FK821" s="13"/>
      <c r="FL821" s="13"/>
      <c r="FM821" s="13"/>
      <c r="FN821" s="13"/>
      <c r="FO821" s="13"/>
      <c r="FP821" s="13"/>
      <c r="FQ821" s="13"/>
      <c r="FR821" s="13"/>
      <c r="FS821" s="13"/>
      <c r="FT821" s="13"/>
      <c r="FU821" s="13"/>
      <c r="FV821" s="13"/>
      <c r="FW821" s="13"/>
      <c r="FX821" s="13"/>
      <c r="FY821" s="13"/>
      <c r="FZ821" s="13"/>
      <c r="GA821" s="13"/>
      <c r="GB821" s="13"/>
      <c r="GC821" s="13"/>
      <c r="GD821" s="13"/>
      <c r="GE821" s="13"/>
      <c r="GF821" s="13"/>
      <c r="GG821" s="13"/>
      <c r="GH821" s="13"/>
      <c r="GI821" s="13"/>
      <c r="GJ821" s="13"/>
      <c r="GK821" s="13"/>
      <c r="GL821" s="13"/>
      <c r="GM821" s="13"/>
      <c r="GN821" s="13"/>
      <c r="GO821" s="13"/>
      <c r="GP821" s="13"/>
      <c r="GQ821" s="13"/>
      <c r="GR821" s="13"/>
      <c r="GS821" s="13"/>
      <c r="GT821" s="13"/>
      <c r="GU821" s="13"/>
      <c r="GV821" s="13"/>
      <c r="GW821" s="13"/>
      <c r="GX821" s="13"/>
      <c r="GY821" s="13"/>
      <c r="GZ821" s="13"/>
      <c r="HA821" s="13"/>
      <c r="HB821" s="13"/>
      <c r="HC821" s="13"/>
      <c r="HD821" s="13"/>
      <c r="HE821" s="13"/>
      <c r="HF821" s="13"/>
      <c r="HG821" s="13"/>
      <c r="HH821" s="13"/>
      <c r="HI821" s="13"/>
      <c r="HJ821" s="13"/>
      <c r="HK821" s="13"/>
      <c r="HL821" s="13"/>
      <c r="HM821" s="13"/>
      <c r="HN821" s="13"/>
      <c r="HO821" s="13"/>
      <c r="HP821" s="13"/>
      <c r="HQ821" s="13"/>
      <c r="HR821" s="13"/>
      <c r="HS821" s="13"/>
      <c r="HT821" s="13"/>
      <c r="HU821" s="13"/>
      <c r="HV821" s="13"/>
      <c r="HW821" s="13"/>
      <c r="HX821" s="13"/>
      <c r="HY821" s="13"/>
      <c r="HZ821" s="13"/>
      <c r="IA821" s="13"/>
      <c r="IB821" s="13"/>
      <c r="IC821" s="13"/>
      <c r="ID821" s="13"/>
      <c r="IE821" s="13"/>
      <c r="IF821" s="13"/>
      <c r="IG821" s="13"/>
      <c r="IH821" s="13"/>
      <c r="II821" s="13"/>
      <c r="IJ821" s="13"/>
      <c r="IK821" s="13"/>
      <c r="IL821" s="13"/>
      <c r="IM821" s="13"/>
      <c r="IN821" s="13"/>
      <c r="IO821" s="13"/>
      <c r="IP821" s="13"/>
      <c r="IQ821" s="13"/>
      <c r="IR821" s="13"/>
      <c r="IS821" s="13"/>
      <c r="IT821" s="13"/>
    </row>
    <row r="822" spans="1:254" s="124" customFormat="1" ht="44.25" customHeight="1">
      <c r="A822" s="172"/>
      <c r="B822" s="232"/>
      <c r="C822" s="164" t="s">
        <v>413</v>
      </c>
      <c r="D822" s="153">
        <v>1003</v>
      </c>
      <c r="E822" s="29" t="s">
        <v>1082</v>
      </c>
      <c r="F822" s="128" t="s">
        <v>289</v>
      </c>
      <c r="G822" s="139" t="s">
        <v>575</v>
      </c>
      <c r="H822" s="180">
        <v>1000</v>
      </c>
      <c r="I822" s="180">
        <v>1000</v>
      </c>
      <c r="J822" s="180">
        <v>500</v>
      </c>
      <c r="K822" s="180"/>
      <c r="L822" s="161" t="s">
        <v>1425</v>
      </c>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c r="EY822" s="13"/>
      <c r="EZ822" s="13"/>
      <c r="FA822" s="13"/>
      <c r="FB822" s="13"/>
      <c r="FC822" s="13"/>
      <c r="FD822" s="13"/>
      <c r="FE822" s="13"/>
      <c r="FF822" s="13"/>
      <c r="FG822" s="13"/>
      <c r="FH822" s="13"/>
      <c r="FI822" s="13"/>
      <c r="FJ822" s="13"/>
      <c r="FK822" s="13"/>
      <c r="FL822" s="13"/>
      <c r="FM822" s="13"/>
      <c r="FN822" s="13"/>
      <c r="FO822" s="13"/>
      <c r="FP822" s="13"/>
      <c r="FQ822" s="13"/>
      <c r="FR822" s="13"/>
      <c r="FS822" s="13"/>
      <c r="FT822" s="13"/>
      <c r="FU822" s="13"/>
      <c r="FV822" s="13"/>
      <c r="FW822" s="13"/>
      <c r="FX822" s="13"/>
      <c r="FY822" s="13"/>
      <c r="FZ822" s="13"/>
      <c r="GA822" s="13"/>
      <c r="GB822" s="13"/>
      <c r="GC822" s="13"/>
      <c r="GD822" s="13"/>
      <c r="GE822" s="13"/>
      <c r="GF822" s="13"/>
      <c r="GG822" s="13"/>
      <c r="GH822" s="13"/>
      <c r="GI822" s="13"/>
      <c r="GJ822" s="13"/>
      <c r="GK822" s="13"/>
      <c r="GL822" s="13"/>
      <c r="GM822" s="13"/>
      <c r="GN822" s="13"/>
      <c r="GO822" s="13"/>
      <c r="GP822" s="13"/>
      <c r="GQ822" s="13"/>
      <c r="GR822" s="13"/>
      <c r="GS822" s="13"/>
      <c r="GT822" s="13"/>
      <c r="GU822" s="13"/>
      <c r="GV822" s="13"/>
      <c r="GW822" s="13"/>
      <c r="GX822" s="13"/>
      <c r="GY822" s="13"/>
      <c r="GZ822" s="13"/>
      <c r="HA822" s="13"/>
      <c r="HB822" s="13"/>
      <c r="HC822" s="13"/>
      <c r="HD822" s="13"/>
      <c r="HE822" s="13"/>
      <c r="HF822" s="13"/>
      <c r="HG822" s="13"/>
      <c r="HH822" s="13"/>
      <c r="HI822" s="13"/>
      <c r="HJ822" s="13"/>
      <c r="HK822" s="13"/>
      <c r="HL822" s="13"/>
      <c r="HM822" s="13"/>
      <c r="HN822" s="13"/>
      <c r="HO822" s="13"/>
      <c r="HP822" s="13"/>
      <c r="HQ822" s="13"/>
      <c r="HR822" s="13"/>
      <c r="HS822" s="13"/>
      <c r="HT822" s="13"/>
      <c r="HU822" s="13"/>
      <c r="HV822" s="13"/>
      <c r="HW822" s="13"/>
      <c r="HX822" s="13"/>
      <c r="HY822" s="13"/>
      <c r="HZ822" s="13"/>
      <c r="IA822" s="13"/>
      <c r="IB822" s="13"/>
      <c r="IC822" s="13"/>
      <c r="ID822" s="13"/>
      <c r="IE822" s="13"/>
      <c r="IF822" s="13"/>
      <c r="IG822" s="13"/>
      <c r="IH822" s="13"/>
      <c r="II822" s="13"/>
      <c r="IJ822" s="13"/>
      <c r="IK822" s="13"/>
      <c r="IL822" s="13"/>
      <c r="IM822" s="13"/>
      <c r="IN822" s="13"/>
      <c r="IO822" s="13"/>
      <c r="IP822" s="13"/>
      <c r="IQ822" s="13"/>
      <c r="IR822" s="13"/>
      <c r="IS822" s="13"/>
      <c r="IT822" s="13"/>
    </row>
    <row r="823" spans="1:254" s="124" customFormat="1" ht="46.5" customHeight="1">
      <c r="A823" s="172"/>
      <c r="B823" s="232"/>
      <c r="C823" s="187"/>
      <c r="D823" s="154"/>
      <c r="E823" s="124" t="s">
        <v>1672</v>
      </c>
      <c r="F823" s="128" t="s">
        <v>289</v>
      </c>
      <c r="G823" s="131" t="s">
        <v>1314</v>
      </c>
      <c r="H823" s="223"/>
      <c r="I823" s="223"/>
      <c r="J823" s="223"/>
      <c r="K823" s="223"/>
      <c r="L823" s="16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c r="HT823" s="13"/>
      <c r="HU823" s="13"/>
      <c r="HV823" s="13"/>
      <c r="HW823" s="13"/>
      <c r="HX823" s="13"/>
      <c r="HY823" s="13"/>
      <c r="HZ823" s="13"/>
      <c r="IA823" s="13"/>
      <c r="IB823" s="13"/>
      <c r="IC823" s="13"/>
      <c r="ID823" s="13"/>
      <c r="IE823" s="13"/>
      <c r="IF823" s="13"/>
      <c r="IG823" s="13"/>
      <c r="IH823" s="13"/>
      <c r="II823" s="13"/>
      <c r="IJ823" s="13"/>
      <c r="IK823" s="13"/>
      <c r="IL823" s="13"/>
      <c r="IM823" s="13"/>
      <c r="IN823" s="13"/>
      <c r="IO823" s="13"/>
      <c r="IP823" s="13"/>
      <c r="IQ823" s="13"/>
      <c r="IR823" s="13"/>
      <c r="IS823" s="13"/>
      <c r="IT823" s="13"/>
    </row>
    <row r="824" spans="1:254" s="124" customFormat="1" ht="42" customHeight="1">
      <c r="A824" s="172"/>
      <c r="B824" s="232"/>
      <c r="C824" s="164" t="s">
        <v>414</v>
      </c>
      <c r="D824" s="153">
        <v>1003</v>
      </c>
      <c r="E824" s="29" t="s">
        <v>1368</v>
      </c>
      <c r="F824" s="128" t="s">
        <v>289</v>
      </c>
      <c r="G824" s="139" t="s">
        <v>1369</v>
      </c>
      <c r="H824" s="180"/>
      <c r="I824" s="180"/>
      <c r="J824" s="180">
        <v>346.6</v>
      </c>
      <c r="K824" s="180">
        <v>346.6</v>
      </c>
      <c r="L824" s="161" t="s">
        <v>1370</v>
      </c>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c r="EY824" s="13"/>
      <c r="EZ824" s="13"/>
      <c r="FA824" s="13"/>
      <c r="FB824" s="13"/>
      <c r="FC824" s="13"/>
      <c r="FD824" s="13"/>
      <c r="FE824" s="13"/>
      <c r="FF824" s="13"/>
      <c r="FG824" s="13"/>
      <c r="FH824" s="13"/>
      <c r="FI824" s="13"/>
      <c r="FJ824" s="13"/>
      <c r="FK824" s="13"/>
      <c r="FL824" s="13"/>
      <c r="FM824" s="13"/>
      <c r="FN824" s="13"/>
      <c r="FO824" s="13"/>
      <c r="FP824" s="13"/>
      <c r="FQ824" s="13"/>
      <c r="FR824" s="13"/>
      <c r="FS824" s="13"/>
      <c r="FT824" s="13"/>
      <c r="FU824" s="13"/>
      <c r="FV824" s="13"/>
      <c r="FW824" s="13"/>
      <c r="FX824" s="13"/>
      <c r="FY824" s="13"/>
      <c r="FZ824" s="13"/>
      <c r="GA824" s="13"/>
      <c r="GB824" s="13"/>
      <c r="GC824" s="13"/>
      <c r="GD824" s="13"/>
      <c r="GE824" s="13"/>
      <c r="GF824" s="13"/>
      <c r="GG824" s="13"/>
      <c r="GH824" s="13"/>
      <c r="GI824" s="13"/>
      <c r="GJ824" s="13"/>
      <c r="GK824" s="13"/>
      <c r="GL824" s="13"/>
      <c r="GM824" s="13"/>
      <c r="GN824" s="13"/>
      <c r="GO824" s="13"/>
      <c r="GP824" s="13"/>
      <c r="GQ824" s="13"/>
      <c r="GR824" s="13"/>
      <c r="GS824" s="13"/>
      <c r="GT824" s="13"/>
      <c r="GU824" s="13"/>
      <c r="GV824" s="13"/>
      <c r="GW824" s="13"/>
      <c r="GX824" s="13"/>
      <c r="GY824" s="13"/>
      <c r="GZ824" s="13"/>
      <c r="HA824" s="13"/>
      <c r="HB824" s="13"/>
      <c r="HC824" s="13"/>
      <c r="HD824" s="13"/>
      <c r="HE824" s="13"/>
      <c r="HF824" s="13"/>
      <c r="HG824" s="13"/>
      <c r="HH824" s="13"/>
      <c r="HI824" s="13"/>
      <c r="HJ824" s="13"/>
      <c r="HK824" s="13"/>
      <c r="HL824" s="13"/>
      <c r="HM824" s="13"/>
      <c r="HN824" s="13"/>
      <c r="HO824" s="13"/>
      <c r="HP824" s="13"/>
      <c r="HQ824" s="13"/>
      <c r="HR824" s="13"/>
      <c r="HS824" s="13"/>
      <c r="HT824" s="13"/>
      <c r="HU824" s="13"/>
      <c r="HV824" s="13"/>
      <c r="HW824" s="13"/>
      <c r="HX824" s="13"/>
      <c r="HY824" s="13"/>
      <c r="HZ824" s="13"/>
      <c r="IA824" s="13"/>
      <c r="IB824" s="13"/>
      <c r="IC824" s="13"/>
      <c r="ID824" s="13"/>
      <c r="IE824" s="13"/>
      <c r="IF824" s="13"/>
      <c r="IG824" s="13"/>
      <c r="IH824" s="13"/>
      <c r="II824" s="13"/>
      <c r="IJ824" s="13"/>
      <c r="IK824" s="13"/>
      <c r="IL824" s="13"/>
      <c r="IM824" s="13"/>
      <c r="IN824" s="13"/>
      <c r="IO824" s="13"/>
      <c r="IP824" s="13"/>
      <c r="IQ824" s="13"/>
      <c r="IR824" s="13"/>
      <c r="IS824" s="13"/>
      <c r="IT824" s="13"/>
    </row>
    <row r="825" spans="1:254" s="124" customFormat="1" ht="56.25" customHeight="1">
      <c r="A825" s="172"/>
      <c r="B825" s="232"/>
      <c r="C825" s="165"/>
      <c r="D825" s="167"/>
      <c r="E825" s="29" t="s">
        <v>1787</v>
      </c>
      <c r="F825" s="128" t="s">
        <v>289</v>
      </c>
      <c r="G825" s="139" t="s">
        <v>1401</v>
      </c>
      <c r="H825" s="181"/>
      <c r="I825" s="181"/>
      <c r="J825" s="181"/>
      <c r="K825" s="181"/>
      <c r="L825" s="162"/>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c r="HT825" s="13"/>
      <c r="HU825" s="13"/>
      <c r="HV825" s="13"/>
      <c r="HW825" s="13"/>
      <c r="HX825" s="13"/>
      <c r="HY825" s="13"/>
      <c r="HZ825" s="13"/>
      <c r="IA825" s="13"/>
      <c r="IB825" s="13"/>
      <c r="IC825" s="13"/>
      <c r="ID825" s="13"/>
      <c r="IE825" s="13"/>
      <c r="IF825" s="13"/>
      <c r="IG825" s="13"/>
      <c r="IH825" s="13"/>
      <c r="II825" s="13"/>
      <c r="IJ825" s="13"/>
      <c r="IK825" s="13"/>
      <c r="IL825" s="13"/>
      <c r="IM825" s="13"/>
      <c r="IN825" s="13"/>
      <c r="IO825" s="13"/>
      <c r="IP825" s="13"/>
      <c r="IQ825" s="13"/>
      <c r="IR825" s="13"/>
      <c r="IS825" s="13"/>
      <c r="IT825" s="13"/>
    </row>
    <row r="826" spans="1:254" s="124" customFormat="1" ht="48.75" customHeight="1">
      <c r="A826" s="172"/>
      <c r="B826" s="232"/>
      <c r="C826" s="187"/>
      <c r="D826" s="154"/>
      <c r="E826" s="124" t="s">
        <v>1788</v>
      </c>
      <c r="F826" s="131" t="s">
        <v>289</v>
      </c>
      <c r="G826" s="131" t="s">
        <v>1469</v>
      </c>
      <c r="H826" s="223"/>
      <c r="I826" s="223"/>
      <c r="J826" s="223"/>
      <c r="K826" s="223"/>
      <c r="L826" s="16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c r="EY826" s="13"/>
      <c r="EZ826" s="13"/>
      <c r="FA826" s="13"/>
      <c r="FB826" s="13"/>
      <c r="FC826" s="13"/>
      <c r="FD826" s="13"/>
      <c r="FE826" s="13"/>
      <c r="FF826" s="13"/>
      <c r="FG826" s="13"/>
      <c r="FH826" s="13"/>
      <c r="FI826" s="13"/>
      <c r="FJ826" s="13"/>
      <c r="FK826" s="13"/>
      <c r="FL826" s="13"/>
      <c r="FM826" s="13"/>
      <c r="FN826" s="13"/>
      <c r="FO826" s="13"/>
      <c r="FP826" s="13"/>
      <c r="FQ826" s="13"/>
      <c r="FR826" s="13"/>
      <c r="FS826" s="13"/>
      <c r="FT826" s="13"/>
      <c r="FU826" s="13"/>
      <c r="FV826" s="13"/>
      <c r="FW826" s="13"/>
      <c r="FX826" s="13"/>
      <c r="FY826" s="13"/>
      <c r="FZ826" s="13"/>
      <c r="GA826" s="13"/>
      <c r="GB826" s="13"/>
      <c r="GC826" s="13"/>
      <c r="GD826" s="13"/>
      <c r="GE826" s="13"/>
      <c r="GF826" s="13"/>
      <c r="GG826" s="13"/>
      <c r="GH826" s="13"/>
      <c r="GI826" s="13"/>
      <c r="GJ826" s="13"/>
      <c r="GK826" s="13"/>
      <c r="GL826" s="13"/>
      <c r="GM826" s="13"/>
      <c r="GN826" s="13"/>
      <c r="GO826" s="13"/>
      <c r="GP826" s="13"/>
      <c r="GQ826" s="13"/>
      <c r="GR826" s="13"/>
      <c r="GS826" s="13"/>
      <c r="GT826" s="13"/>
      <c r="GU826" s="13"/>
      <c r="GV826" s="13"/>
      <c r="GW826" s="13"/>
      <c r="GX826" s="13"/>
      <c r="GY826" s="13"/>
      <c r="GZ826" s="13"/>
      <c r="HA826" s="13"/>
      <c r="HB826" s="13"/>
      <c r="HC826" s="13"/>
      <c r="HD826" s="13"/>
      <c r="HE826" s="13"/>
      <c r="HF826" s="13"/>
      <c r="HG826" s="13"/>
      <c r="HH826" s="13"/>
      <c r="HI826" s="13"/>
      <c r="HJ826" s="13"/>
      <c r="HK826" s="13"/>
      <c r="HL826" s="13"/>
      <c r="HM826" s="13"/>
      <c r="HN826" s="13"/>
      <c r="HO826" s="13"/>
      <c r="HP826" s="13"/>
      <c r="HQ826" s="13"/>
      <c r="HR826" s="13"/>
      <c r="HS826" s="13"/>
      <c r="HT826" s="13"/>
      <c r="HU826" s="13"/>
      <c r="HV826" s="13"/>
      <c r="HW826" s="13"/>
      <c r="HX826" s="13"/>
      <c r="HY826" s="13"/>
      <c r="HZ826" s="13"/>
      <c r="IA826" s="13"/>
      <c r="IB826" s="13"/>
      <c r="IC826" s="13"/>
      <c r="ID826" s="13"/>
      <c r="IE826" s="13"/>
      <c r="IF826" s="13"/>
      <c r="IG826" s="13"/>
      <c r="IH826" s="13"/>
      <c r="II826" s="13"/>
      <c r="IJ826" s="13"/>
      <c r="IK826" s="13"/>
      <c r="IL826" s="13"/>
      <c r="IM826" s="13"/>
      <c r="IN826" s="13"/>
      <c r="IO826" s="13"/>
      <c r="IP826" s="13"/>
      <c r="IQ826" s="13"/>
      <c r="IR826" s="13"/>
      <c r="IS826" s="13"/>
      <c r="IT826" s="13"/>
    </row>
    <row r="827" spans="1:254" s="124" customFormat="1" ht="60" customHeight="1">
      <c r="A827" s="172"/>
      <c r="B827" s="232"/>
      <c r="C827" s="164" t="s">
        <v>1080</v>
      </c>
      <c r="D827" s="153">
        <v>1001</v>
      </c>
      <c r="E827" s="143" t="s">
        <v>290</v>
      </c>
      <c r="F827" s="119" t="s">
        <v>82</v>
      </c>
      <c r="G827" s="119" t="s">
        <v>549</v>
      </c>
      <c r="H827" s="149">
        <v>13440</v>
      </c>
      <c r="I827" s="149">
        <v>12756.8</v>
      </c>
      <c r="J827" s="149">
        <v>16301.3</v>
      </c>
      <c r="K827" s="149">
        <v>16301.3</v>
      </c>
      <c r="L827" s="161" t="s">
        <v>1118</v>
      </c>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c r="EY827" s="13"/>
      <c r="EZ827" s="13"/>
      <c r="FA827" s="13"/>
      <c r="FB827" s="13"/>
      <c r="FC827" s="13"/>
      <c r="FD827" s="13"/>
      <c r="FE827" s="13"/>
      <c r="FF827" s="13"/>
      <c r="FG827" s="13"/>
      <c r="FH827" s="13"/>
      <c r="FI827" s="13"/>
      <c r="FJ827" s="13"/>
      <c r="FK827" s="13"/>
      <c r="FL827" s="13"/>
      <c r="FM827" s="13"/>
      <c r="FN827" s="13"/>
      <c r="FO827" s="13"/>
      <c r="FP827" s="13"/>
      <c r="FQ827" s="13"/>
      <c r="FR827" s="13"/>
      <c r="FS827" s="13"/>
      <c r="FT827" s="13"/>
      <c r="FU827" s="13"/>
      <c r="FV827" s="13"/>
      <c r="FW827" s="13"/>
      <c r="FX827" s="13"/>
      <c r="FY827" s="13"/>
      <c r="FZ827" s="13"/>
      <c r="GA827" s="13"/>
      <c r="GB827" s="13"/>
      <c r="GC827" s="13"/>
      <c r="GD827" s="13"/>
      <c r="GE827" s="13"/>
      <c r="GF827" s="13"/>
      <c r="GG827" s="13"/>
      <c r="GH827" s="13"/>
      <c r="GI827" s="13"/>
      <c r="GJ827" s="13"/>
      <c r="GK827" s="13"/>
      <c r="GL827" s="13"/>
      <c r="GM827" s="13"/>
      <c r="GN827" s="13"/>
      <c r="GO827" s="13"/>
      <c r="GP827" s="13"/>
      <c r="GQ827" s="13"/>
      <c r="GR827" s="13"/>
      <c r="GS827" s="13"/>
      <c r="GT827" s="13"/>
      <c r="GU827" s="13"/>
      <c r="GV827" s="13"/>
      <c r="GW827" s="13"/>
      <c r="GX827" s="13"/>
      <c r="GY827" s="13"/>
      <c r="GZ827" s="13"/>
      <c r="HA827" s="13"/>
      <c r="HB827" s="13"/>
      <c r="HC827" s="13"/>
      <c r="HD827" s="13"/>
      <c r="HE827" s="13"/>
      <c r="HF827" s="13"/>
      <c r="HG827" s="13"/>
      <c r="HH827" s="13"/>
      <c r="HI827" s="13"/>
      <c r="HJ827" s="13"/>
      <c r="HK827" s="13"/>
      <c r="HL827" s="13"/>
      <c r="HM827" s="13"/>
      <c r="HN827" s="13"/>
      <c r="HO827" s="13"/>
      <c r="HP827" s="13"/>
      <c r="HQ827" s="13"/>
      <c r="HR827" s="13"/>
      <c r="HS827" s="13"/>
      <c r="HT827" s="13"/>
      <c r="HU827" s="13"/>
      <c r="HV827" s="13"/>
      <c r="HW827" s="13"/>
      <c r="HX827" s="13"/>
      <c r="HY827" s="13"/>
      <c r="HZ827" s="13"/>
      <c r="IA827" s="13"/>
      <c r="IB827" s="13"/>
      <c r="IC827" s="13"/>
      <c r="ID827" s="13"/>
      <c r="IE827" s="13"/>
      <c r="IF827" s="13"/>
      <c r="IG827" s="13"/>
      <c r="IH827" s="13"/>
      <c r="II827" s="13"/>
      <c r="IJ827" s="13"/>
      <c r="IK827" s="13"/>
      <c r="IL827" s="13"/>
      <c r="IM827" s="13"/>
      <c r="IN827" s="13"/>
      <c r="IO827" s="13"/>
      <c r="IP827" s="13"/>
      <c r="IQ827" s="13"/>
      <c r="IR827" s="13"/>
      <c r="IS827" s="13"/>
      <c r="IT827" s="13"/>
    </row>
    <row r="828" spans="1:254" s="124" customFormat="1" ht="56.25" customHeight="1">
      <c r="A828" s="172"/>
      <c r="B828" s="232"/>
      <c r="C828" s="165"/>
      <c r="D828" s="167"/>
      <c r="E828" s="143" t="s">
        <v>1154</v>
      </c>
      <c r="F828" s="119" t="s">
        <v>82</v>
      </c>
      <c r="G828" s="119" t="s">
        <v>1155</v>
      </c>
      <c r="H828" s="150"/>
      <c r="I828" s="150"/>
      <c r="J828" s="150"/>
      <c r="K828" s="150"/>
      <c r="L828" s="162"/>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c r="EY828" s="13"/>
      <c r="EZ828" s="13"/>
      <c r="FA828" s="13"/>
      <c r="FB828" s="13"/>
      <c r="FC828" s="13"/>
      <c r="FD828" s="13"/>
      <c r="FE828" s="13"/>
      <c r="FF828" s="13"/>
      <c r="FG828" s="13"/>
      <c r="FH828" s="13"/>
      <c r="FI828" s="13"/>
      <c r="FJ828" s="13"/>
      <c r="FK828" s="13"/>
      <c r="FL828" s="13"/>
      <c r="FM828" s="13"/>
      <c r="FN828" s="13"/>
      <c r="FO828" s="13"/>
      <c r="FP828" s="13"/>
      <c r="FQ828" s="13"/>
      <c r="FR828" s="13"/>
      <c r="FS828" s="13"/>
      <c r="FT828" s="13"/>
      <c r="FU828" s="13"/>
      <c r="FV828" s="13"/>
      <c r="FW828" s="13"/>
      <c r="FX828" s="13"/>
      <c r="FY828" s="13"/>
      <c r="FZ828" s="13"/>
      <c r="GA828" s="13"/>
      <c r="GB828" s="13"/>
      <c r="GC828" s="13"/>
      <c r="GD828" s="13"/>
      <c r="GE828" s="13"/>
      <c r="GF828" s="13"/>
      <c r="GG828" s="13"/>
      <c r="GH828" s="13"/>
      <c r="GI828" s="13"/>
      <c r="GJ828" s="13"/>
      <c r="GK828" s="13"/>
      <c r="GL828" s="13"/>
      <c r="GM828" s="13"/>
      <c r="GN828" s="13"/>
      <c r="GO828" s="13"/>
      <c r="GP828" s="13"/>
      <c r="GQ828" s="13"/>
      <c r="GR828" s="13"/>
      <c r="GS828" s="13"/>
      <c r="GT828" s="13"/>
      <c r="GU828" s="13"/>
      <c r="GV828" s="13"/>
      <c r="GW828" s="13"/>
      <c r="GX828" s="13"/>
      <c r="GY828" s="13"/>
      <c r="GZ828" s="13"/>
      <c r="HA828" s="13"/>
      <c r="HB828" s="13"/>
      <c r="HC828" s="13"/>
      <c r="HD828" s="13"/>
      <c r="HE828" s="13"/>
      <c r="HF828" s="13"/>
      <c r="HG828" s="13"/>
      <c r="HH828" s="13"/>
      <c r="HI828" s="13"/>
      <c r="HJ828" s="13"/>
      <c r="HK828" s="13"/>
      <c r="HL828" s="13"/>
      <c r="HM828" s="13"/>
      <c r="HN828" s="13"/>
      <c r="HO828" s="13"/>
      <c r="HP828" s="13"/>
      <c r="HQ828" s="13"/>
      <c r="HR828" s="13"/>
      <c r="HS828" s="13"/>
      <c r="HT828" s="13"/>
      <c r="HU828" s="13"/>
      <c r="HV828" s="13"/>
      <c r="HW828" s="13"/>
      <c r="HX828" s="13"/>
      <c r="HY828" s="13"/>
      <c r="HZ828" s="13"/>
      <c r="IA828" s="13"/>
      <c r="IB828" s="13"/>
      <c r="IC828" s="13"/>
      <c r="ID828" s="13"/>
      <c r="IE828" s="13"/>
      <c r="IF828" s="13"/>
      <c r="IG828" s="13"/>
      <c r="IH828" s="13"/>
      <c r="II828" s="13"/>
      <c r="IJ828" s="13"/>
      <c r="IK828" s="13"/>
      <c r="IL828" s="13"/>
      <c r="IM828" s="13"/>
      <c r="IN828" s="13"/>
      <c r="IO828" s="13"/>
      <c r="IP828" s="13"/>
      <c r="IQ828" s="13"/>
      <c r="IR828" s="13"/>
      <c r="IS828" s="13"/>
      <c r="IT828" s="13"/>
    </row>
    <row r="829" spans="1:254" s="124" customFormat="1" ht="63" customHeight="1">
      <c r="A829" s="172"/>
      <c r="B829" s="232"/>
      <c r="C829" s="165"/>
      <c r="D829" s="167"/>
      <c r="E829" s="143" t="s">
        <v>1789</v>
      </c>
      <c r="F829" s="128" t="s">
        <v>82</v>
      </c>
      <c r="G829" s="47" t="s">
        <v>724</v>
      </c>
      <c r="H829" s="150"/>
      <c r="I829" s="150"/>
      <c r="J829" s="150"/>
      <c r="K829" s="150"/>
      <c r="L829" s="162"/>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c r="EY829" s="13"/>
      <c r="EZ829" s="13"/>
      <c r="FA829" s="13"/>
      <c r="FB829" s="13"/>
      <c r="FC829" s="13"/>
      <c r="FD829" s="13"/>
      <c r="FE829" s="13"/>
      <c r="FF829" s="13"/>
      <c r="FG829" s="13"/>
      <c r="FH829" s="13"/>
      <c r="FI829" s="13"/>
      <c r="FJ829" s="13"/>
      <c r="FK829" s="13"/>
      <c r="FL829" s="13"/>
      <c r="FM829" s="13"/>
      <c r="FN829" s="13"/>
      <c r="FO829" s="13"/>
      <c r="FP829" s="13"/>
      <c r="FQ829" s="13"/>
      <c r="FR829" s="13"/>
      <c r="FS829" s="13"/>
      <c r="FT829" s="13"/>
      <c r="FU829" s="13"/>
      <c r="FV829" s="13"/>
      <c r="FW829" s="13"/>
      <c r="FX829" s="13"/>
      <c r="FY829" s="13"/>
      <c r="FZ829" s="13"/>
      <c r="GA829" s="13"/>
      <c r="GB829" s="13"/>
      <c r="GC829" s="13"/>
      <c r="GD829" s="13"/>
      <c r="GE829" s="13"/>
      <c r="GF829" s="13"/>
      <c r="GG829" s="13"/>
      <c r="GH829" s="13"/>
      <c r="GI829" s="13"/>
      <c r="GJ829" s="13"/>
      <c r="GK829" s="13"/>
      <c r="GL829" s="13"/>
      <c r="GM829" s="13"/>
      <c r="GN829" s="13"/>
      <c r="GO829" s="13"/>
      <c r="GP829" s="13"/>
      <c r="GQ829" s="13"/>
      <c r="GR829" s="13"/>
      <c r="GS829" s="13"/>
      <c r="GT829" s="13"/>
      <c r="GU829" s="13"/>
      <c r="GV829" s="13"/>
      <c r="GW829" s="13"/>
      <c r="GX829" s="13"/>
      <c r="GY829" s="13"/>
      <c r="GZ829" s="13"/>
      <c r="HA829" s="13"/>
      <c r="HB829" s="13"/>
      <c r="HC829" s="13"/>
      <c r="HD829" s="13"/>
      <c r="HE829" s="13"/>
      <c r="HF829" s="13"/>
      <c r="HG829" s="13"/>
      <c r="HH829" s="13"/>
      <c r="HI829" s="13"/>
      <c r="HJ829" s="13"/>
      <c r="HK829" s="13"/>
      <c r="HL829" s="13"/>
      <c r="HM829" s="13"/>
      <c r="HN829" s="13"/>
      <c r="HO829" s="13"/>
      <c r="HP829" s="13"/>
      <c r="HQ829" s="13"/>
      <c r="HR829" s="13"/>
      <c r="HS829" s="13"/>
      <c r="HT829" s="13"/>
      <c r="HU829" s="13"/>
      <c r="HV829" s="13"/>
      <c r="HW829" s="13"/>
      <c r="HX829" s="13"/>
      <c r="HY829" s="13"/>
      <c r="HZ829" s="13"/>
      <c r="IA829" s="13"/>
      <c r="IB829" s="13"/>
      <c r="IC829" s="13"/>
      <c r="ID829" s="13"/>
      <c r="IE829" s="13"/>
      <c r="IF829" s="13"/>
      <c r="IG829" s="13"/>
      <c r="IH829" s="13"/>
      <c r="II829" s="13"/>
      <c r="IJ829" s="13"/>
      <c r="IK829" s="13"/>
      <c r="IL829" s="13"/>
      <c r="IM829" s="13"/>
      <c r="IN829" s="13"/>
      <c r="IO829" s="13"/>
      <c r="IP829" s="13"/>
      <c r="IQ829" s="13"/>
      <c r="IR829" s="13"/>
      <c r="IS829" s="13"/>
      <c r="IT829" s="13"/>
    </row>
    <row r="830" spans="1:254" s="124" customFormat="1" ht="61.5" customHeight="1">
      <c r="A830" s="172"/>
      <c r="B830" s="232"/>
      <c r="C830" s="165"/>
      <c r="D830" s="167"/>
      <c r="E830" s="143" t="s">
        <v>1117</v>
      </c>
      <c r="F830" s="128" t="s">
        <v>82</v>
      </c>
      <c r="G830" s="47" t="s">
        <v>1119</v>
      </c>
      <c r="H830" s="150"/>
      <c r="I830" s="150"/>
      <c r="J830" s="150"/>
      <c r="K830" s="150"/>
      <c r="L830" s="162"/>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c r="EY830" s="13"/>
      <c r="EZ830" s="13"/>
      <c r="FA830" s="13"/>
      <c r="FB830" s="13"/>
      <c r="FC830" s="13"/>
      <c r="FD830" s="13"/>
      <c r="FE830" s="13"/>
      <c r="FF830" s="13"/>
      <c r="FG830" s="13"/>
      <c r="FH830" s="13"/>
      <c r="FI830" s="13"/>
      <c r="FJ830" s="13"/>
      <c r="FK830" s="13"/>
      <c r="FL830" s="13"/>
      <c r="FM830" s="13"/>
      <c r="FN830" s="13"/>
      <c r="FO830" s="13"/>
      <c r="FP830" s="13"/>
      <c r="FQ830" s="13"/>
      <c r="FR830" s="13"/>
      <c r="FS830" s="13"/>
      <c r="FT830" s="13"/>
      <c r="FU830" s="13"/>
      <c r="FV830" s="13"/>
      <c r="FW830" s="13"/>
      <c r="FX830" s="13"/>
      <c r="FY830" s="13"/>
      <c r="FZ830" s="13"/>
      <c r="GA830" s="13"/>
      <c r="GB830" s="13"/>
      <c r="GC830" s="13"/>
      <c r="GD830" s="13"/>
      <c r="GE830" s="13"/>
      <c r="GF830" s="13"/>
      <c r="GG830" s="13"/>
      <c r="GH830" s="13"/>
      <c r="GI830" s="13"/>
      <c r="GJ830" s="13"/>
      <c r="GK830" s="13"/>
      <c r="GL830" s="13"/>
      <c r="GM830" s="13"/>
      <c r="GN830" s="13"/>
      <c r="GO830" s="13"/>
      <c r="GP830" s="13"/>
      <c r="GQ830" s="13"/>
      <c r="GR830" s="13"/>
      <c r="GS830" s="13"/>
      <c r="GT830" s="13"/>
      <c r="GU830" s="13"/>
      <c r="GV830" s="13"/>
      <c r="GW830" s="13"/>
      <c r="GX830" s="13"/>
      <c r="GY830" s="13"/>
      <c r="GZ830" s="13"/>
      <c r="HA830" s="13"/>
      <c r="HB830" s="13"/>
      <c r="HC830" s="13"/>
      <c r="HD830" s="13"/>
      <c r="HE830" s="13"/>
      <c r="HF830" s="13"/>
      <c r="HG830" s="13"/>
      <c r="HH830" s="13"/>
      <c r="HI830" s="13"/>
      <c r="HJ830" s="13"/>
      <c r="HK830" s="13"/>
      <c r="HL830" s="13"/>
      <c r="HM830" s="13"/>
      <c r="HN830" s="13"/>
      <c r="HO830" s="13"/>
      <c r="HP830" s="13"/>
      <c r="HQ830" s="13"/>
      <c r="HR830" s="13"/>
      <c r="HS830" s="13"/>
      <c r="HT830" s="13"/>
      <c r="HU830" s="13"/>
      <c r="HV830" s="13"/>
      <c r="HW830" s="13"/>
      <c r="HX830" s="13"/>
      <c r="HY830" s="13"/>
      <c r="HZ830" s="13"/>
      <c r="IA830" s="13"/>
      <c r="IB830" s="13"/>
      <c r="IC830" s="13"/>
      <c r="ID830" s="13"/>
      <c r="IE830" s="13"/>
      <c r="IF830" s="13"/>
      <c r="IG830" s="13"/>
      <c r="IH830" s="13"/>
      <c r="II830" s="13"/>
      <c r="IJ830" s="13"/>
      <c r="IK830" s="13"/>
      <c r="IL830" s="13"/>
      <c r="IM830" s="13"/>
      <c r="IN830" s="13"/>
      <c r="IO830" s="13"/>
      <c r="IP830" s="13"/>
      <c r="IQ830" s="13"/>
      <c r="IR830" s="13"/>
      <c r="IS830" s="13"/>
      <c r="IT830" s="13"/>
    </row>
    <row r="831" spans="1:254" s="124" customFormat="1" ht="60" customHeight="1">
      <c r="A831" s="172"/>
      <c r="B831" s="232"/>
      <c r="C831" s="187"/>
      <c r="D831" s="154"/>
      <c r="E831" s="143" t="s">
        <v>786</v>
      </c>
      <c r="F831" s="128" t="s">
        <v>82</v>
      </c>
      <c r="G831" s="119" t="s">
        <v>648</v>
      </c>
      <c r="H831" s="157"/>
      <c r="I831" s="157"/>
      <c r="J831" s="157"/>
      <c r="K831" s="157"/>
      <c r="L831" s="16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c r="EY831" s="13"/>
      <c r="EZ831" s="13"/>
      <c r="FA831" s="13"/>
      <c r="FB831" s="13"/>
      <c r="FC831" s="13"/>
      <c r="FD831" s="13"/>
      <c r="FE831" s="13"/>
      <c r="FF831" s="13"/>
      <c r="FG831" s="13"/>
      <c r="FH831" s="13"/>
      <c r="FI831" s="13"/>
      <c r="FJ831" s="13"/>
      <c r="FK831" s="13"/>
      <c r="FL831" s="13"/>
      <c r="FM831" s="13"/>
      <c r="FN831" s="13"/>
      <c r="FO831" s="13"/>
      <c r="FP831" s="13"/>
      <c r="FQ831" s="13"/>
      <c r="FR831" s="13"/>
      <c r="FS831" s="13"/>
      <c r="FT831" s="13"/>
      <c r="FU831" s="13"/>
      <c r="FV831" s="13"/>
      <c r="FW831" s="13"/>
      <c r="FX831" s="13"/>
      <c r="FY831" s="13"/>
      <c r="FZ831" s="13"/>
      <c r="GA831" s="13"/>
      <c r="GB831" s="13"/>
      <c r="GC831" s="13"/>
      <c r="GD831" s="13"/>
      <c r="GE831" s="13"/>
      <c r="GF831" s="13"/>
      <c r="GG831" s="13"/>
      <c r="GH831" s="13"/>
      <c r="GI831" s="13"/>
      <c r="GJ831" s="13"/>
      <c r="GK831" s="13"/>
      <c r="GL831" s="13"/>
      <c r="GM831" s="13"/>
      <c r="GN831" s="13"/>
      <c r="GO831" s="13"/>
      <c r="GP831" s="13"/>
      <c r="GQ831" s="13"/>
      <c r="GR831" s="13"/>
      <c r="GS831" s="13"/>
      <c r="GT831" s="13"/>
      <c r="GU831" s="13"/>
      <c r="GV831" s="13"/>
      <c r="GW831" s="13"/>
      <c r="GX831" s="13"/>
      <c r="GY831" s="13"/>
      <c r="GZ831" s="13"/>
      <c r="HA831" s="13"/>
      <c r="HB831" s="13"/>
      <c r="HC831" s="13"/>
      <c r="HD831" s="13"/>
      <c r="HE831" s="13"/>
      <c r="HF831" s="13"/>
      <c r="HG831" s="13"/>
      <c r="HH831" s="13"/>
      <c r="HI831" s="13"/>
      <c r="HJ831" s="13"/>
      <c r="HK831" s="13"/>
      <c r="HL831" s="13"/>
      <c r="HM831" s="13"/>
      <c r="HN831" s="13"/>
      <c r="HO831" s="13"/>
      <c r="HP831" s="13"/>
      <c r="HQ831" s="13"/>
      <c r="HR831" s="13"/>
      <c r="HS831" s="13"/>
      <c r="HT831" s="13"/>
      <c r="HU831" s="13"/>
      <c r="HV831" s="13"/>
      <c r="HW831" s="13"/>
      <c r="HX831" s="13"/>
      <c r="HY831" s="13"/>
      <c r="HZ831" s="13"/>
      <c r="IA831" s="13"/>
      <c r="IB831" s="13"/>
      <c r="IC831" s="13"/>
      <c r="ID831" s="13"/>
      <c r="IE831" s="13"/>
      <c r="IF831" s="13"/>
      <c r="IG831" s="13"/>
      <c r="IH831" s="13"/>
      <c r="II831" s="13"/>
      <c r="IJ831" s="13"/>
      <c r="IK831" s="13"/>
      <c r="IL831" s="13"/>
      <c r="IM831" s="13"/>
      <c r="IN831" s="13"/>
      <c r="IO831" s="13"/>
      <c r="IP831" s="13"/>
      <c r="IQ831" s="13"/>
      <c r="IR831" s="13"/>
      <c r="IS831" s="13"/>
      <c r="IT831" s="13"/>
    </row>
    <row r="832" spans="1:254" s="124" customFormat="1" ht="92.25" customHeight="1">
      <c r="A832" s="172"/>
      <c r="B832" s="232"/>
      <c r="C832" s="164" t="s">
        <v>1426</v>
      </c>
      <c r="D832" s="153">
        <v>1003</v>
      </c>
      <c r="E832" s="143" t="s">
        <v>1428</v>
      </c>
      <c r="F832" s="128" t="s">
        <v>82</v>
      </c>
      <c r="G832" s="119" t="s">
        <v>1429</v>
      </c>
      <c r="H832" s="149"/>
      <c r="I832" s="149"/>
      <c r="J832" s="149">
        <v>400</v>
      </c>
      <c r="K832" s="149"/>
      <c r="L832" s="161" t="s">
        <v>1427</v>
      </c>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c r="EY832" s="13"/>
      <c r="EZ832" s="13"/>
      <c r="FA832" s="13"/>
      <c r="FB832" s="13"/>
      <c r="FC832" s="13"/>
      <c r="FD832" s="13"/>
      <c r="FE832" s="13"/>
      <c r="FF832" s="13"/>
      <c r="FG832" s="13"/>
      <c r="FH832" s="13"/>
      <c r="FI832" s="13"/>
      <c r="FJ832" s="13"/>
      <c r="FK832" s="13"/>
      <c r="FL832" s="13"/>
      <c r="FM832" s="13"/>
      <c r="FN832" s="13"/>
      <c r="FO832" s="13"/>
      <c r="FP832" s="13"/>
      <c r="FQ832" s="13"/>
      <c r="FR832" s="13"/>
      <c r="FS832" s="13"/>
      <c r="FT832" s="13"/>
      <c r="FU832" s="13"/>
      <c r="FV832" s="13"/>
      <c r="FW832" s="13"/>
      <c r="FX832" s="13"/>
      <c r="FY832" s="13"/>
      <c r="FZ832" s="13"/>
      <c r="GA832" s="13"/>
      <c r="GB832" s="13"/>
      <c r="GC832" s="13"/>
      <c r="GD832" s="13"/>
      <c r="GE832" s="13"/>
      <c r="GF832" s="13"/>
      <c r="GG832" s="13"/>
      <c r="GH832" s="13"/>
      <c r="GI832" s="13"/>
      <c r="GJ832" s="13"/>
      <c r="GK832" s="13"/>
      <c r="GL832" s="13"/>
      <c r="GM832" s="13"/>
      <c r="GN832" s="13"/>
      <c r="GO832" s="13"/>
      <c r="GP832" s="13"/>
      <c r="GQ832" s="13"/>
      <c r="GR832" s="13"/>
      <c r="GS832" s="13"/>
      <c r="GT832" s="13"/>
      <c r="GU832" s="13"/>
      <c r="GV832" s="13"/>
      <c r="GW832" s="13"/>
      <c r="GX832" s="13"/>
      <c r="GY832" s="13"/>
      <c r="GZ832" s="13"/>
      <c r="HA832" s="13"/>
      <c r="HB832" s="13"/>
      <c r="HC832" s="13"/>
      <c r="HD832" s="13"/>
      <c r="HE832" s="13"/>
      <c r="HF832" s="13"/>
      <c r="HG832" s="13"/>
      <c r="HH832" s="13"/>
      <c r="HI832" s="13"/>
      <c r="HJ832" s="13"/>
      <c r="HK832" s="13"/>
      <c r="HL832" s="13"/>
      <c r="HM832" s="13"/>
      <c r="HN832" s="13"/>
      <c r="HO832" s="13"/>
      <c r="HP832" s="13"/>
      <c r="HQ832" s="13"/>
      <c r="HR832" s="13"/>
      <c r="HS832" s="13"/>
      <c r="HT832" s="13"/>
      <c r="HU832" s="13"/>
      <c r="HV832" s="13"/>
      <c r="HW832" s="13"/>
      <c r="HX832" s="13"/>
      <c r="HY832" s="13"/>
      <c r="HZ832" s="13"/>
      <c r="IA832" s="13"/>
      <c r="IB832" s="13"/>
      <c r="IC832" s="13"/>
      <c r="ID832" s="13"/>
      <c r="IE832" s="13"/>
      <c r="IF832" s="13"/>
      <c r="IG832" s="13"/>
      <c r="IH832" s="13"/>
      <c r="II832" s="13"/>
      <c r="IJ832" s="13"/>
      <c r="IK832" s="13"/>
      <c r="IL832" s="13"/>
      <c r="IM832" s="13"/>
      <c r="IN832" s="13"/>
      <c r="IO832" s="13"/>
      <c r="IP832" s="13"/>
      <c r="IQ832" s="13"/>
      <c r="IR832" s="13"/>
      <c r="IS832" s="13"/>
      <c r="IT832" s="13"/>
    </row>
    <row r="833" spans="1:254" s="124" customFormat="1" ht="45.75" customHeight="1">
      <c r="A833" s="172"/>
      <c r="B833" s="233"/>
      <c r="C833" s="187"/>
      <c r="D833" s="154"/>
      <c r="E833" s="143" t="s">
        <v>1430</v>
      </c>
      <c r="F833" s="128" t="s">
        <v>82</v>
      </c>
      <c r="G833" s="119" t="s">
        <v>1632</v>
      </c>
      <c r="H833" s="157"/>
      <c r="I833" s="157"/>
      <c r="J833" s="157"/>
      <c r="K833" s="157"/>
      <c r="L833" s="16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c r="EY833" s="13"/>
      <c r="EZ833" s="13"/>
      <c r="FA833" s="13"/>
      <c r="FB833" s="13"/>
      <c r="FC833" s="13"/>
      <c r="FD833" s="13"/>
      <c r="FE833" s="13"/>
      <c r="FF833" s="13"/>
      <c r="FG833" s="13"/>
      <c r="FH833" s="13"/>
      <c r="FI833" s="13"/>
      <c r="FJ833" s="13"/>
      <c r="FK833" s="13"/>
      <c r="FL833" s="13"/>
      <c r="FM833" s="13"/>
      <c r="FN833" s="13"/>
      <c r="FO833" s="13"/>
      <c r="FP833" s="13"/>
      <c r="FQ833" s="13"/>
      <c r="FR833" s="13"/>
      <c r="FS833" s="13"/>
      <c r="FT833" s="13"/>
      <c r="FU833" s="13"/>
      <c r="FV833" s="13"/>
      <c r="FW833" s="13"/>
      <c r="FX833" s="13"/>
      <c r="FY833" s="13"/>
      <c r="FZ833" s="13"/>
      <c r="GA833" s="13"/>
      <c r="GB833" s="13"/>
      <c r="GC833" s="13"/>
      <c r="GD833" s="13"/>
      <c r="GE833" s="13"/>
      <c r="GF833" s="13"/>
      <c r="GG833" s="13"/>
      <c r="GH833" s="13"/>
      <c r="GI833" s="13"/>
      <c r="GJ833" s="13"/>
      <c r="GK833" s="13"/>
      <c r="GL833" s="13"/>
      <c r="GM833" s="13"/>
      <c r="GN833" s="13"/>
      <c r="GO833" s="13"/>
      <c r="GP833" s="13"/>
      <c r="GQ833" s="13"/>
      <c r="GR833" s="13"/>
      <c r="GS833" s="13"/>
      <c r="GT833" s="13"/>
      <c r="GU833" s="13"/>
      <c r="GV833" s="13"/>
      <c r="GW833" s="13"/>
      <c r="GX833" s="13"/>
      <c r="GY833" s="13"/>
      <c r="GZ833" s="13"/>
      <c r="HA833" s="13"/>
      <c r="HB833" s="13"/>
      <c r="HC833" s="13"/>
      <c r="HD833" s="13"/>
      <c r="HE833" s="13"/>
      <c r="HF833" s="13"/>
      <c r="HG833" s="13"/>
      <c r="HH833" s="13"/>
      <c r="HI833" s="13"/>
      <c r="HJ833" s="13"/>
      <c r="HK833" s="13"/>
      <c r="HL833" s="13"/>
      <c r="HM833" s="13"/>
      <c r="HN833" s="13"/>
      <c r="HO833" s="13"/>
      <c r="HP833" s="13"/>
      <c r="HQ833" s="13"/>
      <c r="HR833" s="13"/>
      <c r="HS833" s="13"/>
      <c r="HT833" s="13"/>
      <c r="HU833" s="13"/>
      <c r="HV833" s="13"/>
      <c r="HW833" s="13"/>
      <c r="HX833" s="13"/>
      <c r="HY833" s="13"/>
      <c r="HZ833" s="13"/>
      <c r="IA833" s="13"/>
      <c r="IB833" s="13"/>
      <c r="IC833" s="13"/>
      <c r="ID833" s="13"/>
      <c r="IE833" s="13"/>
      <c r="IF833" s="13"/>
      <c r="IG833" s="13"/>
      <c r="IH833" s="13"/>
      <c r="II833" s="13"/>
      <c r="IJ833" s="13"/>
      <c r="IK833" s="13"/>
      <c r="IL833" s="13"/>
      <c r="IM833" s="13"/>
      <c r="IN833" s="13"/>
      <c r="IO833" s="13"/>
      <c r="IP833" s="13"/>
      <c r="IQ833" s="13"/>
      <c r="IR833" s="13"/>
      <c r="IS833" s="13"/>
      <c r="IT833" s="13"/>
    </row>
    <row r="834" spans="1:254" s="124" customFormat="1" ht="46.5" customHeight="1">
      <c r="A834" s="172" t="s">
        <v>1656</v>
      </c>
      <c r="B834" s="272" t="s">
        <v>326</v>
      </c>
      <c r="C834" s="151" t="s">
        <v>357</v>
      </c>
      <c r="D834" s="153" t="s">
        <v>1722</v>
      </c>
      <c r="E834" s="143" t="s">
        <v>943</v>
      </c>
      <c r="F834" s="119" t="s">
        <v>300</v>
      </c>
      <c r="G834" s="119" t="s">
        <v>905</v>
      </c>
      <c r="H834" s="116">
        <f>SUM(H836:H887)</f>
        <v>10929.8</v>
      </c>
      <c r="I834" s="116">
        <f>SUM(I836:I887)</f>
        <v>10847.499999999998</v>
      </c>
      <c r="J834" s="116">
        <f>SUM(J836:J889)</f>
        <v>39933</v>
      </c>
      <c r="K834" s="116">
        <f>SUM(K836:K889)</f>
        <v>6887.0999999999995</v>
      </c>
      <c r="L834" s="125"/>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c r="EY834" s="13"/>
      <c r="EZ834" s="13"/>
      <c r="FA834" s="13"/>
      <c r="FB834" s="13"/>
      <c r="FC834" s="13"/>
      <c r="FD834" s="13"/>
      <c r="FE834" s="13"/>
      <c r="FF834" s="13"/>
      <c r="FG834" s="13"/>
      <c r="FH834" s="13"/>
      <c r="FI834" s="13"/>
      <c r="FJ834" s="13"/>
      <c r="FK834" s="13"/>
      <c r="FL834" s="13"/>
      <c r="FM834" s="13"/>
      <c r="FN834" s="13"/>
      <c r="FO834" s="13"/>
      <c r="FP834" s="13"/>
      <c r="FQ834" s="13"/>
      <c r="FR834" s="13"/>
      <c r="FS834" s="13"/>
      <c r="FT834" s="13"/>
      <c r="FU834" s="13"/>
      <c r="FV834" s="13"/>
      <c r="FW834" s="13"/>
      <c r="FX834" s="13"/>
      <c r="FY834" s="13"/>
      <c r="FZ834" s="13"/>
      <c r="GA834" s="13"/>
      <c r="GB834" s="13"/>
      <c r="GC834" s="13"/>
      <c r="GD834" s="13"/>
      <c r="GE834" s="13"/>
      <c r="GF834" s="13"/>
      <c r="GG834" s="13"/>
      <c r="GH834" s="13"/>
      <c r="GI834" s="13"/>
      <c r="GJ834" s="13"/>
      <c r="GK834" s="13"/>
      <c r="GL834" s="13"/>
      <c r="GM834" s="13"/>
      <c r="GN834" s="13"/>
      <c r="GO834" s="13"/>
      <c r="GP834" s="13"/>
      <c r="GQ834" s="13"/>
      <c r="GR834" s="13"/>
      <c r="GS834" s="13"/>
      <c r="GT834" s="13"/>
      <c r="GU834" s="13"/>
      <c r="GV834" s="13"/>
      <c r="GW834" s="13"/>
      <c r="GX834" s="13"/>
      <c r="GY834" s="13"/>
      <c r="GZ834" s="13"/>
      <c r="HA834" s="13"/>
      <c r="HB834" s="13"/>
      <c r="HC834" s="13"/>
      <c r="HD834" s="13"/>
      <c r="HE834" s="13"/>
      <c r="HF834" s="13"/>
      <c r="HG834" s="13"/>
      <c r="HH834" s="13"/>
      <c r="HI834" s="13"/>
      <c r="HJ834" s="13"/>
      <c r="HK834" s="13"/>
      <c r="HL834" s="13"/>
      <c r="HM834" s="13"/>
      <c r="HN834" s="13"/>
      <c r="HO834" s="13"/>
      <c r="HP834" s="13"/>
      <c r="HQ834" s="13"/>
      <c r="HR834" s="13"/>
      <c r="HS834" s="13"/>
      <c r="HT834" s="13"/>
      <c r="HU834" s="13"/>
      <c r="HV834" s="13"/>
      <c r="HW834" s="13"/>
      <c r="HX834" s="13"/>
      <c r="HY834" s="13"/>
      <c r="HZ834" s="13"/>
      <c r="IA834" s="13"/>
      <c r="IB834" s="13"/>
      <c r="IC834" s="13"/>
      <c r="ID834" s="13"/>
      <c r="IE834" s="13"/>
      <c r="IF834" s="13"/>
      <c r="IG834" s="13"/>
      <c r="IH834" s="13"/>
      <c r="II834" s="13"/>
      <c r="IJ834" s="13"/>
      <c r="IK834" s="13"/>
      <c r="IL834" s="13"/>
      <c r="IM834" s="13"/>
      <c r="IN834" s="13"/>
      <c r="IO834" s="13"/>
      <c r="IP834" s="13"/>
      <c r="IQ834" s="13"/>
      <c r="IR834" s="13"/>
      <c r="IS834" s="13"/>
      <c r="IT834" s="13"/>
    </row>
    <row r="835" spans="1:254" s="124" customFormat="1" ht="24" customHeight="1">
      <c r="A835" s="172"/>
      <c r="B835" s="272"/>
      <c r="C835" s="152"/>
      <c r="D835" s="154"/>
      <c r="E835" s="129" t="s">
        <v>282</v>
      </c>
      <c r="F835" s="119"/>
      <c r="G835" s="119"/>
      <c r="H835" s="116"/>
      <c r="I835" s="116"/>
      <c r="J835" s="116"/>
      <c r="K835" s="116"/>
      <c r="L835" s="125"/>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c r="HT835" s="13"/>
      <c r="HU835" s="13"/>
      <c r="HV835" s="13"/>
      <c r="HW835" s="13"/>
      <c r="HX835" s="13"/>
      <c r="HY835" s="13"/>
      <c r="HZ835" s="13"/>
      <c r="IA835" s="13"/>
      <c r="IB835" s="13"/>
      <c r="IC835" s="13"/>
      <c r="ID835" s="13"/>
      <c r="IE835" s="13"/>
      <c r="IF835" s="13"/>
      <c r="IG835" s="13"/>
      <c r="IH835" s="13"/>
      <c r="II835" s="13"/>
      <c r="IJ835" s="13"/>
      <c r="IK835" s="13"/>
      <c r="IL835" s="13"/>
      <c r="IM835" s="13"/>
      <c r="IN835" s="13"/>
      <c r="IO835" s="13"/>
      <c r="IP835" s="13"/>
      <c r="IQ835" s="13"/>
      <c r="IR835" s="13"/>
      <c r="IS835" s="13"/>
      <c r="IT835" s="13"/>
    </row>
    <row r="836" spans="1:254" s="124" customFormat="1" ht="61.5" customHeight="1">
      <c r="A836" s="172"/>
      <c r="B836" s="272"/>
      <c r="C836" s="128" t="s">
        <v>387</v>
      </c>
      <c r="D836" s="130" t="s">
        <v>1134</v>
      </c>
      <c r="E836" s="129" t="s">
        <v>61</v>
      </c>
      <c r="F836" s="128" t="s">
        <v>289</v>
      </c>
      <c r="G836" s="128" t="s">
        <v>547</v>
      </c>
      <c r="H836" s="116">
        <v>1414.8</v>
      </c>
      <c r="I836" s="116">
        <v>1414.8</v>
      </c>
      <c r="J836" s="116">
        <f>1713.1+318.8</f>
        <v>2031.8999999999999</v>
      </c>
      <c r="K836" s="116">
        <f>1425.5+318.8</f>
        <v>1744.3</v>
      </c>
      <c r="L836" s="125" t="s">
        <v>1000</v>
      </c>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c r="HT836" s="13"/>
      <c r="HU836" s="13"/>
      <c r="HV836" s="13"/>
      <c r="HW836" s="13"/>
      <c r="HX836" s="13"/>
      <c r="HY836" s="13"/>
      <c r="HZ836" s="13"/>
      <c r="IA836" s="13"/>
      <c r="IB836" s="13"/>
      <c r="IC836" s="13"/>
      <c r="ID836" s="13"/>
      <c r="IE836" s="13"/>
      <c r="IF836" s="13"/>
      <c r="IG836" s="13"/>
      <c r="IH836" s="13"/>
      <c r="II836" s="13"/>
      <c r="IJ836" s="13"/>
      <c r="IK836" s="13"/>
      <c r="IL836" s="13"/>
      <c r="IM836" s="13"/>
      <c r="IN836" s="13"/>
      <c r="IO836" s="13"/>
      <c r="IP836" s="13"/>
      <c r="IQ836" s="13"/>
      <c r="IR836" s="13"/>
      <c r="IS836" s="13"/>
      <c r="IT836" s="13"/>
    </row>
    <row r="837" spans="1:254" s="124" customFormat="1" ht="48" customHeight="1">
      <c r="A837" s="172"/>
      <c r="B837" s="272"/>
      <c r="C837" s="151" t="s">
        <v>388</v>
      </c>
      <c r="D837" s="153">
        <v>113</v>
      </c>
      <c r="E837" s="129" t="s">
        <v>483</v>
      </c>
      <c r="F837" s="128" t="s">
        <v>289</v>
      </c>
      <c r="G837" s="128" t="s">
        <v>764</v>
      </c>
      <c r="H837" s="225">
        <v>249.9</v>
      </c>
      <c r="I837" s="225">
        <v>249.8</v>
      </c>
      <c r="J837" s="225">
        <v>265.5</v>
      </c>
      <c r="K837" s="225">
        <v>265.5</v>
      </c>
      <c r="L837" s="161" t="s">
        <v>509</v>
      </c>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c r="EY837" s="13"/>
      <c r="EZ837" s="13"/>
      <c r="FA837" s="13"/>
      <c r="FB837" s="13"/>
      <c r="FC837" s="13"/>
      <c r="FD837" s="13"/>
      <c r="FE837" s="13"/>
      <c r="FF837" s="13"/>
      <c r="FG837" s="13"/>
      <c r="FH837" s="13"/>
      <c r="FI837" s="13"/>
      <c r="FJ837" s="13"/>
      <c r="FK837" s="13"/>
      <c r="FL837" s="13"/>
      <c r="FM837" s="13"/>
      <c r="FN837" s="13"/>
      <c r="FO837" s="13"/>
      <c r="FP837" s="13"/>
      <c r="FQ837" s="13"/>
      <c r="FR837" s="13"/>
      <c r="FS837" s="13"/>
      <c r="FT837" s="13"/>
      <c r="FU837" s="13"/>
      <c r="FV837" s="13"/>
      <c r="FW837" s="13"/>
      <c r="FX837" s="13"/>
      <c r="FY837" s="13"/>
      <c r="FZ837" s="13"/>
      <c r="GA837" s="13"/>
      <c r="GB837" s="13"/>
      <c r="GC837" s="13"/>
      <c r="GD837" s="13"/>
      <c r="GE837" s="13"/>
      <c r="GF837" s="13"/>
      <c r="GG837" s="13"/>
      <c r="GH837" s="13"/>
      <c r="GI837" s="13"/>
      <c r="GJ837" s="13"/>
      <c r="GK837" s="13"/>
      <c r="GL837" s="13"/>
      <c r="GM837" s="13"/>
      <c r="GN837" s="13"/>
      <c r="GO837" s="13"/>
      <c r="GP837" s="13"/>
      <c r="GQ837" s="13"/>
      <c r="GR837" s="13"/>
      <c r="GS837" s="13"/>
      <c r="GT837" s="13"/>
      <c r="GU837" s="13"/>
      <c r="GV837" s="13"/>
      <c r="GW837" s="13"/>
      <c r="GX837" s="13"/>
      <c r="GY837" s="13"/>
      <c r="GZ837" s="13"/>
      <c r="HA837" s="13"/>
      <c r="HB837" s="13"/>
      <c r="HC837" s="13"/>
      <c r="HD837" s="13"/>
      <c r="HE837" s="13"/>
      <c r="HF837" s="13"/>
      <c r="HG837" s="13"/>
      <c r="HH837" s="13"/>
      <c r="HI837" s="13"/>
      <c r="HJ837" s="13"/>
      <c r="HK837" s="13"/>
      <c r="HL837" s="13"/>
      <c r="HM837" s="13"/>
      <c r="HN837" s="13"/>
      <c r="HO837" s="13"/>
      <c r="HP837" s="13"/>
      <c r="HQ837" s="13"/>
      <c r="HR837" s="13"/>
      <c r="HS837" s="13"/>
      <c r="HT837" s="13"/>
      <c r="HU837" s="13"/>
      <c r="HV837" s="13"/>
      <c r="HW837" s="13"/>
      <c r="HX837" s="13"/>
      <c r="HY837" s="13"/>
      <c r="HZ837" s="13"/>
      <c r="IA837" s="13"/>
      <c r="IB837" s="13"/>
      <c r="IC837" s="13"/>
      <c r="ID837" s="13"/>
      <c r="IE837" s="13"/>
      <c r="IF837" s="13"/>
      <c r="IG837" s="13"/>
      <c r="IH837" s="13"/>
      <c r="II837" s="13"/>
      <c r="IJ837" s="13"/>
      <c r="IK837" s="13"/>
      <c r="IL837" s="13"/>
      <c r="IM837" s="13"/>
      <c r="IN837" s="13"/>
      <c r="IO837" s="13"/>
      <c r="IP837" s="13"/>
      <c r="IQ837" s="13"/>
      <c r="IR837" s="13"/>
      <c r="IS837" s="13"/>
      <c r="IT837" s="13"/>
    </row>
    <row r="838" spans="1:254" s="124" customFormat="1" ht="52.5" customHeight="1">
      <c r="A838" s="172"/>
      <c r="B838" s="272"/>
      <c r="C838" s="166"/>
      <c r="D838" s="167"/>
      <c r="E838" s="129" t="s">
        <v>640</v>
      </c>
      <c r="F838" s="128" t="s">
        <v>289</v>
      </c>
      <c r="G838" s="128" t="s">
        <v>641</v>
      </c>
      <c r="H838" s="226"/>
      <c r="I838" s="226"/>
      <c r="J838" s="226"/>
      <c r="K838" s="226"/>
      <c r="L838" s="162"/>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c r="HT838" s="13"/>
      <c r="HU838" s="13"/>
      <c r="HV838" s="13"/>
      <c r="HW838" s="13"/>
      <c r="HX838" s="13"/>
      <c r="HY838" s="13"/>
      <c r="HZ838" s="13"/>
      <c r="IA838" s="13"/>
      <c r="IB838" s="13"/>
      <c r="IC838" s="13"/>
      <c r="ID838" s="13"/>
      <c r="IE838" s="13"/>
      <c r="IF838" s="13"/>
      <c r="IG838" s="13"/>
      <c r="IH838" s="13"/>
      <c r="II838" s="13"/>
      <c r="IJ838" s="13"/>
      <c r="IK838" s="13"/>
      <c r="IL838" s="13"/>
      <c r="IM838" s="13"/>
      <c r="IN838" s="13"/>
      <c r="IO838" s="13"/>
      <c r="IP838" s="13"/>
      <c r="IQ838" s="13"/>
      <c r="IR838" s="13"/>
      <c r="IS838" s="13"/>
      <c r="IT838" s="13"/>
    </row>
    <row r="839" spans="1:254" s="124" customFormat="1" ht="66.75" customHeight="1">
      <c r="A839" s="172"/>
      <c r="B839" s="272"/>
      <c r="C839" s="166"/>
      <c r="D839" s="167"/>
      <c r="E839" s="129" t="s">
        <v>1139</v>
      </c>
      <c r="F839" s="139" t="s">
        <v>289</v>
      </c>
      <c r="G839" s="128" t="s">
        <v>666</v>
      </c>
      <c r="H839" s="226"/>
      <c r="I839" s="226"/>
      <c r="J839" s="226"/>
      <c r="K839" s="226"/>
      <c r="L839" s="162"/>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c r="EY839" s="13"/>
      <c r="EZ839" s="13"/>
      <c r="FA839" s="13"/>
      <c r="FB839" s="13"/>
      <c r="FC839" s="13"/>
      <c r="FD839" s="13"/>
      <c r="FE839" s="13"/>
      <c r="FF839" s="13"/>
      <c r="FG839" s="13"/>
      <c r="FH839" s="13"/>
      <c r="FI839" s="13"/>
      <c r="FJ839" s="13"/>
      <c r="FK839" s="13"/>
      <c r="FL839" s="13"/>
      <c r="FM839" s="13"/>
      <c r="FN839" s="13"/>
      <c r="FO839" s="13"/>
      <c r="FP839" s="13"/>
      <c r="FQ839" s="13"/>
      <c r="FR839" s="13"/>
      <c r="FS839" s="13"/>
      <c r="FT839" s="13"/>
      <c r="FU839" s="13"/>
      <c r="FV839" s="13"/>
      <c r="FW839" s="13"/>
      <c r="FX839" s="13"/>
      <c r="FY839" s="13"/>
      <c r="FZ839" s="13"/>
      <c r="GA839" s="13"/>
      <c r="GB839" s="13"/>
      <c r="GC839" s="13"/>
      <c r="GD839" s="13"/>
      <c r="GE839" s="13"/>
      <c r="GF839" s="13"/>
      <c r="GG839" s="13"/>
      <c r="GH839" s="13"/>
      <c r="GI839" s="13"/>
      <c r="GJ839" s="13"/>
      <c r="GK839" s="13"/>
      <c r="GL839" s="13"/>
      <c r="GM839" s="13"/>
      <c r="GN839" s="13"/>
      <c r="GO839" s="13"/>
      <c r="GP839" s="13"/>
      <c r="GQ839" s="13"/>
      <c r="GR839" s="13"/>
      <c r="GS839" s="13"/>
      <c r="GT839" s="13"/>
      <c r="GU839" s="13"/>
      <c r="GV839" s="13"/>
      <c r="GW839" s="13"/>
      <c r="GX839" s="13"/>
      <c r="GY839" s="13"/>
      <c r="GZ839" s="13"/>
      <c r="HA839" s="13"/>
      <c r="HB839" s="13"/>
      <c r="HC839" s="13"/>
      <c r="HD839" s="13"/>
      <c r="HE839" s="13"/>
      <c r="HF839" s="13"/>
      <c r="HG839" s="13"/>
      <c r="HH839" s="13"/>
      <c r="HI839" s="13"/>
      <c r="HJ839" s="13"/>
      <c r="HK839" s="13"/>
      <c r="HL839" s="13"/>
      <c r="HM839" s="13"/>
      <c r="HN839" s="13"/>
      <c r="HO839" s="13"/>
      <c r="HP839" s="13"/>
      <c r="HQ839" s="13"/>
      <c r="HR839" s="13"/>
      <c r="HS839" s="13"/>
      <c r="HT839" s="13"/>
      <c r="HU839" s="13"/>
      <c r="HV839" s="13"/>
      <c r="HW839" s="13"/>
      <c r="HX839" s="13"/>
      <c r="HY839" s="13"/>
      <c r="HZ839" s="13"/>
      <c r="IA839" s="13"/>
      <c r="IB839" s="13"/>
      <c r="IC839" s="13"/>
      <c r="ID839" s="13"/>
      <c r="IE839" s="13"/>
      <c r="IF839" s="13"/>
      <c r="IG839" s="13"/>
      <c r="IH839" s="13"/>
      <c r="II839" s="13"/>
      <c r="IJ839" s="13"/>
      <c r="IK839" s="13"/>
      <c r="IL839" s="13"/>
      <c r="IM839" s="13"/>
      <c r="IN839" s="13"/>
      <c r="IO839" s="13"/>
      <c r="IP839" s="13"/>
      <c r="IQ839" s="13"/>
      <c r="IR839" s="13"/>
      <c r="IS839" s="13"/>
      <c r="IT839" s="13"/>
    </row>
    <row r="840" spans="1:254" s="124" customFormat="1" ht="39.75" customHeight="1">
      <c r="A840" s="172"/>
      <c r="B840" s="272"/>
      <c r="C840" s="166"/>
      <c r="D840" s="167"/>
      <c r="E840" s="124" t="s">
        <v>1342</v>
      </c>
      <c r="F840" s="128" t="s">
        <v>289</v>
      </c>
      <c r="G840" s="131" t="s">
        <v>757</v>
      </c>
      <c r="H840" s="226"/>
      <c r="I840" s="226"/>
      <c r="J840" s="226"/>
      <c r="K840" s="226"/>
      <c r="L840" s="162"/>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c r="HT840" s="13"/>
      <c r="HU840" s="13"/>
      <c r="HV840" s="13"/>
      <c r="HW840" s="13"/>
      <c r="HX840" s="13"/>
      <c r="HY840" s="13"/>
      <c r="HZ840" s="13"/>
      <c r="IA840" s="13"/>
      <c r="IB840" s="13"/>
      <c r="IC840" s="13"/>
      <c r="ID840" s="13"/>
      <c r="IE840" s="13"/>
      <c r="IF840" s="13"/>
      <c r="IG840" s="13"/>
      <c r="IH840" s="13"/>
      <c r="II840" s="13"/>
      <c r="IJ840" s="13"/>
      <c r="IK840" s="13"/>
      <c r="IL840" s="13"/>
      <c r="IM840" s="13"/>
      <c r="IN840" s="13"/>
      <c r="IO840" s="13"/>
      <c r="IP840" s="13"/>
      <c r="IQ840" s="13"/>
      <c r="IR840" s="13"/>
      <c r="IS840" s="13"/>
      <c r="IT840" s="13"/>
    </row>
    <row r="841" spans="1:254" s="124" customFormat="1" ht="26.25" customHeight="1">
      <c r="A841" s="172"/>
      <c r="B841" s="272"/>
      <c r="C841" s="152"/>
      <c r="D841" s="154"/>
      <c r="E841" s="124" t="s">
        <v>1585</v>
      </c>
      <c r="F841" s="128" t="s">
        <v>289</v>
      </c>
      <c r="G841" s="131" t="s">
        <v>1586</v>
      </c>
      <c r="H841" s="227"/>
      <c r="I841" s="227"/>
      <c r="J841" s="227"/>
      <c r="K841" s="227"/>
      <c r="L841" s="16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c r="EY841" s="13"/>
      <c r="EZ841" s="13"/>
      <c r="FA841" s="13"/>
      <c r="FB841" s="13"/>
      <c r="FC841" s="13"/>
      <c r="FD841" s="13"/>
      <c r="FE841" s="13"/>
      <c r="FF841" s="13"/>
      <c r="FG841" s="13"/>
      <c r="FH841" s="13"/>
      <c r="FI841" s="13"/>
      <c r="FJ841" s="13"/>
      <c r="FK841" s="13"/>
      <c r="FL841" s="13"/>
      <c r="FM841" s="13"/>
      <c r="FN841" s="13"/>
      <c r="FO841" s="13"/>
      <c r="FP841" s="13"/>
      <c r="FQ841" s="13"/>
      <c r="FR841" s="13"/>
      <c r="FS841" s="13"/>
      <c r="FT841" s="13"/>
      <c r="FU841" s="13"/>
      <c r="FV841" s="13"/>
      <c r="FW841" s="13"/>
      <c r="FX841" s="13"/>
      <c r="FY841" s="13"/>
      <c r="FZ841" s="13"/>
      <c r="GA841" s="13"/>
      <c r="GB841" s="13"/>
      <c r="GC841" s="13"/>
      <c r="GD841" s="13"/>
      <c r="GE841" s="13"/>
      <c r="GF841" s="13"/>
      <c r="GG841" s="13"/>
      <c r="GH841" s="13"/>
      <c r="GI841" s="13"/>
      <c r="GJ841" s="13"/>
      <c r="GK841" s="13"/>
      <c r="GL841" s="13"/>
      <c r="GM841" s="13"/>
      <c r="GN841" s="13"/>
      <c r="GO841" s="13"/>
      <c r="GP841" s="13"/>
      <c r="GQ841" s="13"/>
      <c r="GR841" s="13"/>
      <c r="GS841" s="13"/>
      <c r="GT841" s="13"/>
      <c r="GU841" s="13"/>
      <c r="GV841" s="13"/>
      <c r="GW841" s="13"/>
      <c r="GX841" s="13"/>
      <c r="GY841" s="13"/>
      <c r="GZ841" s="13"/>
      <c r="HA841" s="13"/>
      <c r="HB841" s="13"/>
      <c r="HC841" s="13"/>
      <c r="HD841" s="13"/>
      <c r="HE841" s="13"/>
      <c r="HF841" s="13"/>
      <c r="HG841" s="13"/>
      <c r="HH841" s="13"/>
      <c r="HI841" s="13"/>
      <c r="HJ841" s="13"/>
      <c r="HK841" s="13"/>
      <c r="HL841" s="13"/>
      <c r="HM841" s="13"/>
      <c r="HN841" s="13"/>
      <c r="HO841" s="13"/>
      <c r="HP841" s="13"/>
      <c r="HQ841" s="13"/>
      <c r="HR841" s="13"/>
      <c r="HS841" s="13"/>
      <c r="HT841" s="13"/>
      <c r="HU841" s="13"/>
      <c r="HV841" s="13"/>
      <c r="HW841" s="13"/>
      <c r="HX841" s="13"/>
      <c r="HY841" s="13"/>
      <c r="HZ841" s="13"/>
      <c r="IA841" s="13"/>
      <c r="IB841" s="13"/>
      <c r="IC841" s="13"/>
      <c r="ID841" s="13"/>
      <c r="IE841" s="13"/>
      <c r="IF841" s="13"/>
      <c r="IG841" s="13"/>
      <c r="IH841" s="13"/>
      <c r="II841" s="13"/>
      <c r="IJ841" s="13"/>
      <c r="IK841" s="13"/>
      <c r="IL841" s="13"/>
      <c r="IM841" s="13"/>
      <c r="IN841" s="13"/>
      <c r="IO841" s="13"/>
      <c r="IP841" s="13"/>
      <c r="IQ841" s="13"/>
      <c r="IR841" s="13"/>
      <c r="IS841" s="13"/>
      <c r="IT841" s="13"/>
    </row>
    <row r="842" spans="1:254" s="124" customFormat="1" ht="51.75" customHeight="1">
      <c r="A842" s="172"/>
      <c r="B842" s="272"/>
      <c r="C842" s="151" t="s">
        <v>389</v>
      </c>
      <c r="D842" s="153">
        <v>113</v>
      </c>
      <c r="E842" s="129" t="s">
        <v>484</v>
      </c>
      <c r="F842" s="128" t="s">
        <v>289</v>
      </c>
      <c r="G842" s="128" t="s">
        <v>579</v>
      </c>
      <c r="H842" s="225">
        <v>126.3</v>
      </c>
      <c r="I842" s="225">
        <v>126.3</v>
      </c>
      <c r="J842" s="225">
        <v>126.7</v>
      </c>
      <c r="K842" s="225">
        <v>127.3</v>
      </c>
      <c r="L842" s="161" t="s">
        <v>1341</v>
      </c>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c r="EY842" s="13"/>
      <c r="EZ842" s="13"/>
      <c r="FA842" s="13"/>
      <c r="FB842" s="13"/>
      <c r="FC842" s="13"/>
      <c r="FD842" s="13"/>
      <c r="FE842" s="13"/>
      <c r="FF842" s="13"/>
      <c r="FG842" s="13"/>
      <c r="FH842" s="13"/>
      <c r="FI842" s="13"/>
      <c r="FJ842" s="13"/>
      <c r="FK842" s="13"/>
      <c r="FL842" s="13"/>
      <c r="FM842" s="13"/>
      <c r="FN842" s="13"/>
      <c r="FO842" s="13"/>
      <c r="FP842" s="13"/>
      <c r="FQ842" s="13"/>
      <c r="FR842" s="13"/>
      <c r="FS842" s="13"/>
      <c r="FT842" s="13"/>
      <c r="FU842" s="13"/>
      <c r="FV842" s="13"/>
      <c r="FW842" s="13"/>
      <c r="FX842" s="13"/>
      <c r="FY842" s="13"/>
      <c r="FZ842" s="13"/>
      <c r="GA842" s="13"/>
      <c r="GB842" s="13"/>
      <c r="GC842" s="13"/>
      <c r="GD842" s="13"/>
      <c r="GE842" s="13"/>
      <c r="GF842" s="13"/>
      <c r="GG842" s="13"/>
      <c r="GH842" s="13"/>
      <c r="GI842" s="13"/>
      <c r="GJ842" s="13"/>
      <c r="GK842" s="13"/>
      <c r="GL842" s="13"/>
      <c r="GM842" s="13"/>
      <c r="GN842" s="13"/>
      <c r="GO842" s="13"/>
      <c r="GP842" s="13"/>
      <c r="GQ842" s="13"/>
      <c r="GR842" s="13"/>
      <c r="GS842" s="13"/>
      <c r="GT842" s="13"/>
      <c r="GU842" s="13"/>
      <c r="GV842" s="13"/>
      <c r="GW842" s="13"/>
      <c r="GX842" s="13"/>
      <c r="GY842" s="13"/>
      <c r="GZ842" s="13"/>
      <c r="HA842" s="13"/>
      <c r="HB842" s="13"/>
      <c r="HC842" s="13"/>
      <c r="HD842" s="13"/>
      <c r="HE842" s="13"/>
      <c r="HF842" s="13"/>
      <c r="HG842" s="13"/>
      <c r="HH842" s="13"/>
      <c r="HI842" s="13"/>
      <c r="HJ842" s="13"/>
      <c r="HK842" s="13"/>
      <c r="HL842" s="13"/>
      <c r="HM842" s="13"/>
      <c r="HN842" s="13"/>
      <c r="HO842" s="13"/>
      <c r="HP842" s="13"/>
      <c r="HQ842" s="13"/>
      <c r="HR842" s="13"/>
      <c r="HS842" s="13"/>
      <c r="HT842" s="13"/>
      <c r="HU842" s="13"/>
      <c r="HV842" s="13"/>
      <c r="HW842" s="13"/>
      <c r="HX842" s="13"/>
      <c r="HY842" s="13"/>
      <c r="HZ842" s="13"/>
      <c r="IA842" s="13"/>
      <c r="IB842" s="13"/>
      <c r="IC842" s="13"/>
      <c r="ID842" s="13"/>
      <c r="IE842" s="13"/>
      <c r="IF842" s="13"/>
      <c r="IG842" s="13"/>
      <c r="IH842" s="13"/>
      <c r="II842" s="13"/>
      <c r="IJ842" s="13"/>
      <c r="IK842" s="13"/>
      <c r="IL842" s="13"/>
      <c r="IM842" s="13"/>
      <c r="IN842" s="13"/>
      <c r="IO842" s="13"/>
      <c r="IP842" s="13"/>
      <c r="IQ842" s="13"/>
      <c r="IR842" s="13"/>
      <c r="IS842" s="13"/>
      <c r="IT842" s="13"/>
    </row>
    <row r="843" spans="1:254" s="124" customFormat="1" ht="43.5" customHeight="1">
      <c r="A843" s="172"/>
      <c r="B843" s="272"/>
      <c r="C843" s="166"/>
      <c r="D843" s="167"/>
      <c r="E843" s="129" t="s">
        <v>639</v>
      </c>
      <c r="F843" s="128" t="s">
        <v>289</v>
      </c>
      <c r="G843" s="128" t="s">
        <v>638</v>
      </c>
      <c r="H843" s="226"/>
      <c r="I843" s="226"/>
      <c r="J843" s="226"/>
      <c r="K843" s="226"/>
      <c r="L843" s="162"/>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c r="EY843" s="13"/>
      <c r="EZ843" s="13"/>
      <c r="FA843" s="13"/>
      <c r="FB843" s="13"/>
      <c r="FC843" s="13"/>
      <c r="FD843" s="13"/>
      <c r="FE843" s="13"/>
      <c r="FF843" s="13"/>
      <c r="FG843" s="13"/>
      <c r="FH843" s="13"/>
      <c r="FI843" s="13"/>
      <c r="FJ843" s="13"/>
      <c r="FK843" s="13"/>
      <c r="FL843" s="13"/>
      <c r="FM843" s="13"/>
      <c r="FN843" s="13"/>
      <c r="FO843" s="13"/>
      <c r="FP843" s="13"/>
      <c r="FQ843" s="13"/>
      <c r="FR843" s="13"/>
      <c r="FS843" s="13"/>
      <c r="FT843" s="13"/>
      <c r="FU843" s="13"/>
      <c r="FV843" s="13"/>
      <c r="FW843" s="13"/>
      <c r="FX843" s="13"/>
      <c r="FY843" s="13"/>
      <c r="FZ843" s="13"/>
      <c r="GA843" s="13"/>
      <c r="GB843" s="13"/>
      <c r="GC843" s="13"/>
      <c r="GD843" s="13"/>
      <c r="GE843" s="13"/>
      <c r="GF843" s="13"/>
      <c r="GG843" s="13"/>
      <c r="GH843" s="13"/>
      <c r="GI843" s="13"/>
      <c r="GJ843" s="13"/>
      <c r="GK843" s="13"/>
      <c r="GL843" s="13"/>
      <c r="GM843" s="13"/>
      <c r="GN843" s="13"/>
      <c r="GO843" s="13"/>
      <c r="GP843" s="13"/>
      <c r="GQ843" s="13"/>
      <c r="GR843" s="13"/>
      <c r="GS843" s="13"/>
      <c r="GT843" s="13"/>
      <c r="GU843" s="13"/>
      <c r="GV843" s="13"/>
      <c r="GW843" s="13"/>
      <c r="GX843" s="13"/>
      <c r="GY843" s="13"/>
      <c r="GZ843" s="13"/>
      <c r="HA843" s="13"/>
      <c r="HB843" s="13"/>
      <c r="HC843" s="13"/>
      <c r="HD843" s="13"/>
      <c r="HE843" s="13"/>
      <c r="HF843" s="13"/>
      <c r="HG843" s="13"/>
      <c r="HH843" s="13"/>
      <c r="HI843" s="13"/>
      <c r="HJ843" s="13"/>
      <c r="HK843" s="13"/>
      <c r="HL843" s="13"/>
      <c r="HM843" s="13"/>
      <c r="HN843" s="13"/>
      <c r="HO843" s="13"/>
      <c r="HP843" s="13"/>
      <c r="HQ843" s="13"/>
      <c r="HR843" s="13"/>
      <c r="HS843" s="13"/>
      <c r="HT843" s="13"/>
      <c r="HU843" s="13"/>
      <c r="HV843" s="13"/>
      <c r="HW843" s="13"/>
      <c r="HX843" s="13"/>
      <c r="HY843" s="13"/>
      <c r="HZ843" s="13"/>
      <c r="IA843" s="13"/>
      <c r="IB843" s="13"/>
      <c r="IC843" s="13"/>
      <c r="ID843" s="13"/>
      <c r="IE843" s="13"/>
      <c r="IF843" s="13"/>
      <c r="IG843" s="13"/>
      <c r="IH843" s="13"/>
      <c r="II843" s="13"/>
      <c r="IJ843" s="13"/>
      <c r="IK843" s="13"/>
      <c r="IL843" s="13"/>
      <c r="IM843" s="13"/>
      <c r="IN843" s="13"/>
      <c r="IO843" s="13"/>
      <c r="IP843" s="13"/>
      <c r="IQ843" s="13"/>
      <c r="IR843" s="13"/>
      <c r="IS843" s="13"/>
      <c r="IT843" s="13"/>
    </row>
    <row r="844" spans="1:254" s="124" customFormat="1" ht="66.75" customHeight="1">
      <c r="A844" s="172"/>
      <c r="B844" s="272"/>
      <c r="C844" s="166"/>
      <c r="D844" s="167"/>
      <c r="E844" s="129" t="s">
        <v>1140</v>
      </c>
      <c r="F844" s="139" t="s">
        <v>289</v>
      </c>
      <c r="G844" s="128" t="s">
        <v>666</v>
      </c>
      <c r="H844" s="226"/>
      <c r="I844" s="226"/>
      <c r="J844" s="226"/>
      <c r="K844" s="226"/>
      <c r="L844" s="162"/>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c r="EY844" s="13"/>
      <c r="EZ844" s="13"/>
      <c r="FA844" s="13"/>
      <c r="FB844" s="13"/>
      <c r="FC844" s="13"/>
      <c r="FD844" s="13"/>
      <c r="FE844" s="13"/>
      <c r="FF844" s="13"/>
      <c r="FG844" s="13"/>
      <c r="FH844" s="13"/>
      <c r="FI844" s="13"/>
      <c r="FJ844" s="13"/>
      <c r="FK844" s="13"/>
      <c r="FL844" s="13"/>
      <c r="FM844" s="13"/>
      <c r="FN844" s="13"/>
      <c r="FO844" s="13"/>
      <c r="FP844" s="13"/>
      <c r="FQ844" s="13"/>
      <c r="FR844" s="13"/>
      <c r="FS844" s="13"/>
      <c r="FT844" s="13"/>
      <c r="FU844" s="13"/>
      <c r="FV844" s="13"/>
      <c r="FW844" s="13"/>
      <c r="FX844" s="13"/>
      <c r="FY844" s="13"/>
      <c r="FZ844" s="13"/>
      <c r="GA844" s="13"/>
      <c r="GB844" s="13"/>
      <c r="GC844" s="13"/>
      <c r="GD844" s="13"/>
      <c r="GE844" s="13"/>
      <c r="GF844" s="13"/>
      <c r="GG844" s="13"/>
      <c r="GH844" s="13"/>
      <c r="GI844" s="13"/>
      <c r="GJ844" s="13"/>
      <c r="GK844" s="13"/>
      <c r="GL844" s="13"/>
      <c r="GM844" s="13"/>
      <c r="GN844" s="13"/>
      <c r="GO844" s="13"/>
      <c r="GP844" s="13"/>
      <c r="GQ844" s="13"/>
      <c r="GR844" s="13"/>
      <c r="GS844" s="13"/>
      <c r="GT844" s="13"/>
      <c r="GU844" s="13"/>
      <c r="GV844" s="13"/>
      <c r="GW844" s="13"/>
      <c r="GX844" s="13"/>
      <c r="GY844" s="13"/>
      <c r="GZ844" s="13"/>
      <c r="HA844" s="13"/>
      <c r="HB844" s="13"/>
      <c r="HC844" s="13"/>
      <c r="HD844" s="13"/>
      <c r="HE844" s="13"/>
      <c r="HF844" s="13"/>
      <c r="HG844" s="13"/>
      <c r="HH844" s="13"/>
      <c r="HI844" s="13"/>
      <c r="HJ844" s="13"/>
      <c r="HK844" s="13"/>
      <c r="HL844" s="13"/>
      <c r="HM844" s="13"/>
      <c r="HN844" s="13"/>
      <c r="HO844" s="13"/>
      <c r="HP844" s="13"/>
      <c r="HQ844" s="13"/>
      <c r="HR844" s="13"/>
      <c r="HS844" s="13"/>
      <c r="HT844" s="13"/>
      <c r="HU844" s="13"/>
      <c r="HV844" s="13"/>
      <c r="HW844" s="13"/>
      <c r="HX844" s="13"/>
      <c r="HY844" s="13"/>
      <c r="HZ844" s="13"/>
      <c r="IA844" s="13"/>
      <c r="IB844" s="13"/>
      <c r="IC844" s="13"/>
      <c r="ID844" s="13"/>
      <c r="IE844" s="13"/>
      <c r="IF844" s="13"/>
      <c r="IG844" s="13"/>
      <c r="IH844" s="13"/>
      <c r="II844" s="13"/>
      <c r="IJ844" s="13"/>
      <c r="IK844" s="13"/>
      <c r="IL844" s="13"/>
      <c r="IM844" s="13"/>
      <c r="IN844" s="13"/>
      <c r="IO844" s="13"/>
      <c r="IP844" s="13"/>
      <c r="IQ844" s="13"/>
      <c r="IR844" s="13"/>
      <c r="IS844" s="13"/>
      <c r="IT844" s="13"/>
    </row>
    <row r="845" spans="1:254" s="124" customFormat="1" ht="37.5" customHeight="1">
      <c r="A845" s="172"/>
      <c r="B845" s="272"/>
      <c r="C845" s="166"/>
      <c r="D845" s="167"/>
      <c r="E845" s="124" t="s">
        <v>1342</v>
      </c>
      <c r="F845" s="128" t="s">
        <v>289</v>
      </c>
      <c r="G845" s="131" t="s">
        <v>757</v>
      </c>
      <c r="H845" s="226"/>
      <c r="I845" s="226"/>
      <c r="J845" s="226"/>
      <c r="K845" s="226"/>
      <c r="L845" s="162"/>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c r="EY845" s="13"/>
      <c r="EZ845" s="13"/>
      <c r="FA845" s="13"/>
      <c r="FB845" s="13"/>
      <c r="FC845" s="13"/>
      <c r="FD845" s="13"/>
      <c r="FE845" s="13"/>
      <c r="FF845" s="13"/>
      <c r="FG845" s="13"/>
      <c r="FH845" s="13"/>
      <c r="FI845" s="13"/>
      <c r="FJ845" s="13"/>
      <c r="FK845" s="13"/>
      <c r="FL845" s="13"/>
      <c r="FM845" s="13"/>
      <c r="FN845" s="13"/>
      <c r="FO845" s="13"/>
      <c r="FP845" s="13"/>
      <c r="FQ845" s="13"/>
      <c r="FR845" s="13"/>
      <c r="FS845" s="13"/>
      <c r="FT845" s="13"/>
      <c r="FU845" s="13"/>
      <c r="FV845" s="13"/>
      <c r="FW845" s="13"/>
      <c r="FX845" s="13"/>
      <c r="FY845" s="13"/>
      <c r="FZ845" s="13"/>
      <c r="GA845" s="13"/>
      <c r="GB845" s="13"/>
      <c r="GC845" s="13"/>
      <c r="GD845" s="13"/>
      <c r="GE845" s="13"/>
      <c r="GF845" s="13"/>
      <c r="GG845" s="13"/>
      <c r="GH845" s="13"/>
      <c r="GI845" s="13"/>
      <c r="GJ845" s="13"/>
      <c r="GK845" s="13"/>
      <c r="GL845" s="13"/>
      <c r="GM845" s="13"/>
      <c r="GN845" s="13"/>
      <c r="GO845" s="13"/>
      <c r="GP845" s="13"/>
      <c r="GQ845" s="13"/>
      <c r="GR845" s="13"/>
      <c r="GS845" s="13"/>
      <c r="GT845" s="13"/>
      <c r="GU845" s="13"/>
      <c r="GV845" s="13"/>
      <c r="GW845" s="13"/>
      <c r="GX845" s="13"/>
      <c r="GY845" s="13"/>
      <c r="GZ845" s="13"/>
      <c r="HA845" s="13"/>
      <c r="HB845" s="13"/>
      <c r="HC845" s="13"/>
      <c r="HD845" s="13"/>
      <c r="HE845" s="13"/>
      <c r="HF845" s="13"/>
      <c r="HG845" s="13"/>
      <c r="HH845" s="13"/>
      <c r="HI845" s="13"/>
      <c r="HJ845" s="13"/>
      <c r="HK845" s="13"/>
      <c r="HL845" s="13"/>
      <c r="HM845" s="13"/>
      <c r="HN845" s="13"/>
      <c r="HO845" s="13"/>
      <c r="HP845" s="13"/>
      <c r="HQ845" s="13"/>
      <c r="HR845" s="13"/>
      <c r="HS845" s="13"/>
      <c r="HT845" s="13"/>
      <c r="HU845" s="13"/>
      <c r="HV845" s="13"/>
      <c r="HW845" s="13"/>
      <c r="HX845" s="13"/>
      <c r="HY845" s="13"/>
      <c r="HZ845" s="13"/>
      <c r="IA845" s="13"/>
      <c r="IB845" s="13"/>
      <c r="IC845" s="13"/>
      <c r="ID845" s="13"/>
      <c r="IE845" s="13"/>
      <c r="IF845" s="13"/>
      <c r="IG845" s="13"/>
      <c r="IH845" s="13"/>
      <c r="II845" s="13"/>
      <c r="IJ845" s="13"/>
      <c r="IK845" s="13"/>
      <c r="IL845" s="13"/>
      <c r="IM845" s="13"/>
      <c r="IN845" s="13"/>
      <c r="IO845" s="13"/>
      <c r="IP845" s="13"/>
      <c r="IQ845" s="13"/>
      <c r="IR845" s="13"/>
      <c r="IS845" s="13"/>
      <c r="IT845" s="13"/>
    </row>
    <row r="846" spans="1:254" s="124" customFormat="1" ht="27.75" customHeight="1">
      <c r="A846" s="172"/>
      <c r="B846" s="272"/>
      <c r="C846" s="152"/>
      <c r="D846" s="154"/>
      <c r="E846" s="124" t="s">
        <v>1585</v>
      </c>
      <c r="F846" s="128" t="s">
        <v>289</v>
      </c>
      <c r="G846" s="131" t="s">
        <v>1586</v>
      </c>
      <c r="H846" s="227"/>
      <c r="I846" s="227"/>
      <c r="J846" s="227"/>
      <c r="K846" s="227"/>
      <c r="L846" s="16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c r="EY846" s="13"/>
      <c r="EZ846" s="13"/>
      <c r="FA846" s="13"/>
      <c r="FB846" s="13"/>
      <c r="FC846" s="13"/>
      <c r="FD846" s="13"/>
      <c r="FE846" s="13"/>
      <c r="FF846" s="13"/>
      <c r="FG846" s="13"/>
      <c r="FH846" s="13"/>
      <c r="FI846" s="13"/>
      <c r="FJ846" s="13"/>
      <c r="FK846" s="13"/>
      <c r="FL846" s="13"/>
      <c r="FM846" s="13"/>
      <c r="FN846" s="13"/>
      <c r="FO846" s="13"/>
      <c r="FP846" s="13"/>
      <c r="FQ846" s="13"/>
      <c r="FR846" s="13"/>
      <c r="FS846" s="13"/>
      <c r="FT846" s="13"/>
      <c r="FU846" s="13"/>
      <c r="FV846" s="13"/>
      <c r="FW846" s="13"/>
      <c r="FX846" s="13"/>
      <c r="FY846" s="13"/>
      <c r="FZ846" s="13"/>
      <c r="GA846" s="13"/>
      <c r="GB846" s="13"/>
      <c r="GC846" s="13"/>
      <c r="GD846" s="13"/>
      <c r="GE846" s="13"/>
      <c r="GF846" s="13"/>
      <c r="GG846" s="13"/>
      <c r="GH846" s="13"/>
      <c r="GI846" s="13"/>
      <c r="GJ846" s="13"/>
      <c r="GK846" s="13"/>
      <c r="GL846" s="13"/>
      <c r="GM846" s="13"/>
      <c r="GN846" s="13"/>
      <c r="GO846" s="13"/>
      <c r="GP846" s="13"/>
      <c r="GQ846" s="13"/>
      <c r="GR846" s="13"/>
      <c r="GS846" s="13"/>
      <c r="GT846" s="13"/>
      <c r="GU846" s="13"/>
      <c r="GV846" s="13"/>
      <c r="GW846" s="13"/>
      <c r="GX846" s="13"/>
      <c r="GY846" s="13"/>
      <c r="GZ846" s="13"/>
      <c r="HA846" s="13"/>
      <c r="HB846" s="13"/>
      <c r="HC846" s="13"/>
      <c r="HD846" s="13"/>
      <c r="HE846" s="13"/>
      <c r="HF846" s="13"/>
      <c r="HG846" s="13"/>
      <c r="HH846" s="13"/>
      <c r="HI846" s="13"/>
      <c r="HJ846" s="13"/>
      <c r="HK846" s="13"/>
      <c r="HL846" s="13"/>
      <c r="HM846" s="13"/>
      <c r="HN846" s="13"/>
      <c r="HO846" s="13"/>
      <c r="HP846" s="13"/>
      <c r="HQ846" s="13"/>
      <c r="HR846" s="13"/>
      <c r="HS846" s="13"/>
      <c r="HT846" s="13"/>
      <c r="HU846" s="13"/>
      <c r="HV846" s="13"/>
      <c r="HW846" s="13"/>
      <c r="HX846" s="13"/>
      <c r="HY846" s="13"/>
      <c r="HZ846" s="13"/>
      <c r="IA846" s="13"/>
      <c r="IB846" s="13"/>
      <c r="IC846" s="13"/>
      <c r="ID846" s="13"/>
      <c r="IE846" s="13"/>
      <c r="IF846" s="13"/>
      <c r="IG846" s="13"/>
      <c r="IH846" s="13"/>
      <c r="II846" s="13"/>
      <c r="IJ846" s="13"/>
      <c r="IK846" s="13"/>
      <c r="IL846" s="13"/>
      <c r="IM846" s="13"/>
      <c r="IN846" s="13"/>
      <c r="IO846" s="13"/>
      <c r="IP846" s="13"/>
      <c r="IQ846" s="13"/>
      <c r="IR846" s="13"/>
      <c r="IS846" s="13"/>
      <c r="IT846" s="13"/>
    </row>
    <row r="847" spans="1:254" s="124" customFormat="1" ht="58.5" customHeight="1">
      <c r="A847" s="172"/>
      <c r="B847" s="272"/>
      <c r="C847" s="151" t="s">
        <v>390</v>
      </c>
      <c r="D847" s="153">
        <v>113</v>
      </c>
      <c r="E847" s="129" t="s">
        <v>106</v>
      </c>
      <c r="F847" s="128" t="s">
        <v>289</v>
      </c>
      <c r="G847" s="139" t="s">
        <v>608</v>
      </c>
      <c r="H847" s="225">
        <v>117.7</v>
      </c>
      <c r="I847" s="225">
        <v>117.7</v>
      </c>
      <c r="J847" s="225">
        <v>117.7</v>
      </c>
      <c r="K847" s="225">
        <v>117.8</v>
      </c>
      <c r="L847" s="161" t="s">
        <v>501</v>
      </c>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c r="EY847" s="13"/>
      <c r="EZ847" s="13"/>
      <c r="FA847" s="13"/>
      <c r="FB847" s="13"/>
      <c r="FC847" s="13"/>
      <c r="FD847" s="13"/>
      <c r="FE847" s="13"/>
      <c r="FF847" s="13"/>
      <c r="FG847" s="13"/>
      <c r="FH847" s="13"/>
      <c r="FI847" s="13"/>
      <c r="FJ847" s="13"/>
      <c r="FK847" s="13"/>
      <c r="FL847" s="13"/>
      <c r="FM847" s="13"/>
      <c r="FN847" s="13"/>
      <c r="FO847" s="13"/>
      <c r="FP847" s="13"/>
      <c r="FQ847" s="13"/>
      <c r="FR847" s="13"/>
      <c r="FS847" s="13"/>
      <c r="FT847" s="13"/>
      <c r="FU847" s="13"/>
      <c r="FV847" s="13"/>
      <c r="FW847" s="13"/>
      <c r="FX847" s="13"/>
      <c r="FY847" s="13"/>
      <c r="FZ847" s="13"/>
      <c r="GA847" s="13"/>
      <c r="GB847" s="13"/>
      <c r="GC847" s="13"/>
      <c r="GD847" s="13"/>
      <c r="GE847" s="13"/>
      <c r="GF847" s="13"/>
      <c r="GG847" s="13"/>
      <c r="GH847" s="13"/>
      <c r="GI847" s="13"/>
      <c r="GJ847" s="13"/>
      <c r="GK847" s="13"/>
      <c r="GL847" s="13"/>
      <c r="GM847" s="13"/>
      <c r="GN847" s="13"/>
      <c r="GO847" s="13"/>
      <c r="GP847" s="13"/>
      <c r="GQ847" s="13"/>
      <c r="GR847" s="13"/>
      <c r="GS847" s="13"/>
      <c r="GT847" s="13"/>
      <c r="GU847" s="13"/>
      <c r="GV847" s="13"/>
      <c r="GW847" s="13"/>
      <c r="GX847" s="13"/>
      <c r="GY847" s="13"/>
      <c r="GZ847" s="13"/>
      <c r="HA847" s="13"/>
      <c r="HB847" s="13"/>
      <c r="HC847" s="13"/>
      <c r="HD847" s="13"/>
      <c r="HE847" s="13"/>
      <c r="HF847" s="13"/>
      <c r="HG847" s="13"/>
      <c r="HH847" s="13"/>
      <c r="HI847" s="13"/>
      <c r="HJ847" s="13"/>
      <c r="HK847" s="13"/>
      <c r="HL847" s="13"/>
      <c r="HM847" s="13"/>
      <c r="HN847" s="13"/>
      <c r="HO847" s="13"/>
      <c r="HP847" s="13"/>
      <c r="HQ847" s="13"/>
      <c r="HR847" s="13"/>
      <c r="HS847" s="13"/>
      <c r="HT847" s="13"/>
      <c r="HU847" s="13"/>
      <c r="HV847" s="13"/>
      <c r="HW847" s="13"/>
      <c r="HX847" s="13"/>
      <c r="HY847" s="13"/>
      <c r="HZ847" s="13"/>
      <c r="IA847" s="13"/>
      <c r="IB847" s="13"/>
      <c r="IC847" s="13"/>
      <c r="ID847" s="13"/>
      <c r="IE847" s="13"/>
      <c r="IF847" s="13"/>
      <c r="IG847" s="13"/>
      <c r="IH847" s="13"/>
      <c r="II847" s="13"/>
      <c r="IJ847" s="13"/>
      <c r="IK847" s="13"/>
      <c r="IL847" s="13"/>
      <c r="IM847" s="13"/>
      <c r="IN847" s="13"/>
      <c r="IO847" s="13"/>
      <c r="IP847" s="13"/>
      <c r="IQ847" s="13"/>
      <c r="IR847" s="13"/>
      <c r="IS847" s="13"/>
      <c r="IT847" s="13"/>
    </row>
    <row r="848" spans="1:254" s="124" customFormat="1" ht="33.75" customHeight="1">
      <c r="A848" s="172"/>
      <c r="B848" s="272"/>
      <c r="C848" s="166"/>
      <c r="D848" s="167"/>
      <c r="E848" s="129" t="s">
        <v>637</v>
      </c>
      <c r="F848" s="128" t="s">
        <v>289</v>
      </c>
      <c r="G848" s="139">
        <v>38807</v>
      </c>
      <c r="H848" s="226"/>
      <c r="I848" s="226"/>
      <c r="J848" s="226"/>
      <c r="K848" s="226"/>
      <c r="L848" s="162"/>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c r="EY848" s="13"/>
      <c r="EZ848" s="13"/>
      <c r="FA848" s="13"/>
      <c r="FB848" s="13"/>
      <c r="FC848" s="13"/>
      <c r="FD848" s="13"/>
      <c r="FE848" s="13"/>
      <c r="FF848" s="13"/>
      <c r="FG848" s="13"/>
      <c r="FH848" s="13"/>
      <c r="FI848" s="13"/>
      <c r="FJ848" s="13"/>
      <c r="FK848" s="13"/>
      <c r="FL848" s="13"/>
      <c r="FM848" s="13"/>
      <c r="FN848" s="13"/>
      <c r="FO848" s="13"/>
      <c r="FP848" s="13"/>
      <c r="FQ848" s="13"/>
      <c r="FR848" s="13"/>
      <c r="FS848" s="13"/>
      <c r="FT848" s="13"/>
      <c r="FU848" s="13"/>
      <c r="FV848" s="13"/>
      <c r="FW848" s="13"/>
      <c r="FX848" s="13"/>
      <c r="FY848" s="13"/>
      <c r="FZ848" s="13"/>
      <c r="GA848" s="13"/>
      <c r="GB848" s="13"/>
      <c r="GC848" s="13"/>
      <c r="GD848" s="13"/>
      <c r="GE848" s="13"/>
      <c r="GF848" s="13"/>
      <c r="GG848" s="13"/>
      <c r="GH848" s="13"/>
      <c r="GI848" s="13"/>
      <c r="GJ848" s="13"/>
      <c r="GK848" s="13"/>
      <c r="GL848" s="13"/>
      <c r="GM848" s="13"/>
      <c r="GN848" s="13"/>
      <c r="GO848" s="13"/>
      <c r="GP848" s="13"/>
      <c r="GQ848" s="13"/>
      <c r="GR848" s="13"/>
      <c r="GS848" s="13"/>
      <c r="GT848" s="13"/>
      <c r="GU848" s="13"/>
      <c r="GV848" s="13"/>
      <c r="GW848" s="13"/>
      <c r="GX848" s="13"/>
      <c r="GY848" s="13"/>
      <c r="GZ848" s="13"/>
      <c r="HA848" s="13"/>
      <c r="HB848" s="13"/>
      <c r="HC848" s="13"/>
      <c r="HD848" s="13"/>
      <c r="HE848" s="13"/>
      <c r="HF848" s="13"/>
      <c r="HG848" s="13"/>
      <c r="HH848" s="13"/>
      <c r="HI848" s="13"/>
      <c r="HJ848" s="13"/>
      <c r="HK848" s="13"/>
      <c r="HL848" s="13"/>
      <c r="HM848" s="13"/>
      <c r="HN848" s="13"/>
      <c r="HO848" s="13"/>
      <c r="HP848" s="13"/>
      <c r="HQ848" s="13"/>
      <c r="HR848" s="13"/>
      <c r="HS848" s="13"/>
      <c r="HT848" s="13"/>
      <c r="HU848" s="13"/>
      <c r="HV848" s="13"/>
      <c r="HW848" s="13"/>
      <c r="HX848" s="13"/>
      <c r="HY848" s="13"/>
      <c r="HZ848" s="13"/>
      <c r="IA848" s="13"/>
      <c r="IB848" s="13"/>
      <c r="IC848" s="13"/>
      <c r="ID848" s="13"/>
      <c r="IE848" s="13"/>
      <c r="IF848" s="13"/>
      <c r="IG848" s="13"/>
      <c r="IH848" s="13"/>
      <c r="II848" s="13"/>
      <c r="IJ848" s="13"/>
      <c r="IK848" s="13"/>
      <c r="IL848" s="13"/>
      <c r="IM848" s="13"/>
      <c r="IN848" s="13"/>
      <c r="IO848" s="13"/>
      <c r="IP848" s="13"/>
      <c r="IQ848" s="13"/>
      <c r="IR848" s="13"/>
      <c r="IS848" s="13"/>
      <c r="IT848" s="13"/>
    </row>
    <row r="849" spans="1:254" s="124" customFormat="1" ht="66.75" customHeight="1">
      <c r="A849" s="172"/>
      <c r="B849" s="272"/>
      <c r="C849" s="166"/>
      <c r="D849" s="167"/>
      <c r="E849" s="129" t="s">
        <v>1139</v>
      </c>
      <c r="F849" s="139" t="s">
        <v>289</v>
      </c>
      <c r="G849" s="128" t="s">
        <v>666</v>
      </c>
      <c r="H849" s="226"/>
      <c r="I849" s="226"/>
      <c r="J849" s="226"/>
      <c r="K849" s="226"/>
      <c r="L849" s="162"/>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c r="EY849" s="13"/>
      <c r="EZ849" s="13"/>
      <c r="FA849" s="13"/>
      <c r="FB849" s="13"/>
      <c r="FC849" s="13"/>
      <c r="FD849" s="13"/>
      <c r="FE849" s="13"/>
      <c r="FF849" s="13"/>
      <c r="FG849" s="13"/>
      <c r="FH849" s="13"/>
      <c r="FI849" s="13"/>
      <c r="FJ849" s="13"/>
      <c r="FK849" s="13"/>
      <c r="FL849" s="13"/>
      <c r="FM849" s="13"/>
      <c r="FN849" s="13"/>
      <c r="FO849" s="13"/>
      <c r="FP849" s="13"/>
      <c r="FQ849" s="13"/>
      <c r="FR849" s="13"/>
      <c r="FS849" s="13"/>
      <c r="FT849" s="13"/>
      <c r="FU849" s="13"/>
      <c r="FV849" s="13"/>
      <c r="FW849" s="13"/>
      <c r="FX849" s="13"/>
      <c r="FY849" s="13"/>
      <c r="FZ849" s="13"/>
      <c r="GA849" s="13"/>
      <c r="GB849" s="13"/>
      <c r="GC849" s="13"/>
      <c r="GD849" s="13"/>
      <c r="GE849" s="13"/>
      <c r="GF849" s="13"/>
      <c r="GG849" s="13"/>
      <c r="GH849" s="13"/>
      <c r="GI849" s="13"/>
      <c r="GJ849" s="13"/>
      <c r="GK849" s="13"/>
      <c r="GL849" s="13"/>
      <c r="GM849" s="13"/>
      <c r="GN849" s="13"/>
      <c r="GO849" s="13"/>
      <c r="GP849" s="13"/>
      <c r="GQ849" s="13"/>
      <c r="GR849" s="13"/>
      <c r="GS849" s="13"/>
      <c r="GT849" s="13"/>
      <c r="GU849" s="13"/>
      <c r="GV849" s="13"/>
      <c r="GW849" s="13"/>
      <c r="GX849" s="13"/>
      <c r="GY849" s="13"/>
      <c r="GZ849" s="13"/>
      <c r="HA849" s="13"/>
      <c r="HB849" s="13"/>
      <c r="HC849" s="13"/>
      <c r="HD849" s="13"/>
      <c r="HE849" s="13"/>
      <c r="HF849" s="13"/>
      <c r="HG849" s="13"/>
      <c r="HH849" s="13"/>
      <c r="HI849" s="13"/>
      <c r="HJ849" s="13"/>
      <c r="HK849" s="13"/>
      <c r="HL849" s="13"/>
      <c r="HM849" s="13"/>
      <c r="HN849" s="13"/>
      <c r="HO849" s="13"/>
      <c r="HP849" s="13"/>
      <c r="HQ849" s="13"/>
      <c r="HR849" s="13"/>
      <c r="HS849" s="13"/>
      <c r="HT849" s="13"/>
      <c r="HU849" s="13"/>
      <c r="HV849" s="13"/>
      <c r="HW849" s="13"/>
      <c r="HX849" s="13"/>
      <c r="HY849" s="13"/>
      <c r="HZ849" s="13"/>
      <c r="IA849" s="13"/>
      <c r="IB849" s="13"/>
      <c r="IC849" s="13"/>
      <c r="ID849" s="13"/>
      <c r="IE849" s="13"/>
      <c r="IF849" s="13"/>
      <c r="IG849" s="13"/>
      <c r="IH849" s="13"/>
      <c r="II849" s="13"/>
      <c r="IJ849" s="13"/>
      <c r="IK849" s="13"/>
      <c r="IL849" s="13"/>
      <c r="IM849" s="13"/>
      <c r="IN849" s="13"/>
      <c r="IO849" s="13"/>
      <c r="IP849" s="13"/>
      <c r="IQ849" s="13"/>
      <c r="IR849" s="13"/>
      <c r="IS849" s="13"/>
      <c r="IT849" s="13"/>
    </row>
    <row r="850" spans="1:254" s="124" customFormat="1" ht="48.75" customHeight="1">
      <c r="A850" s="172"/>
      <c r="B850" s="272"/>
      <c r="C850" s="166"/>
      <c r="D850" s="167"/>
      <c r="E850" s="129" t="s">
        <v>1343</v>
      </c>
      <c r="F850" s="139" t="s">
        <v>289</v>
      </c>
      <c r="G850" s="139" t="s">
        <v>1344</v>
      </c>
      <c r="H850" s="226"/>
      <c r="I850" s="226"/>
      <c r="J850" s="226"/>
      <c r="K850" s="226"/>
      <c r="L850" s="162"/>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c r="EY850" s="13"/>
      <c r="EZ850" s="13"/>
      <c r="FA850" s="13"/>
      <c r="FB850" s="13"/>
      <c r="FC850" s="13"/>
      <c r="FD850" s="13"/>
      <c r="FE850" s="13"/>
      <c r="FF850" s="13"/>
      <c r="FG850" s="13"/>
      <c r="FH850" s="13"/>
      <c r="FI850" s="13"/>
      <c r="FJ850" s="13"/>
      <c r="FK850" s="13"/>
      <c r="FL850" s="13"/>
      <c r="FM850" s="13"/>
      <c r="FN850" s="13"/>
      <c r="FO850" s="13"/>
      <c r="FP850" s="13"/>
      <c r="FQ850" s="13"/>
      <c r="FR850" s="13"/>
      <c r="FS850" s="13"/>
      <c r="FT850" s="13"/>
      <c r="FU850" s="13"/>
      <c r="FV850" s="13"/>
      <c r="FW850" s="13"/>
      <c r="FX850" s="13"/>
      <c r="FY850" s="13"/>
      <c r="FZ850" s="13"/>
      <c r="GA850" s="13"/>
      <c r="GB850" s="13"/>
      <c r="GC850" s="13"/>
      <c r="GD850" s="13"/>
      <c r="GE850" s="13"/>
      <c r="GF850" s="13"/>
      <c r="GG850" s="13"/>
      <c r="GH850" s="13"/>
      <c r="GI850" s="13"/>
      <c r="GJ850" s="13"/>
      <c r="GK850" s="13"/>
      <c r="GL850" s="13"/>
      <c r="GM850" s="13"/>
      <c r="GN850" s="13"/>
      <c r="GO850" s="13"/>
      <c r="GP850" s="13"/>
      <c r="GQ850" s="13"/>
      <c r="GR850" s="13"/>
      <c r="GS850" s="13"/>
      <c r="GT850" s="13"/>
      <c r="GU850" s="13"/>
      <c r="GV850" s="13"/>
      <c r="GW850" s="13"/>
      <c r="GX850" s="13"/>
      <c r="GY850" s="13"/>
      <c r="GZ850" s="13"/>
      <c r="HA850" s="13"/>
      <c r="HB850" s="13"/>
      <c r="HC850" s="13"/>
      <c r="HD850" s="13"/>
      <c r="HE850" s="13"/>
      <c r="HF850" s="13"/>
      <c r="HG850" s="13"/>
      <c r="HH850" s="13"/>
      <c r="HI850" s="13"/>
      <c r="HJ850" s="13"/>
      <c r="HK850" s="13"/>
      <c r="HL850" s="13"/>
      <c r="HM850" s="13"/>
      <c r="HN850" s="13"/>
      <c r="HO850" s="13"/>
      <c r="HP850" s="13"/>
      <c r="HQ850" s="13"/>
      <c r="HR850" s="13"/>
      <c r="HS850" s="13"/>
      <c r="HT850" s="13"/>
      <c r="HU850" s="13"/>
      <c r="HV850" s="13"/>
      <c r="HW850" s="13"/>
      <c r="HX850" s="13"/>
      <c r="HY850" s="13"/>
      <c r="HZ850" s="13"/>
      <c r="IA850" s="13"/>
      <c r="IB850" s="13"/>
      <c r="IC850" s="13"/>
      <c r="ID850" s="13"/>
      <c r="IE850" s="13"/>
      <c r="IF850" s="13"/>
      <c r="IG850" s="13"/>
      <c r="IH850" s="13"/>
      <c r="II850" s="13"/>
      <c r="IJ850" s="13"/>
      <c r="IK850" s="13"/>
      <c r="IL850" s="13"/>
      <c r="IM850" s="13"/>
      <c r="IN850" s="13"/>
      <c r="IO850" s="13"/>
      <c r="IP850" s="13"/>
      <c r="IQ850" s="13"/>
      <c r="IR850" s="13"/>
      <c r="IS850" s="13"/>
      <c r="IT850" s="13"/>
    </row>
    <row r="851" spans="1:254" s="124" customFormat="1" ht="46.5" customHeight="1">
      <c r="A851" s="172"/>
      <c r="B851" s="272"/>
      <c r="C851" s="152"/>
      <c r="D851" s="154"/>
      <c r="E851" s="124" t="s">
        <v>1342</v>
      </c>
      <c r="F851" s="128" t="s">
        <v>289</v>
      </c>
      <c r="G851" s="131" t="s">
        <v>757</v>
      </c>
      <c r="H851" s="227"/>
      <c r="I851" s="227"/>
      <c r="J851" s="227"/>
      <c r="K851" s="227"/>
      <c r="L851" s="16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c r="EY851" s="13"/>
      <c r="EZ851" s="13"/>
      <c r="FA851" s="13"/>
      <c r="FB851" s="13"/>
      <c r="FC851" s="13"/>
      <c r="FD851" s="13"/>
      <c r="FE851" s="13"/>
      <c r="FF851" s="13"/>
      <c r="FG851" s="13"/>
      <c r="FH851" s="13"/>
      <c r="FI851" s="13"/>
      <c r="FJ851" s="13"/>
      <c r="FK851" s="13"/>
      <c r="FL851" s="13"/>
      <c r="FM851" s="13"/>
      <c r="FN851" s="13"/>
      <c r="FO851" s="13"/>
      <c r="FP851" s="13"/>
      <c r="FQ851" s="13"/>
      <c r="FR851" s="13"/>
      <c r="FS851" s="13"/>
      <c r="FT851" s="13"/>
      <c r="FU851" s="13"/>
      <c r="FV851" s="13"/>
      <c r="FW851" s="13"/>
      <c r="FX851" s="13"/>
      <c r="FY851" s="13"/>
      <c r="FZ851" s="13"/>
      <c r="GA851" s="13"/>
      <c r="GB851" s="13"/>
      <c r="GC851" s="13"/>
      <c r="GD851" s="13"/>
      <c r="GE851" s="13"/>
      <c r="GF851" s="13"/>
      <c r="GG851" s="13"/>
      <c r="GH851" s="13"/>
      <c r="GI851" s="13"/>
      <c r="GJ851" s="13"/>
      <c r="GK851" s="13"/>
      <c r="GL851" s="13"/>
      <c r="GM851" s="13"/>
      <c r="GN851" s="13"/>
      <c r="GO851" s="13"/>
      <c r="GP851" s="13"/>
      <c r="GQ851" s="13"/>
      <c r="GR851" s="13"/>
      <c r="GS851" s="13"/>
      <c r="GT851" s="13"/>
      <c r="GU851" s="13"/>
      <c r="GV851" s="13"/>
      <c r="GW851" s="13"/>
      <c r="GX851" s="13"/>
      <c r="GY851" s="13"/>
      <c r="GZ851" s="13"/>
      <c r="HA851" s="13"/>
      <c r="HB851" s="13"/>
      <c r="HC851" s="13"/>
      <c r="HD851" s="13"/>
      <c r="HE851" s="13"/>
      <c r="HF851" s="13"/>
      <c r="HG851" s="13"/>
      <c r="HH851" s="13"/>
      <c r="HI851" s="13"/>
      <c r="HJ851" s="13"/>
      <c r="HK851" s="13"/>
      <c r="HL851" s="13"/>
      <c r="HM851" s="13"/>
      <c r="HN851" s="13"/>
      <c r="HO851" s="13"/>
      <c r="HP851" s="13"/>
      <c r="HQ851" s="13"/>
      <c r="HR851" s="13"/>
      <c r="HS851" s="13"/>
      <c r="HT851" s="13"/>
      <c r="HU851" s="13"/>
      <c r="HV851" s="13"/>
      <c r="HW851" s="13"/>
      <c r="HX851" s="13"/>
      <c r="HY851" s="13"/>
      <c r="HZ851" s="13"/>
      <c r="IA851" s="13"/>
      <c r="IB851" s="13"/>
      <c r="IC851" s="13"/>
      <c r="ID851" s="13"/>
      <c r="IE851" s="13"/>
      <c r="IF851" s="13"/>
      <c r="IG851" s="13"/>
      <c r="IH851" s="13"/>
      <c r="II851" s="13"/>
      <c r="IJ851" s="13"/>
      <c r="IK851" s="13"/>
      <c r="IL851" s="13"/>
      <c r="IM851" s="13"/>
      <c r="IN851" s="13"/>
      <c r="IO851" s="13"/>
      <c r="IP851" s="13"/>
      <c r="IQ851" s="13"/>
      <c r="IR851" s="13"/>
      <c r="IS851" s="13"/>
      <c r="IT851" s="13"/>
    </row>
    <row r="852" spans="1:254" s="124" customFormat="1" ht="48" customHeight="1">
      <c r="A852" s="172"/>
      <c r="B852" s="272"/>
      <c r="C852" s="151" t="s">
        <v>415</v>
      </c>
      <c r="D852" s="153">
        <v>113</v>
      </c>
      <c r="E852" s="129" t="s">
        <v>400</v>
      </c>
      <c r="F852" s="128" t="s">
        <v>289</v>
      </c>
      <c r="G852" s="128" t="s">
        <v>600</v>
      </c>
      <c r="H852" s="225">
        <v>678</v>
      </c>
      <c r="I852" s="225">
        <v>678</v>
      </c>
      <c r="J852" s="225">
        <v>2678</v>
      </c>
      <c r="K852" s="225"/>
      <c r="L852" s="161" t="s">
        <v>502</v>
      </c>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c r="EY852" s="13"/>
      <c r="EZ852" s="13"/>
      <c r="FA852" s="13"/>
      <c r="FB852" s="13"/>
      <c r="FC852" s="13"/>
      <c r="FD852" s="13"/>
      <c r="FE852" s="13"/>
      <c r="FF852" s="13"/>
      <c r="FG852" s="13"/>
      <c r="FH852" s="13"/>
      <c r="FI852" s="13"/>
      <c r="FJ852" s="13"/>
      <c r="FK852" s="13"/>
      <c r="FL852" s="13"/>
      <c r="FM852" s="13"/>
      <c r="FN852" s="13"/>
      <c r="FO852" s="13"/>
      <c r="FP852" s="13"/>
      <c r="FQ852" s="13"/>
      <c r="FR852" s="13"/>
      <c r="FS852" s="13"/>
      <c r="FT852" s="13"/>
      <c r="FU852" s="13"/>
      <c r="FV852" s="13"/>
      <c r="FW852" s="13"/>
      <c r="FX852" s="13"/>
      <c r="FY852" s="13"/>
      <c r="FZ852" s="13"/>
      <c r="GA852" s="13"/>
      <c r="GB852" s="13"/>
      <c r="GC852" s="13"/>
      <c r="GD852" s="13"/>
      <c r="GE852" s="13"/>
      <c r="GF852" s="13"/>
      <c r="GG852" s="13"/>
      <c r="GH852" s="13"/>
      <c r="GI852" s="13"/>
      <c r="GJ852" s="13"/>
      <c r="GK852" s="13"/>
      <c r="GL852" s="13"/>
      <c r="GM852" s="13"/>
      <c r="GN852" s="13"/>
      <c r="GO852" s="13"/>
      <c r="GP852" s="13"/>
      <c r="GQ852" s="13"/>
      <c r="GR852" s="13"/>
      <c r="GS852" s="13"/>
      <c r="GT852" s="13"/>
      <c r="GU852" s="13"/>
      <c r="GV852" s="13"/>
      <c r="GW852" s="13"/>
      <c r="GX852" s="13"/>
      <c r="GY852" s="13"/>
      <c r="GZ852" s="13"/>
      <c r="HA852" s="13"/>
      <c r="HB852" s="13"/>
      <c r="HC852" s="13"/>
      <c r="HD852" s="13"/>
      <c r="HE852" s="13"/>
      <c r="HF852" s="13"/>
      <c r="HG852" s="13"/>
      <c r="HH852" s="13"/>
      <c r="HI852" s="13"/>
      <c r="HJ852" s="13"/>
      <c r="HK852" s="13"/>
      <c r="HL852" s="13"/>
      <c r="HM852" s="13"/>
      <c r="HN852" s="13"/>
      <c r="HO852" s="13"/>
      <c r="HP852" s="13"/>
      <c r="HQ852" s="13"/>
      <c r="HR852" s="13"/>
      <c r="HS852" s="13"/>
      <c r="HT852" s="13"/>
      <c r="HU852" s="13"/>
      <c r="HV852" s="13"/>
      <c r="HW852" s="13"/>
      <c r="HX852" s="13"/>
      <c r="HY852" s="13"/>
      <c r="HZ852" s="13"/>
      <c r="IA852" s="13"/>
      <c r="IB852" s="13"/>
      <c r="IC852" s="13"/>
      <c r="ID852" s="13"/>
      <c r="IE852" s="13"/>
      <c r="IF852" s="13"/>
      <c r="IG852" s="13"/>
      <c r="IH852" s="13"/>
      <c r="II852" s="13"/>
      <c r="IJ852" s="13"/>
      <c r="IK852" s="13"/>
      <c r="IL852" s="13"/>
      <c r="IM852" s="13"/>
      <c r="IN852" s="13"/>
      <c r="IO852" s="13"/>
      <c r="IP852" s="13"/>
      <c r="IQ852" s="13"/>
      <c r="IR852" s="13"/>
      <c r="IS852" s="13"/>
      <c r="IT852" s="13"/>
    </row>
    <row r="853" spans="1:254" s="124" customFormat="1" ht="45" customHeight="1">
      <c r="A853" s="172"/>
      <c r="B853" s="272"/>
      <c r="C853" s="166"/>
      <c r="D853" s="167"/>
      <c r="E853" s="129" t="s">
        <v>1001</v>
      </c>
      <c r="F853" s="128" t="s">
        <v>289</v>
      </c>
      <c r="G853" s="128" t="s">
        <v>636</v>
      </c>
      <c r="H853" s="226"/>
      <c r="I853" s="226"/>
      <c r="J853" s="226"/>
      <c r="K853" s="226"/>
      <c r="L853" s="162"/>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c r="EY853" s="13"/>
      <c r="EZ853" s="13"/>
      <c r="FA853" s="13"/>
      <c r="FB853" s="13"/>
      <c r="FC853" s="13"/>
      <c r="FD853" s="13"/>
      <c r="FE853" s="13"/>
      <c r="FF853" s="13"/>
      <c r="FG853" s="13"/>
      <c r="FH853" s="13"/>
      <c r="FI853" s="13"/>
      <c r="FJ853" s="13"/>
      <c r="FK853" s="13"/>
      <c r="FL853" s="13"/>
      <c r="FM853" s="13"/>
      <c r="FN853" s="13"/>
      <c r="FO853" s="13"/>
      <c r="FP853" s="13"/>
      <c r="FQ853" s="13"/>
      <c r="FR853" s="13"/>
      <c r="FS853" s="13"/>
      <c r="FT853" s="13"/>
      <c r="FU853" s="13"/>
      <c r="FV853" s="13"/>
      <c r="FW853" s="13"/>
      <c r="FX853" s="13"/>
      <c r="FY853" s="13"/>
      <c r="FZ853" s="13"/>
      <c r="GA853" s="13"/>
      <c r="GB853" s="13"/>
      <c r="GC853" s="13"/>
      <c r="GD853" s="13"/>
      <c r="GE853" s="13"/>
      <c r="GF853" s="13"/>
      <c r="GG853" s="13"/>
      <c r="GH853" s="13"/>
      <c r="GI853" s="13"/>
      <c r="GJ853" s="13"/>
      <c r="GK853" s="13"/>
      <c r="GL853" s="13"/>
      <c r="GM853" s="13"/>
      <c r="GN853" s="13"/>
      <c r="GO853" s="13"/>
      <c r="GP853" s="13"/>
      <c r="GQ853" s="13"/>
      <c r="GR853" s="13"/>
      <c r="GS853" s="13"/>
      <c r="GT853" s="13"/>
      <c r="GU853" s="13"/>
      <c r="GV853" s="13"/>
      <c r="GW853" s="13"/>
      <c r="GX853" s="13"/>
      <c r="GY853" s="13"/>
      <c r="GZ853" s="13"/>
      <c r="HA853" s="13"/>
      <c r="HB853" s="13"/>
      <c r="HC853" s="13"/>
      <c r="HD853" s="13"/>
      <c r="HE853" s="13"/>
      <c r="HF853" s="13"/>
      <c r="HG853" s="13"/>
      <c r="HH853" s="13"/>
      <c r="HI853" s="13"/>
      <c r="HJ853" s="13"/>
      <c r="HK853" s="13"/>
      <c r="HL853" s="13"/>
      <c r="HM853" s="13"/>
      <c r="HN853" s="13"/>
      <c r="HO853" s="13"/>
      <c r="HP853" s="13"/>
      <c r="HQ853" s="13"/>
      <c r="HR853" s="13"/>
      <c r="HS853" s="13"/>
      <c r="HT853" s="13"/>
      <c r="HU853" s="13"/>
      <c r="HV853" s="13"/>
      <c r="HW853" s="13"/>
      <c r="HX853" s="13"/>
      <c r="HY853" s="13"/>
      <c r="HZ853" s="13"/>
      <c r="IA853" s="13"/>
      <c r="IB853" s="13"/>
      <c r="IC853" s="13"/>
      <c r="ID853" s="13"/>
      <c r="IE853" s="13"/>
      <c r="IF853" s="13"/>
      <c r="IG853" s="13"/>
      <c r="IH853" s="13"/>
      <c r="II853" s="13"/>
      <c r="IJ853" s="13"/>
      <c r="IK853" s="13"/>
      <c r="IL853" s="13"/>
      <c r="IM853" s="13"/>
      <c r="IN853" s="13"/>
      <c r="IO853" s="13"/>
      <c r="IP853" s="13"/>
      <c r="IQ853" s="13"/>
      <c r="IR853" s="13"/>
      <c r="IS853" s="13"/>
      <c r="IT853" s="13"/>
    </row>
    <row r="854" spans="1:254" s="124" customFormat="1" ht="51" customHeight="1">
      <c r="A854" s="172"/>
      <c r="B854" s="272"/>
      <c r="C854" s="166"/>
      <c r="D854" s="167"/>
      <c r="E854" s="129" t="s">
        <v>610</v>
      </c>
      <c r="F854" s="128" t="s">
        <v>289</v>
      </c>
      <c r="G854" s="128" t="s">
        <v>646</v>
      </c>
      <c r="H854" s="226"/>
      <c r="I854" s="226"/>
      <c r="J854" s="226"/>
      <c r="K854" s="226"/>
      <c r="L854" s="162"/>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c r="EY854" s="13"/>
      <c r="EZ854" s="13"/>
      <c r="FA854" s="13"/>
      <c r="FB854" s="13"/>
      <c r="FC854" s="13"/>
      <c r="FD854" s="13"/>
      <c r="FE854" s="13"/>
      <c r="FF854" s="13"/>
      <c r="FG854" s="13"/>
      <c r="FH854" s="13"/>
      <c r="FI854" s="13"/>
      <c r="FJ854" s="13"/>
      <c r="FK854" s="13"/>
      <c r="FL854" s="13"/>
      <c r="FM854" s="13"/>
      <c r="FN854" s="13"/>
      <c r="FO854" s="13"/>
      <c r="FP854" s="13"/>
      <c r="FQ854" s="13"/>
      <c r="FR854" s="13"/>
      <c r="FS854" s="13"/>
      <c r="FT854" s="13"/>
      <c r="FU854" s="13"/>
      <c r="FV854" s="13"/>
      <c r="FW854" s="13"/>
      <c r="FX854" s="13"/>
      <c r="FY854" s="13"/>
      <c r="FZ854" s="13"/>
      <c r="GA854" s="13"/>
      <c r="GB854" s="13"/>
      <c r="GC854" s="13"/>
      <c r="GD854" s="13"/>
      <c r="GE854" s="13"/>
      <c r="GF854" s="13"/>
      <c r="GG854" s="13"/>
      <c r="GH854" s="13"/>
      <c r="GI854" s="13"/>
      <c r="GJ854" s="13"/>
      <c r="GK854" s="13"/>
      <c r="GL854" s="13"/>
      <c r="GM854" s="13"/>
      <c r="GN854" s="13"/>
      <c r="GO854" s="13"/>
      <c r="GP854" s="13"/>
      <c r="GQ854" s="13"/>
      <c r="GR854" s="13"/>
      <c r="GS854" s="13"/>
      <c r="GT854" s="13"/>
      <c r="GU854" s="13"/>
      <c r="GV854" s="13"/>
      <c r="GW854" s="13"/>
      <c r="GX854" s="13"/>
      <c r="GY854" s="13"/>
      <c r="GZ854" s="13"/>
      <c r="HA854" s="13"/>
      <c r="HB854" s="13"/>
      <c r="HC854" s="13"/>
      <c r="HD854" s="13"/>
      <c r="HE854" s="13"/>
      <c r="HF854" s="13"/>
      <c r="HG854" s="13"/>
      <c r="HH854" s="13"/>
      <c r="HI854" s="13"/>
      <c r="HJ854" s="13"/>
      <c r="HK854" s="13"/>
      <c r="HL854" s="13"/>
      <c r="HM854" s="13"/>
      <c r="HN854" s="13"/>
      <c r="HO854" s="13"/>
      <c r="HP854" s="13"/>
      <c r="HQ854" s="13"/>
      <c r="HR854" s="13"/>
      <c r="HS854" s="13"/>
      <c r="HT854" s="13"/>
      <c r="HU854" s="13"/>
      <c r="HV854" s="13"/>
      <c r="HW854" s="13"/>
      <c r="HX854" s="13"/>
      <c r="HY854" s="13"/>
      <c r="HZ854" s="13"/>
      <c r="IA854" s="13"/>
      <c r="IB854" s="13"/>
      <c r="IC854" s="13"/>
      <c r="ID854" s="13"/>
      <c r="IE854" s="13"/>
      <c r="IF854" s="13"/>
      <c r="IG854" s="13"/>
      <c r="IH854" s="13"/>
      <c r="II854" s="13"/>
      <c r="IJ854" s="13"/>
      <c r="IK854" s="13"/>
      <c r="IL854" s="13"/>
      <c r="IM854" s="13"/>
      <c r="IN854" s="13"/>
      <c r="IO854" s="13"/>
      <c r="IP854" s="13"/>
      <c r="IQ854" s="13"/>
      <c r="IR854" s="13"/>
      <c r="IS854" s="13"/>
      <c r="IT854" s="13"/>
    </row>
    <row r="855" spans="1:254" s="124" customFormat="1" ht="31.5" customHeight="1">
      <c r="A855" s="172"/>
      <c r="B855" s="272"/>
      <c r="C855" s="166"/>
      <c r="D855" s="167"/>
      <c r="E855" s="124" t="s">
        <v>1471</v>
      </c>
      <c r="F855" s="128" t="s">
        <v>289</v>
      </c>
      <c r="G855" s="131" t="s">
        <v>1345</v>
      </c>
      <c r="H855" s="226"/>
      <c r="I855" s="226"/>
      <c r="J855" s="226"/>
      <c r="K855" s="226"/>
      <c r="L855" s="162"/>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c r="EY855" s="13"/>
      <c r="EZ855" s="13"/>
      <c r="FA855" s="13"/>
      <c r="FB855" s="13"/>
      <c r="FC855" s="13"/>
      <c r="FD855" s="13"/>
      <c r="FE855" s="13"/>
      <c r="FF855" s="13"/>
      <c r="FG855" s="13"/>
      <c r="FH855" s="13"/>
      <c r="FI855" s="13"/>
      <c r="FJ855" s="13"/>
      <c r="FK855" s="13"/>
      <c r="FL855" s="13"/>
      <c r="FM855" s="13"/>
      <c r="FN855" s="13"/>
      <c r="FO855" s="13"/>
      <c r="FP855" s="13"/>
      <c r="FQ855" s="13"/>
      <c r="FR855" s="13"/>
      <c r="FS855" s="13"/>
      <c r="FT855" s="13"/>
      <c r="FU855" s="13"/>
      <c r="FV855" s="13"/>
      <c r="FW855" s="13"/>
      <c r="FX855" s="13"/>
      <c r="FY855" s="13"/>
      <c r="FZ855" s="13"/>
      <c r="GA855" s="13"/>
      <c r="GB855" s="13"/>
      <c r="GC855" s="13"/>
      <c r="GD855" s="13"/>
      <c r="GE855" s="13"/>
      <c r="GF855" s="13"/>
      <c r="GG855" s="13"/>
      <c r="GH855" s="13"/>
      <c r="GI855" s="13"/>
      <c r="GJ855" s="13"/>
      <c r="GK855" s="13"/>
      <c r="GL855" s="13"/>
      <c r="GM855" s="13"/>
      <c r="GN855" s="13"/>
      <c r="GO855" s="13"/>
      <c r="GP855" s="13"/>
      <c r="GQ855" s="13"/>
      <c r="GR855" s="13"/>
      <c r="GS855" s="13"/>
      <c r="GT855" s="13"/>
      <c r="GU855" s="13"/>
      <c r="GV855" s="13"/>
      <c r="GW855" s="13"/>
      <c r="GX855" s="13"/>
      <c r="GY855" s="13"/>
      <c r="GZ855" s="13"/>
      <c r="HA855" s="13"/>
      <c r="HB855" s="13"/>
      <c r="HC855" s="13"/>
      <c r="HD855" s="13"/>
      <c r="HE855" s="13"/>
      <c r="HF855" s="13"/>
      <c r="HG855" s="13"/>
      <c r="HH855" s="13"/>
      <c r="HI855" s="13"/>
      <c r="HJ855" s="13"/>
      <c r="HK855" s="13"/>
      <c r="HL855" s="13"/>
      <c r="HM855" s="13"/>
      <c r="HN855" s="13"/>
      <c r="HO855" s="13"/>
      <c r="HP855" s="13"/>
      <c r="HQ855" s="13"/>
      <c r="HR855" s="13"/>
      <c r="HS855" s="13"/>
      <c r="HT855" s="13"/>
      <c r="HU855" s="13"/>
      <c r="HV855" s="13"/>
      <c r="HW855" s="13"/>
      <c r="HX855" s="13"/>
      <c r="HY855" s="13"/>
      <c r="HZ855" s="13"/>
      <c r="IA855" s="13"/>
      <c r="IB855" s="13"/>
      <c r="IC855" s="13"/>
      <c r="ID855" s="13"/>
      <c r="IE855" s="13"/>
      <c r="IF855" s="13"/>
      <c r="IG855" s="13"/>
      <c r="IH855" s="13"/>
      <c r="II855" s="13"/>
      <c r="IJ855" s="13"/>
      <c r="IK855" s="13"/>
      <c r="IL855" s="13"/>
      <c r="IM855" s="13"/>
      <c r="IN855" s="13"/>
      <c r="IO855" s="13"/>
      <c r="IP855" s="13"/>
      <c r="IQ855" s="13"/>
      <c r="IR855" s="13"/>
      <c r="IS855" s="13"/>
      <c r="IT855" s="13"/>
    </row>
    <row r="856" spans="1:254" s="124" customFormat="1" ht="31.5" customHeight="1">
      <c r="A856" s="172"/>
      <c r="B856" s="272"/>
      <c r="C856" s="152"/>
      <c r="D856" s="154"/>
      <c r="E856" s="124" t="s">
        <v>1473</v>
      </c>
      <c r="F856" s="128" t="s">
        <v>289</v>
      </c>
      <c r="G856" s="131" t="s">
        <v>1472</v>
      </c>
      <c r="H856" s="227"/>
      <c r="I856" s="227"/>
      <c r="J856" s="227"/>
      <c r="K856" s="227"/>
      <c r="L856" s="16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c r="EY856" s="13"/>
      <c r="EZ856" s="13"/>
      <c r="FA856" s="13"/>
      <c r="FB856" s="13"/>
      <c r="FC856" s="13"/>
      <c r="FD856" s="13"/>
      <c r="FE856" s="13"/>
      <c r="FF856" s="13"/>
      <c r="FG856" s="13"/>
      <c r="FH856" s="13"/>
      <c r="FI856" s="13"/>
      <c r="FJ856" s="13"/>
      <c r="FK856" s="13"/>
      <c r="FL856" s="13"/>
      <c r="FM856" s="13"/>
      <c r="FN856" s="13"/>
      <c r="FO856" s="13"/>
      <c r="FP856" s="13"/>
      <c r="FQ856" s="13"/>
      <c r="FR856" s="13"/>
      <c r="FS856" s="13"/>
      <c r="FT856" s="13"/>
      <c r="FU856" s="13"/>
      <c r="FV856" s="13"/>
      <c r="FW856" s="13"/>
      <c r="FX856" s="13"/>
      <c r="FY856" s="13"/>
      <c r="FZ856" s="13"/>
      <c r="GA856" s="13"/>
      <c r="GB856" s="13"/>
      <c r="GC856" s="13"/>
      <c r="GD856" s="13"/>
      <c r="GE856" s="13"/>
      <c r="GF856" s="13"/>
      <c r="GG856" s="13"/>
      <c r="GH856" s="13"/>
      <c r="GI856" s="13"/>
      <c r="GJ856" s="13"/>
      <c r="GK856" s="13"/>
      <c r="GL856" s="13"/>
      <c r="GM856" s="13"/>
      <c r="GN856" s="13"/>
      <c r="GO856" s="13"/>
      <c r="GP856" s="13"/>
      <c r="GQ856" s="13"/>
      <c r="GR856" s="13"/>
      <c r="GS856" s="13"/>
      <c r="GT856" s="13"/>
      <c r="GU856" s="13"/>
      <c r="GV856" s="13"/>
      <c r="GW856" s="13"/>
      <c r="GX856" s="13"/>
      <c r="GY856" s="13"/>
      <c r="GZ856" s="13"/>
      <c r="HA856" s="13"/>
      <c r="HB856" s="13"/>
      <c r="HC856" s="13"/>
      <c r="HD856" s="13"/>
      <c r="HE856" s="13"/>
      <c r="HF856" s="13"/>
      <c r="HG856" s="13"/>
      <c r="HH856" s="13"/>
      <c r="HI856" s="13"/>
      <c r="HJ856" s="13"/>
      <c r="HK856" s="13"/>
      <c r="HL856" s="13"/>
      <c r="HM856" s="13"/>
      <c r="HN856" s="13"/>
      <c r="HO856" s="13"/>
      <c r="HP856" s="13"/>
      <c r="HQ856" s="13"/>
      <c r="HR856" s="13"/>
      <c r="HS856" s="13"/>
      <c r="HT856" s="13"/>
      <c r="HU856" s="13"/>
      <c r="HV856" s="13"/>
      <c r="HW856" s="13"/>
      <c r="HX856" s="13"/>
      <c r="HY856" s="13"/>
      <c r="HZ856" s="13"/>
      <c r="IA856" s="13"/>
      <c r="IB856" s="13"/>
      <c r="IC856" s="13"/>
      <c r="ID856" s="13"/>
      <c r="IE856" s="13"/>
      <c r="IF856" s="13"/>
      <c r="IG856" s="13"/>
      <c r="IH856" s="13"/>
      <c r="II856" s="13"/>
      <c r="IJ856" s="13"/>
      <c r="IK856" s="13"/>
      <c r="IL856" s="13"/>
      <c r="IM856" s="13"/>
      <c r="IN856" s="13"/>
      <c r="IO856" s="13"/>
      <c r="IP856" s="13"/>
      <c r="IQ856" s="13"/>
      <c r="IR856" s="13"/>
      <c r="IS856" s="13"/>
      <c r="IT856" s="13"/>
    </row>
    <row r="857" spans="1:254" s="124" customFormat="1" ht="43.5" customHeight="1">
      <c r="A857" s="172"/>
      <c r="B857" s="272"/>
      <c r="C857" s="151" t="s">
        <v>416</v>
      </c>
      <c r="D857" s="228" t="s">
        <v>209</v>
      </c>
      <c r="E857" s="106" t="s">
        <v>401</v>
      </c>
      <c r="F857" s="88" t="s">
        <v>289</v>
      </c>
      <c r="G857" s="73" t="s">
        <v>609</v>
      </c>
      <c r="H857" s="149">
        <v>228.2</v>
      </c>
      <c r="I857" s="149">
        <v>228.2</v>
      </c>
      <c r="J857" s="149">
        <v>228.2</v>
      </c>
      <c r="K857" s="225"/>
      <c r="L857" s="161" t="s">
        <v>1588</v>
      </c>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c r="EY857" s="13"/>
      <c r="EZ857" s="13"/>
      <c r="FA857" s="13"/>
      <c r="FB857" s="13"/>
      <c r="FC857" s="13"/>
      <c r="FD857" s="13"/>
      <c r="FE857" s="13"/>
      <c r="FF857" s="13"/>
      <c r="FG857" s="13"/>
      <c r="FH857" s="13"/>
      <c r="FI857" s="13"/>
      <c r="FJ857" s="13"/>
      <c r="FK857" s="13"/>
      <c r="FL857" s="13"/>
      <c r="FM857" s="13"/>
      <c r="FN857" s="13"/>
      <c r="FO857" s="13"/>
      <c r="FP857" s="13"/>
      <c r="FQ857" s="13"/>
      <c r="FR857" s="13"/>
      <c r="FS857" s="13"/>
      <c r="FT857" s="13"/>
      <c r="FU857" s="13"/>
      <c r="FV857" s="13"/>
      <c r="FW857" s="13"/>
      <c r="FX857" s="13"/>
      <c r="FY857" s="13"/>
      <c r="FZ857" s="13"/>
      <c r="GA857" s="13"/>
      <c r="GB857" s="13"/>
      <c r="GC857" s="13"/>
      <c r="GD857" s="13"/>
      <c r="GE857" s="13"/>
      <c r="GF857" s="13"/>
      <c r="GG857" s="13"/>
      <c r="GH857" s="13"/>
      <c r="GI857" s="13"/>
      <c r="GJ857" s="13"/>
      <c r="GK857" s="13"/>
      <c r="GL857" s="13"/>
      <c r="GM857" s="13"/>
      <c r="GN857" s="13"/>
      <c r="GO857" s="13"/>
      <c r="GP857" s="13"/>
      <c r="GQ857" s="13"/>
      <c r="GR857" s="13"/>
      <c r="GS857" s="13"/>
      <c r="GT857" s="13"/>
      <c r="GU857" s="13"/>
      <c r="GV857" s="13"/>
      <c r="GW857" s="13"/>
      <c r="GX857" s="13"/>
      <c r="GY857" s="13"/>
      <c r="GZ857" s="13"/>
      <c r="HA857" s="13"/>
      <c r="HB857" s="13"/>
      <c r="HC857" s="13"/>
      <c r="HD857" s="13"/>
      <c r="HE857" s="13"/>
      <c r="HF857" s="13"/>
      <c r="HG857" s="13"/>
      <c r="HH857" s="13"/>
      <c r="HI857" s="13"/>
      <c r="HJ857" s="13"/>
      <c r="HK857" s="13"/>
      <c r="HL857" s="13"/>
      <c r="HM857" s="13"/>
      <c r="HN857" s="13"/>
      <c r="HO857" s="13"/>
      <c r="HP857" s="13"/>
      <c r="HQ857" s="13"/>
      <c r="HR857" s="13"/>
      <c r="HS857" s="13"/>
      <c r="HT857" s="13"/>
      <c r="HU857" s="13"/>
      <c r="HV857" s="13"/>
      <c r="HW857" s="13"/>
      <c r="HX857" s="13"/>
      <c r="HY857" s="13"/>
      <c r="HZ857" s="13"/>
      <c r="IA857" s="13"/>
      <c r="IB857" s="13"/>
      <c r="IC857" s="13"/>
      <c r="ID857" s="13"/>
      <c r="IE857" s="13"/>
      <c r="IF857" s="13"/>
      <c r="IG857" s="13"/>
      <c r="IH857" s="13"/>
      <c r="II857" s="13"/>
      <c r="IJ857" s="13"/>
      <c r="IK857" s="13"/>
      <c r="IL857" s="13"/>
      <c r="IM857" s="13"/>
      <c r="IN857" s="13"/>
      <c r="IO857" s="13"/>
      <c r="IP857" s="13"/>
      <c r="IQ857" s="13"/>
      <c r="IR857" s="13"/>
      <c r="IS857" s="13"/>
      <c r="IT857" s="13"/>
    </row>
    <row r="858" spans="1:254" s="124" customFormat="1" ht="44.25" customHeight="1">
      <c r="A858" s="172"/>
      <c r="B858" s="272"/>
      <c r="C858" s="166"/>
      <c r="D858" s="229"/>
      <c r="E858" s="124" t="s">
        <v>1524</v>
      </c>
      <c r="F858" s="88" t="s">
        <v>289</v>
      </c>
      <c r="G858" s="73" t="s">
        <v>851</v>
      </c>
      <c r="H858" s="150"/>
      <c r="I858" s="150"/>
      <c r="J858" s="150"/>
      <c r="K858" s="226"/>
      <c r="L858" s="162"/>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c r="EY858" s="13"/>
      <c r="EZ858" s="13"/>
      <c r="FA858" s="13"/>
      <c r="FB858" s="13"/>
      <c r="FC858" s="13"/>
      <c r="FD858" s="13"/>
      <c r="FE858" s="13"/>
      <c r="FF858" s="13"/>
      <c r="FG858" s="13"/>
      <c r="FH858" s="13"/>
      <c r="FI858" s="13"/>
      <c r="FJ858" s="13"/>
      <c r="FK858" s="13"/>
      <c r="FL858" s="13"/>
      <c r="FM858" s="13"/>
      <c r="FN858" s="13"/>
      <c r="FO858" s="13"/>
      <c r="FP858" s="13"/>
      <c r="FQ858" s="13"/>
      <c r="FR858" s="13"/>
      <c r="FS858" s="13"/>
      <c r="FT858" s="13"/>
      <c r="FU858" s="13"/>
      <c r="FV858" s="13"/>
      <c r="FW858" s="13"/>
      <c r="FX858" s="13"/>
      <c r="FY858" s="13"/>
      <c r="FZ858" s="13"/>
      <c r="GA858" s="13"/>
      <c r="GB858" s="13"/>
      <c r="GC858" s="13"/>
      <c r="GD858" s="13"/>
      <c r="GE858" s="13"/>
      <c r="GF858" s="13"/>
      <c r="GG858" s="13"/>
      <c r="GH858" s="13"/>
      <c r="GI858" s="13"/>
      <c r="GJ858" s="13"/>
      <c r="GK858" s="13"/>
      <c r="GL858" s="13"/>
      <c r="GM858" s="13"/>
      <c r="GN858" s="13"/>
      <c r="GO858" s="13"/>
      <c r="GP858" s="13"/>
      <c r="GQ858" s="13"/>
      <c r="GR858" s="13"/>
      <c r="GS858" s="13"/>
      <c r="GT858" s="13"/>
      <c r="GU858" s="13"/>
      <c r="GV858" s="13"/>
      <c r="GW858" s="13"/>
      <c r="GX858" s="13"/>
      <c r="GY858" s="13"/>
      <c r="GZ858" s="13"/>
      <c r="HA858" s="13"/>
      <c r="HB858" s="13"/>
      <c r="HC858" s="13"/>
      <c r="HD858" s="13"/>
      <c r="HE858" s="13"/>
      <c r="HF858" s="13"/>
      <c r="HG858" s="13"/>
      <c r="HH858" s="13"/>
      <c r="HI858" s="13"/>
      <c r="HJ858" s="13"/>
      <c r="HK858" s="13"/>
      <c r="HL858" s="13"/>
      <c r="HM858" s="13"/>
      <c r="HN858" s="13"/>
      <c r="HO858" s="13"/>
      <c r="HP858" s="13"/>
      <c r="HQ858" s="13"/>
      <c r="HR858" s="13"/>
      <c r="HS858" s="13"/>
      <c r="HT858" s="13"/>
      <c r="HU858" s="13"/>
      <c r="HV858" s="13"/>
      <c r="HW858" s="13"/>
      <c r="HX858" s="13"/>
      <c r="HY858" s="13"/>
      <c r="HZ858" s="13"/>
      <c r="IA858" s="13"/>
      <c r="IB858" s="13"/>
      <c r="IC858" s="13"/>
      <c r="ID858" s="13"/>
      <c r="IE858" s="13"/>
      <c r="IF858" s="13"/>
      <c r="IG858" s="13"/>
      <c r="IH858" s="13"/>
      <c r="II858" s="13"/>
      <c r="IJ858" s="13"/>
      <c r="IK858" s="13"/>
      <c r="IL858" s="13"/>
      <c r="IM858" s="13"/>
      <c r="IN858" s="13"/>
      <c r="IO858" s="13"/>
      <c r="IP858" s="13"/>
      <c r="IQ858" s="13"/>
      <c r="IR858" s="13"/>
      <c r="IS858" s="13"/>
      <c r="IT858" s="13"/>
    </row>
    <row r="859" spans="1:254" s="124" customFormat="1" ht="44.25" customHeight="1">
      <c r="A859" s="172"/>
      <c r="B859" s="272"/>
      <c r="C859" s="152"/>
      <c r="D859" s="230"/>
      <c r="E859" s="124" t="s">
        <v>1525</v>
      </c>
      <c r="F859" s="88" t="s">
        <v>289</v>
      </c>
      <c r="G859" s="73" t="s">
        <v>1465</v>
      </c>
      <c r="H859" s="157"/>
      <c r="I859" s="157"/>
      <c r="J859" s="157"/>
      <c r="K859" s="227"/>
      <c r="L859" s="16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c r="EY859" s="13"/>
      <c r="EZ859" s="13"/>
      <c r="FA859" s="13"/>
      <c r="FB859" s="13"/>
      <c r="FC859" s="13"/>
      <c r="FD859" s="13"/>
      <c r="FE859" s="13"/>
      <c r="FF859" s="13"/>
      <c r="FG859" s="13"/>
      <c r="FH859" s="13"/>
      <c r="FI859" s="13"/>
      <c r="FJ859" s="13"/>
      <c r="FK859" s="13"/>
      <c r="FL859" s="13"/>
      <c r="FM859" s="13"/>
      <c r="FN859" s="13"/>
      <c r="FO859" s="13"/>
      <c r="FP859" s="13"/>
      <c r="FQ859" s="13"/>
      <c r="FR859" s="13"/>
      <c r="FS859" s="13"/>
      <c r="FT859" s="13"/>
      <c r="FU859" s="13"/>
      <c r="FV859" s="13"/>
      <c r="FW859" s="13"/>
      <c r="FX859" s="13"/>
      <c r="FY859" s="13"/>
      <c r="FZ859" s="13"/>
      <c r="GA859" s="13"/>
      <c r="GB859" s="13"/>
      <c r="GC859" s="13"/>
      <c r="GD859" s="13"/>
      <c r="GE859" s="13"/>
      <c r="GF859" s="13"/>
      <c r="GG859" s="13"/>
      <c r="GH859" s="13"/>
      <c r="GI859" s="13"/>
      <c r="GJ859" s="13"/>
      <c r="GK859" s="13"/>
      <c r="GL859" s="13"/>
      <c r="GM859" s="13"/>
      <c r="GN859" s="13"/>
      <c r="GO859" s="13"/>
      <c r="GP859" s="13"/>
      <c r="GQ859" s="13"/>
      <c r="GR859" s="13"/>
      <c r="GS859" s="13"/>
      <c r="GT859" s="13"/>
      <c r="GU859" s="13"/>
      <c r="GV859" s="13"/>
      <c r="GW859" s="13"/>
      <c r="GX859" s="13"/>
      <c r="GY859" s="13"/>
      <c r="GZ859" s="13"/>
      <c r="HA859" s="13"/>
      <c r="HB859" s="13"/>
      <c r="HC859" s="13"/>
      <c r="HD859" s="13"/>
      <c r="HE859" s="13"/>
      <c r="HF859" s="13"/>
      <c r="HG859" s="13"/>
      <c r="HH859" s="13"/>
      <c r="HI859" s="13"/>
      <c r="HJ859" s="13"/>
      <c r="HK859" s="13"/>
      <c r="HL859" s="13"/>
      <c r="HM859" s="13"/>
      <c r="HN859" s="13"/>
      <c r="HO859" s="13"/>
      <c r="HP859" s="13"/>
      <c r="HQ859" s="13"/>
      <c r="HR859" s="13"/>
      <c r="HS859" s="13"/>
      <c r="HT859" s="13"/>
      <c r="HU859" s="13"/>
      <c r="HV859" s="13"/>
      <c r="HW859" s="13"/>
      <c r="HX859" s="13"/>
      <c r="HY859" s="13"/>
      <c r="HZ859" s="13"/>
      <c r="IA859" s="13"/>
      <c r="IB859" s="13"/>
      <c r="IC859" s="13"/>
      <c r="ID859" s="13"/>
      <c r="IE859" s="13"/>
      <c r="IF859" s="13"/>
      <c r="IG859" s="13"/>
      <c r="IH859" s="13"/>
      <c r="II859" s="13"/>
      <c r="IJ859" s="13"/>
      <c r="IK859" s="13"/>
      <c r="IL859" s="13"/>
      <c r="IM859" s="13"/>
      <c r="IN859" s="13"/>
      <c r="IO859" s="13"/>
      <c r="IP859" s="13"/>
      <c r="IQ859" s="13"/>
      <c r="IR859" s="13"/>
      <c r="IS859" s="13"/>
      <c r="IT859" s="13"/>
    </row>
    <row r="860" spans="1:254" s="124" customFormat="1" ht="44.25" customHeight="1">
      <c r="A860" s="172"/>
      <c r="B860" s="272"/>
      <c r="C860" s="151" t="s">
        <v>903</v>
      </c>
      <c r="D860" s="228" t="s">
        <v>125</v>
      </c>
      <c r="E860" s="143" t="s">
        <v>1730</v>
      </c>
      <c r="F860" s="119" t="s">
        <v>1731</v>
      </c>
      <c r="G860" s="119" t="s">
        <v>1732</v>
      </c>
      <c r="H860" s="149">
        <v>1321.5</v>
      </c>
      <c r="I860" s="149">
        <v>1321.5</v>
      </c>
      <c r="J860" s="149">
        <v>1193.7</v>
      </c>
      <c r="K860" s="149">
        <v>792.8</v>
      </c>
      <c r="L860" s="161" t="s">
        <v>210</v>
      </c>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c r="EY860" s="13"/>
      <c r="EZ860" s="13"/>
      <c r="FA860" s="13"/>
      <c r="FB860" s="13"/>
      <c r="FC860" s="13"/>
      <c r="FD860" s="13"/>
      <c r="FE860" s="13"/>
      <c r="FF860" s="13"/>
      <c r="FG860" s="13"/>
      <c r="FH860" s="13"/>
      <c r="FI860" s="13"/>
      <c r="FJ860" s="13"/>
      <c r="FK860" s="13"/>
      <c r="FL860" s="13"/>
      <c r="FM860" s="13"/>
      <c r="FN860" s="13"/>
      <c r="FO860" s="13"/>
      <c r="FP860" s="13"/>
      <c r="FQ860" s="13"/>
      <c r="FR860" s="13"/>
      <c r="FS860" s="13"/>
      <c r="FT860" s="13"/>
      <c r="FU860" s="13"/>
      <c r="FV860" s="13"/>
      <c r="FW860" s="13"/>
      <c r="FX860" s="13"/>
      <c r="FY860" s="13"/>
      <c r="FZ860" s="13"/>
      <c r="GA860" s="13"/>
      <c r="GB860" s="13"/>
      <c r="GC860" s="13"/>
      <c r="GD860" s="13"/>
      <c r="GE860" s="13"/>
      <c r="GF860" s="13"/>
      <c r="GG860" s="13"/>
      <c r="GH860" s="13"/>
      <c r="GI860" s="13"/>
      <c r="GJ860" s="13"/>
      <c r="GK860" s="13"/>
      <c r="GL860" s="13"/>
      <c r="GM860" s="13"/>
      <c r="GN860" s="13"/>
      <c r="GO860" s="13"/>
      <c r="GP860" s="13"/>
      <c r="GQ860" s="13"/>
      <c r="GR860" s="13"/>
      <c r="GS860" s="13"/>
      <c r="GT860" s="13"/>
      <c r="GU860" s="13"/>
      <c r="GV860" s="13"/>
      <c r="GW860" s="13"/>
      <c r="GX860" s="13"/>
      <c r="GY860" s="13"/>
      <c r="GZ860" s="13"/>
      <c r="HA860" s="13"/>
      <c r="HB860" s="13"/>
      <c r="HC860" s="13"/>
      <c r="HD860" s="13"/>
      <c r="HE860" s="13"/>
      <c r="HF860" s="13"/>
      <c r="HG860" s="13"/>
      <c r="HH860" s="13"/>
      <c r="HI860" s="13"/>
      <c r="HJ860" s="13"/>
      <c r="HK860" s="13"/>
      <c r="HL860" s="13"/>
      <c r="HM860" s="13"/>
      <c r="HN860" s="13"/>
      <c r="HO860" s="13"/>
      <c r="HP860" s="13"/>
      <c r="HQ860" s="13"/>
      <c r="HR860" s="13"/>
      <c r="HS860" s="13"/>
      <c r="HT860" s="13"/>
      <c r="HU860" s="13"/>
      <c r="HV860" s="13"/>
      <c r="HW860" s="13"/>
      <c r="HX860" s="13"/>
      <c r="HY860" s="13"/>
      <c r="HZ860" s="13"/>
      <c r="IA860" s="13"/>
      <c r="IB860" s="13"/>
      <c r="IC860" s="13"/>
      <c r="ID860" s="13"/>
      <c r="IE860" s="13"/>
      <c r="IF860" s="13"/>
      <c r="IG860" s="13"/>
      <c r="IH860" s="13"/>
      <c r="II860" s="13"/>
      <c r="IJ860" s="13"/>
      <c r="IK860" s="13"/>
      <c r="IL860" s="13"/>
      <c r="IM860" s="13"/>
      <c r="IN860" s="13"/>
      <c r="IO860" s="13"/>
      <c r="IP860" s="13"/>
      <c r="IQ860" s="13"/>
      <c r="IR860" s="13"/>
      <c r="IS860" s="13"/>
      <c r="IT860" s="13"/>
    </row>
    <row r="861" spans="1:254" s="90" customFormat="1" ht="44.25" customHeight="1">
      <c r="A861" s="172"/>
      <c r="B861" s="272"/>
      <c r="C861" s="166"/>
      <c r="D861" s="229"/>
      <c r="E861" s="129" t="s">
        <v>126</v>
      </c>
      <c r="F861" s="128" t="s">
        <v>289</v>
      </c>
      <c r="G861" s="128" t="s">
        <v>601</v>
      </c>
      <c r="H861" s="150"/>
      <c r="I861" s="150"/>
      <c r="J861" s="150"/>
      <c r="K861" s="150"/>
      <c r="L861" s="162"/>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c r="EY861" s="13"/>
      <c r="EZ861" s="13"/>
      <c r="FA861" s="13"/>
      <c r="FB861" s="13"/>
      <c r="FC861" s="13"/>
      <c r="FD861" s="13"/>
      <c r="FE861" s="13"/>
      <c r="FF861" s="13"/>
      <c r="FG861" s="13"/>
      <c r="FH861" s="13"/>
      <c r="FI861" s="13"/>
      <c r="FJ861" s="13"/>
      <c r="FK861" s="13"/>
      <c r="FL861" s="13"/>
      <c r="FM861" s="13"/>
      <c r="FN861" s="13"/>
      <c r="FO861" s="13"/>
      <c r="FP861" s="13"/>
      <c r="FQ861" s="13"/>
      <c r="FR861" s="13"/>
      <c r="FS861" s="13"/>
      <c r="FT861" s="13"/>
      <c r="FU861" s="13"/>
      <c r="FV861" s="13"/>
      <c r="FW861" s="13"/>
      <c r="FX861" s="13"/>
      <c r="FY861" s="13"/>
      <c r="FZ861" s="13"/>
      <c r="GA861" s="13"/>
      <c r="GB861" s="13"/>
      <c r="GC861" s="13"/>
      <c r="GD861" s="13"/>
      <c r="GE861" s="13"/>
      <c r="GF861" s="13"/>
      <c r="GG861" s="13"/>
      <c r="GH861" s="13"/>
      <c r="GI861" s="13"/>
      <c r="GJ861" s="13"/>
      <c r="GK861" s="13"/>
      <c r="GL861" s="13"/>
      <c r="GM861" s="13"/>
      <c r="GN861" s="13"/>
      <c r="GO861" s="13"/>
      <c r="GP861" s="13"/>
      <c r="GQ861" s="13"/>
      <c r="GR861" s="13"/>
      <c r="GS861" s="13"/>
      <c r="GT861" s="13"/>
      <c r="GU861" s="13"/>
      <c r="GV861" s="13"/>
      <c r="GW861" s="13"/>
      <c r="GX861" s="13"/>
      <c r="GY861" s="13"/>
      <c r="GZ861" s="13"/>
      <c r="HA861" s="13"/>
      <c r="HB861" s="13"/>
      <c r="HC861" s="13"/>
      <c r="HD861" s="13"/>
      <c r="HE861" s="13"/>
      <c r="HF861" s="13"/>
      <c r="HG861" s="13"/>
      <c r="HH861" s="13"/>
      <c r="HI861" s="13"/>
      <c r="HJ861" s="13"/>
      <c r="HK861" s="13"/>
      <c r="HL861" s="13"/>
      <c r="HM861" s="13"/>
      <c r="HN861" s="13"/>
      <c r="HO861" s="13"/>
      <c r="HP861" s="13"/>
      <c r="HQ861" s="13"/>
      <c r="HR861" s="13"/>
      <c r="HS861" s="13"/>
      <c r="HT861" s="13"/>
      <c r="HU861" s="13"/>
      <c r="HV861" s="13"/>
      <c r="HW861" s="13"/>
      <c r="HX861" s="13"/>
      <c r="HY861" s="13"/>
      <c r="HZ861" s="13"/>
      <c r="IA861" s="13"/>
      <c r="IB861" s="13"/>
      <c r="IC861" s="13"/>
      <c r="ID861" s="13"/>
      <c r="IE861" s="13"/>
      <c r="IF861" s="13"/>
      <c r="IG861" s="13"/>
      <c r="IH861" s="13"/>
      <c r="II861" s="13"/>
      <c r="IJ861" s="13"/>
      <c r="IK861" s="13"/>
      <c r="IL861" s="13"/>
      <c r="IM861" s="13"/>
      <c r="IN861" s="13"/>
      <c r="IO861" s="13"/>
      <c r="IP861" s="13"/>
      <c r="IQ861" s="13"/>
      <c r="IR861" s="13"/>
      <c r="IS861" s="13"/>
      <c r="IT861" s="13"/>
    </row>
    <row r="862" spans="1:254" s="90" customFormat="1" ht="53.25" customHeight="1">
      <c r="A862" s="172"/>
      <c r="B862" s="272"/>
      <c r="C862" s="152"/>
      <c r="D862" s="230"/>
      <c r="E862" s="129" t="s">
        <v>1790</v>
      </c>
      <c r="F862" s="128" t="s">
        <v>289</v>
      </c>
      <c r="G862" s="128" t="s">
        <v>697</v>
      </c>
      <c r="H862" s="157"/>
      <c r="I862" s="157"/>
      <c r="J862" s="157"/>
      <c r="K862" s="157"/>
      <c r="L862" s="16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c r="EY862" s="13"/>
      <c r="EZ862" s="13"/>
      <c r="FA862" s="13"/>
      <c r="FB862" s="13"/>
      <c r="FC862" s="13"/>
      <c r="FD862" s="13"/>
      <c r="FE862" s="13"/>
      <c r="FF862" s="13"/>
      <c r="FG862" s="13"/>
      <c r="FH862" s="13"/>
      <c r="FI862" s="13"/>
      <c r="FJ862" s="13"/>
      <c r="FK862" s="13"/>
      <c r="FL862" s="13"/>
      <c r="FM862" s="13"/>
      <c r="FN862" s="13"/>
      <c r="FO862" s="13"/>
      <c r="FP862" s="13"/>
      <c r="FQ862" s="13"/>
      <c r="FR862" s="13"/>
      <c r="FS862" s="13"/>
      <c r="FT862" s="13"/>
      <c r="FU862" s="13"/>
      <c r="FV862" s="13"/>
      <c r="FW862" s="13"/>
      <c r="FX862" s="13"/>
      <c r="FY862" s="13"/>
      <c r="FZ862" s="13"/>
      <c r="GA862" s="13"/>
      <c r="GB862" s="13"/>
      <c r="GC862" s="13"/>
      <c r="GD862" s="13"/>
      <c r="GE862" s="13"/>
      <c r="GF862" s="13"/>
      <c r="GG862" s="13"/>
      <c r="GH862" s="13"/>
      <c r="GI862" s="13"/>
      <c r="GJ862" s="13"/>
      <c r="GK862" s="13"/>
      <c r="GL862" s="13"/>
      <c r="GM862" s="13"/>
      <c r="GN862" s="13"/>
      <c r="GO862" s="13"/>
      <c r="GP862" s="13"/>
      <c r="GQ862" s="13"/>
      <c r="GR862" s="13"/>
      <c r="GS862" s="13"/>
      <c r="GT862" s="13"/>
      <c r="GU862" s="13"/>
      <c r="GV862" s="13"/>
      <c r="GW862" s="13"/>
      <c r="GX862" s="13"/>
      <c r="GY862" s="13"/>
      <c r="GZ862" s="13"/>
      <c r="HA862" s="13"/>
      <c r="HB862" s="13"/>
      <c r="HC862" s="13"/>
      <c r="HD862" s="13"/>
      <c r="HE862" s="13"/>
      <c r="HF862" s="13"/>
      <c r="HG862" s="13"/>
      <c r="HH862" s="13"/>
      <c r="HI862" s="13"/>
      <c r="HJ862" s="13"/>
      <c r="HK862" s="13"/>
      <c r="HL862" s="13"/>
      <c r="HM862" s="13"/>
      <c r="HN862" s="13"/>
      <c r="HO862" s="13"/>
      <c r="HP862" s="13"/>
      <c r="HQ862" s="13"/>
      <c r="HR862" s="13"/>
      <c r="HS862" s="13"/>
      <c r="HT862" s="13"/>
      <c r="HU862" s="13"/>
      <c r="HV862" s="13"/>
      <c r="HW862" s="13"/>
      <c r="HX862" s="13"/>
      <c r="HY862" s="13"/>
      <c r="HZ862" s="13"/>
      <c r="IA862" s="13"/>
      <c r="IB862" s="13"/>
      <c r="IC862" s="13"/>
      <c r="ID862" s="13"/>
      <c r="IE862" s="13"/>
      <c r="IF862" s="13"/>
      <c r="IG862" s="13"/>
      <c r="IH862" s="13"/>
      <c r="II862" s="13"/>
      <c r="IJ862" s="13"/>
      <c r="IK862" s="13"/>
      <c r="IL862" s="13"/>
      <c r="IM862" s="13"/>
      <c r="IN862" s="13"/>
      <c r="IO862" s="13"/>
      <c r="IP862" s="13"/>
      <c r="IQ862" s="13"/>
      <c r="IR862" s="13"/>
      <c r="IS862" s="13"/>
      <c r="IT862" s="13"/>
    </row>
    <row r="863" spans="1:254" s="90" customFormat="1" ht="39" customHeight="1">
      <c r="A863" s="172"/>
      <c r="B863" s="272"/>
      <c r="C863" s="151" t="s">
        <v>417</v>
      </c>
      <c r="D863" s="228" t="s">
        <v>80</v>
      </c>
      <c r="E863" s="125" t="s">
        <v>1409</v>
      </c>
      <c r="F863" s="128" t="s">
        <v>1410</v>
      </c>
      <c r="G863" s="131" t="s">
        <v>1411</v>
      </c>
      <c r="H863" s="149"/>
      <c r="I863" s="149"/>
      <c r="J863" s="149">
        <v>1400</v>
      </c>
      <c r="K863" s="199"/>
      <c r="L863" s="234" t="s">
        <v>1136</v>
      </c>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c r="EY863" s="13"/>
      <c r="EZ863" s="13"/>
      <c r="FA863" s="13"/>
      <c r="FB863" s="13"/>
      <c r="FC863" s="13"/>
      <c r="FD863" s="13"/>
      <c r="FE863" s="13"/>
      <c r="FF863" s="13"/>
      <c r="FG863" s="13"/>
      <c r="FH863" s="13"/>
      <c r="FI863" s="13"/>
      <c r="FJ863" s="13"/>
      <c r="FK863" s="13"/>
      <c r="FL863" s="13"/>
      <c r="FM863" s="13"/>
      <c r="FN863" s="13"/>
      <c r="FO863" s="13"/>
      <c r="FP863" s="13"/>
      <c r="FQ863" s="13"/>
      <c r="FR863" s="13"/>
      <c r="FS863" s="13"/>
      <c r="FT863" s="13"/>
      <c r="FU863" s="13"/>
      <c r="FV863" s="13"/>
      <c r="FW863" s="13"/>
      <c r="FX863" s="13"/>
      <c r="FY863" s="13"/>
      <c r="FZ863" s="13"/>
      <c r="GA863" s="13"/>
      <c r="GB863" s="13"/>
      <c r="GC863" s="13"/>
      <c r="GD863" s="13"/>
      <c r="GE863" s="13"/>
      <c r="GF863" s="13"/>
      <c r="GG863" s="13"/>
      <c r="GH863" s="13"/>
      <c r="GI863" s="13"/>
      <c r="GJ863" s="13"/>
      <c r="GK863" s="13"/>
      <c r="GL863" s="13"/>
      <c r="GM863" s="13"/>
      <c r="GN863" s="13"/>
      <c r="GO863" s="13"/>
      <c r="GP863" s="13"/>
      <c r="GQ863" s="13"/>
      <c r="GR863" s="13"/>
      <c r="GS863" s="13"/>
      <c r="GT863" s="13"/>
      <c r="GU863" s="13"/>
      <c r="GV863" s="13"/>
      <c r="GW863" s="13"/>
      <c r="GX863" s="13"/>
      <c r="GY863" s="13"/>
      <c r="GZ863" s="13"/>
      <c r="HA863" s="13"/>
      <c r="HB863" s="13"/>
      <c r="HC863" s="13"/>
      <c r="HD863" s="13"/>
      <c r="HE863" s="13"/>
      <c r="HF863" s="13"/>
      <c r="HG863" s="13"/>
      <c r="HH863" s="13"/>
      <c r="HI863" s="13"/>
      <c r="HJ863" s="13"/>
      <c r="HK863" s="13"/>
      <c r="HL863" s="13"/>
      <c r="HM863" s="13"/>
      <c r="HN863" s="13"/>
      <c r="HO863" s="13"/>
      <c r="HP863" s="13"/>
      <c r="HQ863" s="13"/>
      <c r="HR863" s="13"/>
      <c r="HS863" s="13"/>
      <c r="HT863" s="13"/>
      <c r="HU863" s="13"/>
      <c r="HV863" s="13"/>
      <c r="HW863" s="13"/>
      <c r="HX863" s="13"/>
      <c r="HY863" s="13"/>
      <c r="HZ863" s="13"/>
      <c r="IA863" s="13"/>
      <c r="IB863" s="13"/>
      <c r="IC863" s="13"/>
      <c r="ID863" s="13"/>
      <c r="IE863" s="13"/>
      <c r="IF863" s="13"/>
      <c r="IG863" s="13"/>
      <c r="IH863" s="13"/>
      <c r="II863" s="13"/>
      <c r="IJ863" s="13"/>
      <c r="IK863" s="13"/>
      <c r="IL863" s="13"/>
      <c r="IM863" s="13"/>
      <c r="IN863" s="13"/>
      <c r="IO863" s="13"/>
      <c r="IP863" s="13"/>
      <c r="IQ863" s="13"/>
      <c r="IR863" s="13"/>
      <c r="IS863" s="13"/>
      <c r="IT863" s="13"/>
    </row>
    <row r="864" spans="1:254" s="90" customFormat="1" ht="54.75" customHeight="1">
      <c r="A864" s="172"/>
      <c r="B864" s="272"/>
      <c r="C864" s="166"/>
      <c r="D864" s="229"/>
      <c r="E864" s="125" t="s">
        <v>179</v>
      </c>
      <c r="F864" s="128" t="s">
        <v>289</v>
      </c>
      <c r="G864" s="131" t="s">
        <v>925</v>
      </c>
      <c r="H864" s="150"/>
      <c r="I864" s="150"/>
      <c r="J864" s="150"/>
      <c r="K864" s="199"/>
      <c r="L864" s="234"/>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c r="EY864" s="13"/>
      <c r="EZ864" s="13"/>
      <c r="FA864" s="13"/>
      <c r="FB864" s="13"/>
      <c r="FC864" s="13"/>
      <c r="FD864" s="13"/>
      <c r="FE864" s="13"/>
      <c r="FF864" s="13"/>
      <c r="FG864" s="13"/>
      <c r="FH864" s="13"/>
      <c r="FI864" s="13"/>
      <c r="FJ864" s="13"/>
      <c r="FK864" s="13"/>
      <c r="FL864" s="13"/>
      <c r="FM864" s="13"/>
      <c r="FN864" s="13"/>
      <c r="FO864" s="13"/>
      <c r="FP864" s="13"/>
      <c r="FQ864" s="13"/>
      <c r="FR864" s="13"/>
      <c r="FS864" s="13"/>
      <c r="FT864" s="13"/>
      <c r="FU864" s="13"/>
      <c r="FV864" s="13"/>
      <c r="FW864" s="13"/>
      <c r="FX864" s="13"/>
      <c r="FY864" s="13"/>
      <c r="FZ864" s="13"/>
      <c r="GA864" s="13"/>
      <c r="GB864" s="13"/>
      <c r="GC864" s="13"/>
      <c r="GD864" s="13"/>
      <c r="GE864" s="13"/>
      <c r="GF864" s="13"/>
      <c r="GG864" s="13"/>
      <c r="GH864" s="13"/>
      <c r="GI864" s="13"/>
      <c r="GJ864" s="13"/>
      <c r="GK864" s="13"/>
      <c r="GL864" s="13"/>
      <c r="GM864" s="13"/>
      <c r="GN864" s="13"/>
      <c r="GO864" s="13"/>
      <c r="GP864" s="13"/>
      <c r="GQ864" s="13"/>
      <c r="GR864" s="13"/>
      <c r="GS864" s="13"/>
      <c r="GT864" s="13"/>
      <c r="GU864" s="13"/>
      <c r="GV864" s="13"/>
      <c r="GW864" s="13"/>
      <c r="GX864" s="13"/>
      <c r="GY864" s="13"/>
      <c r="GZ864" s="13"/>
      <c r="HA864" s="13"/>
      <c r="HB864" s="13"/>
      <c r="HC864" s="13"/>
      <c r="HD864" s="13"/>
      <c r="HE864" s="13"/>
      <c r="HF864" s="13"/>
      <c r="HG864" s="13"/>
      <c r="HH864" s="13"/>
      <c r="HI864" s="13"/>
      <c r="HJ864" s="13"/>
      <c r="HK864" s="13"/>
      <c r="HL864" s="13"/>
      <c r="HM864" s="13"/>
      <c r="HN864" s="13"/>
      <c r="HO864" s="13"/>
      <c r="HP864" s="13"/>
      <c r="HQ864" s="13"/>
      <c r="HR864" s="13"/>
      <c r="HS864" s="13"/>
      <c r="HT864" s="13"/>
      <c r="HU864" s="13"/>
      <c r="HV864" s="13"/>
      <c r="HW864" s="13"/>
      <c r="HX864" s="13"/>
      <c r="HY864" s="13"/>
      <c r="HZ864" s="13"/>
      <c r="IA864" s="13"/>
      <c r="IB864" s="13"/>
      <c r="IC864" s="13"/>
      <c r="ID864" s="13"/>
      <c r="IE864" s="13"/>
      <c r="IF864" s="13"/>
      <c r="IG864" s="13"/>
      <c r="IH864" s="13"/>
      <c r="II864" s="13"/>
      <c r="IJ864" s="13"/>
      <c r="IK864" s="13"/>
      <c r="IL864" s="13"/>
      <c r="IM864" s="13"/>
      <c r="IN864" s="13"/>
      <c r="IO864" s="13"/>
      <c r="IP864" s="13"/>
      <c r="IQ864" s="13"/>
      <c r="IR864" s="13"/>
      <c r="IS864" s="13"/>
      <c r="IT864" s="13"/>
    </row>
    <row r="865" spans="1:254" s="90" customFormat="1" ht="49.5" customHeight="1">
      <c r="A865" s="172"/>
      <c r="B865" s="272"/>
      <c r="C865" s="166"/>
      <c r="D865" s="229"/>
      <c r="E865" s="72" t="s">
        <v>1068</v>
      </c>
      <c r="F865" s="128" t="s">
        <v>289</v>
      </c>
      <c r="G865" s="30" t="s">
        <v>547</v>
      </c>
      <c r="H865" s="150"/>
      <c r="I865" s="150"/>
      <c r="J865" s="150"/>
      <c r="K865" s="199"/>
      <c r="L865" s="234"/>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c r="EY865" s="13"/>
      <c r="EZ865" s="13"/>
      <c r="FA865" s="13"/>
      <c r="FB865" s="13"/>
      <c r="FC865" s="13"/>
      <c r="FD865" s="13"/>
      <c r="FE865" s="13"/>
      <c r="FF865" s="13"/>
      <c r="FG865" s="13"/>
      <c r="FH865" s="13"/>
      <c r="FI865" s="13"/>
      <c r="FJ865" s="13"/>
      <c r="FK865" s="13"/>
      <c r="FL865" s="13"/>
      <c r="FM865" s="13"/>
      <c r="FN865" s="13"/>
      <c r="FO865" s="13"/>
      <c r="FP865" s="13"/>
      <c r="FQ865" s="13"/>
      <c r="FR865" s="13"/>
      <c r="FS865" s="13"/>
      <c r="FT865" s="13"/>
      <c r="FU865" s="13"/>
      <c r="FV865" s="13"/>
      <c r="FW865" s="13"/>
      <c r="FX865" s="13"/>
      <c r="FY865" s="13"/>
      <c r="FZ865" s="13"/>
      <c r="GA865" s="13"/>
      <c r="GB865" s="13"/>
      <c r="GC865" s="13"/>
      <c r="GD865" s="13"/>
      <c r="GE865" s="13"/>
      <c r="GF865" s="13"/>
      <c r="GG865" s="13"/>
      <c r="GH865" s="13"/>
      <c r="GI865" s="13"/>
      <c r="GJ865" s="13"/>
      <c r="GK865" s="13"/>
      <c r="GL865" s="13"/>
      <c r="GM865" s="13"/>
      <c r="GN865" s="13"/>
      <c r="GO865" s="13"/>
      <c r="GP865" s="13"/>
      <c r="GQ865" s="13"/>
      <c r="GR865" s="13"/>
      <c r="GS865" s="13"/>
      <c r="GT865" s="13"/>
      <c r="GU865" s="13"/>
      <c r="GV865" s="13"/>
      <c r="GW865" s="13"/>
      <c r="GX865" s="13"/>
      <c r="GY865" s="13"/>
      <c r="GZ865" s="13"/>
      <c r="HA865" s="13"/>
      <c r="HB865" s="13"/>
      <c r="HC865" s="13"/>
      <c r="HD865" s="13"/>
      <c r="HE865" s="13"/>
      <c r="HF865" s="13"/>
      <c r="HG865" s="13"/>
      <c r="HH865" s="13"/>
      <c r="HI865" s="13"/>
      <c r="HJ865" s="13"/>
      <c r="HK865" s="13"/>
      <c r="HL865" s="13"/>
      <c r="HM865" s="13"/>
      <c r="HN865" s="13"/>
      <c r="HO865" s="13"/>
      <c r="HP865" s="13"/>
      <c r="HQ865" s="13"/>
      <c r="HR865" s="13"/>
      <c r="HS865" s="13"/>
      <c r="HT865" s="13"/>
      <c r="HU865" s="13"/>
      <c r="HV865" s="13"/>
      <c r="HW865" s="13"/>
      <c r="HX865" s="13"/>
      <c r="HY865" s="13"/>
      <c r="HZ865" s="13"/>
      <c r="IA865" s="13"/>
      <c r="IB865" s="13"/>
      <c r="IC865" s="13"/>
      <c r="ID865" s="13"/>
      <c r="IE865" s="13"/>
      <c r="IF865" s="13"/>
      <c r="IG865" s="13"/>
      <c r="IH865" s="13"/>
      <c r="II865" s="13"/>
      <c r="IJ865" s="13"/>
      <c r="IK865" s="13"/>
      <c r="IL865" s="13"/>
      <c r="IM865" s="13"/>
      <c r="IN865" s="13"/>
      <c r="IO865" s="13"/>
      <c r="IP865" s="13"/>
      <c r="IQ865" s="13"/>
      <c r="IR865" s="13"/>
      <c r="IS865" s="13"/>
      <c r="IT865" s="13"/>
    </row>
    <row r="866" spans="1:254" s="90" customFormat="1" ht="60" customHeight="1">
      <c r="A866" s="172"/>
      <c r="B866" s="272"/>
      <c r="C866" s="166"/>
      <c r="D866" s="229"/>
      <c r="E866" s="72" t="s">
        <v>1142</v>
      </c>
      <c r="F866" s="128" t="s">
        <v>289</v>
      </c>
      <c r="G866" s="30" t="s">
        <v>648</v>
      </c>
      <c r="H866" s="150"/>
      <c r="I866" s="150"/>
      <c r="J866" s="150"/>
      <c r="K866" s="199"/>
      <c r="L866" s="234"/>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c r="EY866" s="13"/>
      <c r="EZ866" s="13"/>
      <c r="FA866" s="13"/>
      <c r="FB866" s="13"/>
      <c r="FC866" s="13"/>
      <c r="FD866" s="13"/>
      <c r="FE866" s="13"/>
      <c r="FF866" s="13"/>
      <c r="FG866" s="13"/>
      <c r="FH866" s="13"/>
      <c r="FI866" s="13"/>
      <c r="FJ866" s="13"/>
      <c r="FK866" s="13"/>
      <c r="FL866" s="13"/>
      <c r="FM866" s="13"/>
      <c r="FN866" s="13"/>
      <c r="FO866" s="13"/>
      <c r="FP866" s="13"/>
      <c r="FQ866" s="13"/>
      <c r="FR866" s="13"/>
      <c r="FS866" s="13"/>
      <c r="FT866" s="13"/>
      <c r="FU866" s="13"/>
      <c r="FV866" s="13"/>
      <c r="FW866" s="13"/>
      <c r="FX866" s="13"/>
      <c r="FY866" s="13"/>
      <c r="FZ866" s="13"/>
      <c r="GA866" s="13"/>
      <c r="GB866" s="13"/>
      <c r="GC866" s="13"/>
      <c r="GD866" s="13"/>
      <c r="GE866" s="13"/>
      <c r="GF866" s="13"/>
      <c r="GG866" s="13"/>
      <c r="GH866" s="13"/>
      <c r="GI866" s="13"/>
      <c r="GJ866" s="13"/>
      <c r="GK866" s="13"/>
      <c r="GL866" s="13"/>
      <c r="GM866" s="13"/>
      <c r="GN866" s="13"/>
      <c r="GO866" s="13"/>
      <c r="GP866" s="13"/>
      <c r="GQ866" s="13"/>
      <c r="GR866" s="13"/>
      <c r="GS866" s="13"/>
      <c r="GT866" s="13"/>
      <c r="GU866" s="13"/>
      <c r="GV866" s="13"/>
      <c r="GW866" s="13"/>
      <c r="GX866" s="13"/>
      <c r="GY866" s="13"/>
      <c r="GZ866" s="13"/>
      <c r="HA866" s="13"/>
      <c r="HB866" s="13"/>
      <c r="HC866" s="13"/>
      <c r="HD866" s="13"/>
      <c r="HE866" s="13"/>
      <c r="HF866" s="13"/>
      <c r="HG866" s="13"/>
      <c r="HH866" s="13"/>
      <c r="HI866" s="13"/>
      <c r="HJ866" s="13"/>
      <c r="HK866" s="13"/>
      <c r="HL866" s="13"/>
      <c r="HM866" s="13"/>
      <c r="HN866" s="13"/>
      <c r="HO866" s="13"/>
      <c r="HP866" s="13"/>
      <c r="HQ866" s="13"/>
      <c r="HR866" s="13"/>
      <c r="HS866" s="13"/>
      <c r="HT866" s="13"/>
      <c r="HU866" s="13"/>
      <c r="HV866" s="13"/>
      <c r="HW866" s="13"/>
      <c r="HX866" s="13"/>
      <c r="HY866" s="13"/>
      <c r="HZ866" s="13"/>
      <c r="IA866" s="13"/>
      <c r="IB866" s="13"/>
      <c r="IC866" s="13"/>
      <c r="ID866" s="13"/>
      <c r="IE866" s="13"/>
      <c r="IF866" s="13"/>
      <c r="IG866" s="13"/>
      <c r="IH866" s="13"/>
      <c r="II866" s="13"/>
      <c r="IJ866" s="13"/>
      <c r="IK866" s="13"/>
      <c r="IL866" s="13"/>
      <c r="IM866" s="13"/>
      <c r="IN866" s="13"/>
      <c r="IO866" s="13"/>
      <c r="IP866" s="13"/>
      <c r="IQ866" s="13"/>
      <c r="IR866" s="13"/>
      <c r="IS866" s="13"/>
      <c r="IT866" s="13"/>
    </row>
    <row r="867" spans="1:254" s="90" customFormat="1" ht="45.75" customHeight="1">
      <c r="A867" s="172"/>
      <c r="B867" s="272"/>
      <c r="C867" s="152"/>
      <c r="D867" s="230"/>
      <c r="E867" s="125" t="s">
        <v>983</v>
      </c>
      <c r="F867" s="128" t="s">
        <v>289</v>
      </c>
      <c r="G867" s="131" t="s">
        <v>926</v>
      </c>
      <c r="H867" s="157"/>
      <c r="I867" s="157"/>
      <c r="J867" s="157"/>
      <c r="K867" s="199"/>
      <c r="L867" s="234"/>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c r="EY867" s="13"/>
      <c r="EZ867" s="13"/>
      <c r="FA867" s="13"/>
      <c r="FB867" s="13"/>
      <c r="FC867" s="13"/>
      <c r="FD867" s="13"/>
      <c r="FE867" s="13"/>
      <c r="FF867" s="13"/>
      <c r="FG867" s="13"/>
      <c r="FH867" s="13"/>
      <c r="FI867" s="13"/>
      <c r="FJ867" s="13"/>
      <c r="FK867" s="13"/>
      <c r="FL867" s="13"/>
      <c r="FM867" s="13"/>
      <c r="FN867" s="13"/>
      <c r="FO867" s="13"/>
      <c r="FP867" s="13"/>
      <c r="FQ867" s="13"/>
      <c r="FR867" s="13"/>
      <c r="FS867" s="13"/>
      <c r="FT867" s="13"/>
      <c r="FU867" s="13"/>
      <c r="FV867" s="13"/>
      <c r="FW867" s="13"/>
      <c r="FX867" s="13"/>
      <c r="FY867" s="13"/>
      <c r="FZ867" s="13"/>
      <c r="GA867" s="13"/>
      <c r="GB867" s="13"/>
      <c r="GC867" s="13"/>
      <c r="GD867" s="13"/>
      <c r="GE867" s="13"/>
      <c r="GF867" s="13"/>
      <c r="GG867" s="13"/>
      <c r="GH867" s="13"/>
      <c r="GI867" s="13"/>
      <c r="GJ867" s="13"/>
      <c r="GK867" s="13"/>
      <c r="GL867" s="13"/>
      <c r="GM867" s="13"/>
      <c r="GN867" s="13"/>
      <c r="GO867" s="13"/>
      <c r="GP867" s="13"/>
      <c r="GQ867" s="13"/>
      <c r="GR867" s="13"/>
      <c r="GS867" s="13"/>
      <c r="GT867" s="13"/>
      <c r="GU867" s="13"/>
      <c r="GV867" s="13"/>
      <c r="GW867" s="13"/>
      <c r="GX867" s="13"/>
      <c r="GY867" s="13"/>
      <c r="GZ867" s="13"/>
      <c r="HA867" s="13"/>
      <c r="HB867" s="13"/>
      <c r="HC867" s="13"/>
      <c r="HD867" s="13"/>
      <c r="HE867" s="13"/>
      <c r="HF867" s="13"/>
      <c r="HG867" s="13"/>
      <c r="HH867" s="13"/>
      <c r="HI867" s="13"/>
      <c r="HJ867" s="13"/>
      <c r="HK867" s="13"/>
      <c r="HL867" s="13"/>
      <c r="HM867" s="13"/>
      <c r="HN867" s="13"/>
      <c r="HO867" s="13"/>
      <c r="HP867" s="13"/>
      <c r="HQ867" s="13"/>
      <c r="HR867" s="13"/>
      <c r="HS867" s="13"/>
      <c r="HT867" s="13"/>
      <c r="HU867" s="13"/>
      <c r="HV867" s="13"/>
      <c r="HW867" s="13"/>
      <c r="HX867" s="13"/>
      <c r="HY867" s="13"/>
      <c r="HZ867" s="13"/>
      <c r="IA867" s="13"/>
      <c r="IB867" s="13"/>
      <c r="IC867" s="13"/>
      <c r="ID867" s="13"/>
      <c r="IE867" s="13"/>
      <c r="IF867" s="13"/>
      <c r="IG867" s="13"/>
      <c r="IH867" s="13"/>
      <c r="II867" s="13"/>
      <c r="IJ867" s="13"/>
      <c r="IK867" s="13"/>
      <c r="IL867" s="13"/>
      <c r="IM867" s="13"/>
      <c r="IN867" s="13"/>
      <c r="IO867" s="13"/>
      <c r="IP867" s="13"/>
      <c r="IQ867" s="13"/>
      <c r="IR867" s="13"/>
      <c r="IS867" s="13"/>
      <c r="IT867" s="13"/>
    </row>
    <row r="868" spans="1:254" s="124" customFormat="1" ht="43.5" customHeight="1">
      <c r="A868" s="172"/>
      <c r="B868" s="272"/>
      <c r="C868" s="151" t="s">
        <v>418</v>
      </c>
      <c r="D868" s="153" t="s">
        <v>1306</v>
      </c>
      <c r="E868" s="143" t="s">
        <v>715</v>
      </c>
      <c r="F868" s="119" t="s">
        <v>289</v>
      </c>
      <c r="G868" s="119" t="s">
        <v>580</v>
      </c>
      <c r="H868" s="180">
        <f>50+41.4</f>
        <v>91.4</v>
      </c>
      <c r="I868" s="180">
        <f>22+13.8</f>
        <v>35.799999999999997</v>
      </c>
      <c r="J868" s="180">
        <f>1000+50</f>
        <v>1050</v>
      </c>
      <c r="K868" s="180">
        <v>159.1</v>
      </c>
      <c r="L868" s="161" t="s">
        <v>1543</v>
      </c>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c r="EY868" s="13"/>
      <c r="EZ868" s="13"/>
      <c r="FA868" s="13"/>
      <c r="FB868" s="13"/>
      <c r="FC868" s="13"/>
      <c r="FD868" s="13"/>
      <c r="FE868" s="13"/>
      <c r="FF868" s="13"/>
      <c r="FG868" s="13"/>
      <c r="FH868" s="13"/>
      <c r="FI868" s="13"/>
      <c r="FJ868" s="13"/>
      <c r="FK868" s="13"/>
      <c r="FL868" s="13"/>
      <c r="FM868" s="13"/>
      <c r="FN868" s="13"/>
      <c r="FO868" s="13"/>
      <c r="FP868" s="13"/>
      <c r="FQ868" s="13"/>
      <c r="FR868" s="13"/>
      <c r="FS868" s="13"/>
      <c r="FT868" s="13"/>
      <c r="FU868" s="13"/>
      <c r="FV868" s="13"/>
      <c r="FW868" s="13"/>
      <c r="FX868" s="13"/>
      <c r="FY868" s="13"/>
      <c r="FZ868" s="13"/>
      <c r="GA868" s="13"/>
      <c r="GB868" s="13"/>
      <c r="GC868" s="13"/>
      <c r="GD868" s="13"/>
      <c r="GE868" s="13"/>
      <c r="GF868" s="13"/>
      <c r="GG868" s="13"/>
      <c r="GH868" s="13"/>
      <c r="GI868" s="13"/>
      <c r="GJ868" s="13"/>
      <c r="GK868" s="13"/>
      <c r="GL868" s="13"/>
      <c r="GM868" s="13"/>
      <c r="GN868" s="13"/>
      <c r="GO868" s="13"/>
      <c r="GP868" s="13"/>
      <c r="GQ868" s="13"/>
      <c r="GR868" s="13"/>
      <c r="GS868" s="13"/>
      <c r="GT868" s="13"/>
      <c r="GU868" s="13"/>
      <c r="GV868" s="13"/>
      <c r="GW868" s="13"/>
      <c r="GX868" s="13"/>
      <c r="GY868" s="13"/>
      <c r="GZ868" s="13"/>
      <c r="HA868" s="13"/>
      <c r="HB868" s="13"/>
      <c r="HC868" s="13"/>
      <c r="HD868" s="13"/>
      <c r="HE868" s="13"/>
      <c r="HF868" s="13"/>
      <c r="HG868" s="13"/>
      <c r="HH868" s="13"/>
      <c r="HI868" s="13"/>
      <c r="HJ868" s="13"/>
      <c r="HK868" s="13"/>
      <c r="HL868" s="13"/>
      <c r="HM868" s="13"/>
      <c r="HN868" s="13"/>
      <c r="HO868" s="13"/>
      <c r="HP868" s="13"/>
      <c r="HQ868" s="13"/>
      <c r="HR868" s="13"/>
      <c r="HS868" s="13"/>
      <c r="HT868" s="13"/>
      <c r="HU868" s="13"/>
      <c r="HV868" s="13"/>
      <c r="HW868" s="13"/>
      <c r="HX868" s="13"/>
      <c r="HY868" s="13"/>
      <c r="HZ868" s="13"/>
      <c r="IA868" s="13"/>
      <c r="IB868" s="13"/>
      <c r="IC868" s="13"/>
      <c r="ID868" s="13"/>
      <c r="IE868" s="13"/>
      <c r="IF868" s="13"/>
      <c r="IG868" s="13"/>
      <c r="IH868" s="13"/>
      <c r="II868" s="13"/>
      <c r="IJ868" s="13"/>
      <c r="IK868" s="13"/>
      <c r="IL868" s="13"/>
      <c r="IM868" s="13"/>
      <c r="IN868" s="13"/>
      <c r="IO868" s="13"/>
      <c r="IP868" s="13"/>
      <c r="IQ868" s="13"/>
      <c r="IR868" s="13"/>
      <c r="IS868" s="13"/>
      <c r="IT868" s="13"/>
    </row>
    <row r="869" spans="1:254" s="124" customFormat="1" ht="45" customHeight="1">
      <c r="A869" s="172"/>
      <c r="B869" s="272"/>
      <c r="C869" s="166"/>
      <c r="D869" s="167"/>
      <c r="E869" s="129" t="s">
        <v>1096</v>
      </c>
      <c r="F869" s="128" t="s">
        <v>289</v>
      </c>
      <c r="G869" s="128" t="s">
        <v>1031</v>
      </c>
      <c r="H869" s="181"/>
      <c r="I869" s="181"/>
      <c r="J869" s="181"/>
      <c r="K869" s="181"/>
      <c r="L869" s="162"/>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c r="EY869" s="13"/>
      <c r="EZ869" s="13"/>
      <c r="FA869" s="13"/>
      <c r="FB869" s="13"/>
      <c r="FC869" s="13"/>
      <c r="FD869" s="13"/>
      <c r="FE869" s="13"/>
      <c r="FF869" s="13"/>
      <c r="FG869" s="13"/>
      <c r="FH869" s="13"/>
      <c r="FI869" s="13"/>
      <c r="FJ869" s="13"/>
      <c r="FK869" s="13"/>
      <c r="FL869" s="13"/>
      <c r="FM869" s="13"/>
      <c r="FN869" s="13"/>
      <c r="FO869" s="13"/>
      <c r="FP869" s="13"/>
      <c r="FQ869" s="13"/>
      <c r="FR869" s="13"/>
      <c r="FS869" s="13"/>
      <c r="FT869" s="13"/>
      <c r="FU869" s="13"/>
      <c r="FV869" s="13"/>
      <c r="FW869" s="13"/>
      <c r="FX869" s="13"/>
      <c r="FY869" s="13"/>
      <c r="FZ869" s="13"/>
      <c r="GA869" s="13"/>
      <c r="GB869" s="13"/>
      <c r="GC869" s="13"/>
      <c r="GD869" s="13"/>
      <c r="GE869" s="13"/>
      <c r="GF869" s="13"/>
      <c r="GG869" s="13"/>
      <c r="GH869" s="13"/>
      <c r="GI869" s="13"/>
      <c r="GJ869" s="13"/>
      <c r="GK869" s="13"/>
      <c r="GL869" s="13"/>
      <c r="GM869" s="13"/>
      <c r="GN869" s="13"/>
      <c r="GO869" s="13"/>
      <c r="GP869" s="13"/>
      <c r="GQ869" s="13"/>
      <c r="GR869" s="13"/>
      <c r="GS869" s="13"/>
      <c r="GT869" s="13"/>
      <c r="GU869" s="13"/>
      <c r="GV869" s="13"/>
      <c r="GW869" s="13"/>
      <c r="GX869" s="13"/>
      <c r="GY869" s="13"/>
      <c r="GZ869" s="13"/>
      <c r="HA869" s="13"/>
      <c r="HB869" s="13"/>
      <c r="HC869" s="13"/>
      <c r="HD869" s="13"/>
      <c r="HE869" s="13"/>
      <c r="HF869" s="13"/>
      <c r="HG869" s="13"/>
      <c r="HH869" s="13"/>
      <c r="HI869" s="13"/>
      <c r="HJ869" s="13"/>
      <c r="HK869" s="13"/>
      <c r="HL869" s="13"/>
      <c r="HM869" s="13"/>
      <c r="HN869" s="13"/>
      <c r="HO869" s="13"/>
      <c r="HP869" s="13"/>
      <c r="HQ869" s="13"/>
      <c r="HR869" s="13"/>
      <c r="HS869" s="13"/>
      <c r="HT869" s="13"/>
      <c r="HU869" s="13"/>
      <c r="HV869" s="13"/>
      <c r="HW869" s="13"/>
      <c r="HX869" s="13"/>
      <c r="HY869" s="13"/>
      <c r="HZ869" s="13"/>
      <c r="IA869" s="13"/>
      <c r="IB869" s="13"/>
      <c r="IC869" s="13"/>
      <c r="ID869" s="13"/>
      <c r="IE869" s="13"/>
      <c r="IF869" s="13"/>
      <c r="IG869" s="13"/>
      <c r="IH869" s="13"/>
      <c r="II869" s="13"/>
      <c r="IJ869" s="13"/>
      <c r="IK869" s="13"/>
      <c r="IL869" s="13"/>
      <c r="IM869" s="13"/>
      <c r="IN869" s="13"/>
      <c r="IO869" s="13"/>
      <c r="IP869" s="13"/>
      <c r="IQ869" s="13"/>
      <c r="IR869" s="13"/>
      <c r="IS869" s="13"/>
      <c r="IT869" s="13"/>
    </row>
    <row r="870" spans="1:254" s="124" customFormat="1" ht="45" customHeight="1">
      <c r="A870" s="172"/>
      <c r="B870" s="272"/>
      <c r="C870" s="166"/>
      <c r="D870" s="167"/>
      <c r="E870" s="129" t="s">
        <v>1077</v>
      </c>
      <c r="F870" s="128" t="s">
        <v>289</v>
      </c>
      <c r="G870" s="128" t="s">
        <v>1041</v>
      </c>
      <c r="H870" s="181"/>
      <c r="I870" s="181"/>
      <c r="J870" s="181"/>
      <c r="K870" s="181"/>
      <c r="L870" s="162"/>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c r="EY870" s="13"/>
      <c r="EZ870" s="13"/>
      <c r="FA870" s="13"/>
      <c r="FB870" s="13"/>
      <c r="FC870" s="13"/>
      <c r="FD870" s="13"/>
      <c r="FE870" s="13"/>
      <c r="FF870" s="13"/>
      <c r="FG870" s="13"/>
      <c r="FH870" s="13"/>
      <c r="FI870" s="13"/>
      <c r="FJ870" s="13"/>
      <c r="FK870" s="13"/>
      <c r="FL870" s="13"/>
      <c r="FM870" s="13"/>
      <c r="FN870" s="13"/>
      <c r="FO870" s="13"/>
      <c r="FP870" s="13"/>
      <c r="FQ870" s="13"/>
      <c r="FR870" s="13"/>
      <c r="FS870" s="13"/>
      <c r="FT870" s="13"/>
      <c r="FU870" s="13"/>
      <c r="FV870" s="13"/>
      <c r="FW870" s="13"/>
      <c r="FX870" s="13"/>
      <c r="FY870" s="13"/>
      <c r="FZ870" s="13"/>
      <c r="GA870" s="13"/>
      <c r="GB870" s="13"/>
      <c r="GC870" s="13"/>
      <c r="GD870" s="13"/>
      <c r="GE870" s="13"/>
      <c r="GF870" s="13"/>
      <c r="GG870" s="13"/>
      <c r="GH870" s="13"/>
      <c r="GI870" s="13"/>
      <c r="GJ870" s="13"/>
      <c r="GK870" s="13"/>
      <c r="GL870" s="13"/>
      <c r="GM870" s="13"/>
      <c r="GN870" s="13"/>
      <c r="GO870" s="13"/>
      <c r="GP870" s="13"/>
      <c r="GQ870" s="13"/>
      <c r="GR870" s="13"/>
      <c r="GS870" s="13"/>
      <c r="GT870" s="13"/>
      <c r="GU870" s="13"/>
      <c r="GV870" s="13"/>
      <c r="GW870" s="13"/>
      <c r="GX870" s="13"/>
      <c r="GY870" s="13"/>
      <c r="GZ870" s="13"/>
      <c r="HA870" s="13"/>
      <c r="HB870" s="13"/>
      <c r="HC870" s="13"/>
      <c r="HD870" s="13"/>
      <c r="HE870" s="13"/>
      <c r="HF870" s="13"/>
      <c r="HG870" s="13"/>
      <c r="HH870" s="13"/>
      <c r="HI870" s="13"/>
      <c r="HJ870" s="13"/>
      <c r="HK870" s="13"/>
      <c r="HL870" s="13"/>
      <c r="HM870" s="13"/>
      <c r="HN870" s="13"/>
      <c r="HO870" s="13"/>
      <c r="HP870" s="13"/>
      <c r="HQ870" s="13"/>
      <c r="HR870" s="13"/>
      <c r="HS870" s="13"/>
      <c r="HT870" s="13"/>
      <c r="HU870" s="13"/>
      <c r="HV870" s="13"/>
      <c r="HW870" s="13"/>
      <c r="HX870" s="13"/>
      <c r="HY870" s="13"/>
      <c r="HZ870" s="13"/>
      <c r="IA870" s="13"/>
      <c r="IB870" s="13"/>
      <c r="IC870" s="13"/>
      <c r="ID870" s="13"/>
      <c r="IE870" s="13"/>
      <c r="IF870" s="13"/>
      <c r="IG870" s="13"/>
      <c r="IH870" s="13"/>
      <c r="II870" s="13"/>
      <c r="IJ870" s="13"/>
      <c r="IK870" s="13"/>
      <c r="IL870" s="13"/>
      <c r="IM870" s="13"/>
      <c r="IN870" s="13"/>
      <c r="IO870" s="13"/>
      <c r="IP870" s="13"/>
      <c r="IQ870" s="13"/>
      <c r="IR870" s="13"/>
      <c r="IS870" s="13"/>
      <c r="IT870" s="13"/>
    </row>
    <row r="871" spans="1:254" s="124" customFormat="1" ht="48.75" customHeight="1">
      <c r="A871" s="172"/>
      <c r="B871" s="272"/>
      <c r="C871" s="166"/>
      <c r="D871" s="167"/>
      <c r="E871" s="124" t="s">
        <v>1490</v>
      </c>
      <c r="F871" s="137" t="s">
        <v>289</v>
      </c>
      <c r="G871" s="131" t="s">
        <v>1527</v>
      </c>
      <c r="H871" s="181"/>
      <c r="I871" s="181"/>
      <c r="J871" s="181"/>
      <c r="K871" s="181"/>
      <c r="L871" s="162"/>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c r="EY871" s="13"/>
      <c r="EZ871" s="13"/>
      <c r="FA871" s="13"/>
      <c r="FB871" s="13"/>
      <c r="FC871" s="13"/>
      <c r="FD871" s="13"/>
      <c r="FE871" s="13"/>
      <c r="FF871" s="13"/>
      <c r="FG871" s="13"/>
      <c r="FH871" s="13"/>
      <c r="FI871" s="13"/>
      <c r="FJ871" s="13"/>
      <c r="FK871" s="13"/>
      <c r="FL871" s="13"/>
      <c r="FM871" s="13"/>
      <c r="FN871" s="13"/>
      <c r="FO871" s="13"/>
      <c r="FP871" s="13"/>
      <c r="FQ871" s="13"/>
      <c r="FR871" s="13"/>
      <c r="FS871" s="13"/>
      <c r="FT871" s="13"/>
      <c r="FU871" s="13"/>
      <c r="FV871" s="13"/>
      <c r="FW871" s="13"/>
      <c r="FX871" s="13"/>
      <c r="FY871" s="13"/>
      <c r="FZ871" s="13"/>
      <c r="GA871" s="13"/>
      <c r="GB871" s="13"/>
      <c r="GC871" s="13"/>
      <c r="GD871" s="13"/>
      <c r="GE871" s="13"/>
      <c r="GF871" s="13"/>
      <c r="GG871" s="13"/>
      <c r="GH871" s="13"/>
      <c r="GI871" s="13"/>
      <c r="GJ871" s="13"/>
      <c r="GK871" s="13"/>
      <c r="GL871" s="13"/>
      <c r="GM871" s="13"/>
      <c r="GN871" s="13"/>
      <c r="GO871" s="13"/>
      <c r="GP871" s="13"/>
      <c r="GQ871" s="13"/>
      <c r="GR871" s="13"/>
      <c r="GS871" s="13"/>
      <c r="GT871" s="13"/>
      <c r="GU871" s="13"/>
      <c r="GV871" s="13"/>
      <c r="GW871" s="13"/>
      <c r="GX871" s="13"/>
      <c r="GY871" s="13"/>
      <c r="GZ871" s="13"/>
      <c r="HA871" s="13"/>
      <c r="HB871" s="13"/>
      <c r="HC871" s="13"/>
      <c r="HD871" s="13"/>
      <c r="HE871" s="13"/>
      <c r="HF871" s="13"/>
      <c r="HG871" s="13"/>
      <c r="HH871" s="13"/>
      <c r="HI871" s="13"/>
      <c r="HJ871" s="13"/>
      <c r="HK871" s="13"/>
      <c r="HL871" s="13"/>
      <c r="HM871" s="13"/>
      <c r="HN871" s="13"/>
      <c r="HO871" s="13"/>
      <c r="HP871" s="13"/>
      <c r="HQ871" s="13"/>
      <c r="HR871" s="13"/>
      <c r="HS871" s="13"/>
      <c r="HT871" s="13"/>
      <c r="HU871" s="13"/>
      <c r="HV871" s="13"/>
      <c r="HW871" s="13"/>
      <c r="HX871" s="13"/>
      <c r="HY871" s="13"/>
      <c r="HZ871" s="13"/>
      <c r="IA871" s="13"/>
      <c r="IB871" s="13"/>
      <c r="IC871" s="13"/>
      <c r="ID871" s="13"/>
      <c r="IE871" s="13"/>
      <c r="IF871" s="13"/>
      <c r="IG871" s="13"/>
      <c r="IH871" s="13"/>
      <c r="II871" s="13"/>
      <c r="IJ871" s="13"/>
      <c r="IK871" s="13"/>
      <c r="IL871" s="13"/>
      <c r="IM871" s="13"/>
      <c r="IN871" s="13"/>
      <c r="IO871" s="13"/>
      <c r="IP871" s="13"/>
      <c r="IQ871" s="13"/>
      <c r="IR871" s="13"/>
      <c r="IS871" s="13"/>
      <c r="IT871" s="13"/>
    </row>
    <row r="872" spans="1:254" s="124" customFormat="1" ht="57" customHeight="1">
      <c r="A872" s="172"/>
      <c r="B872" s="272"/>
      <c r="C872" s="152"/>
      <c r="D872" s="154"/>
      <c r="E872" s="143" t="s">
        <v>1702</v>
      </c>
      <c r="F872" s="119" t="s">
        <v>289</v>
      </c>
      <c r="G872" s="119" t="s">
        <v>1542</v>
      </c>
      <c r="H872" s="223"/>
      <c r="I872" s="223"/>
      <c r="J872" s="223"/>
      <c r="K872" s="223"/>
      <c r="L872" s="16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c r="EY872" s="13"/>
      <c r="EZ872" s="13"/>
      <c r="FA872" s="13"/>
      <c r="FB872" s="13"/>
      <c r="FC872" s="13"/>
      <c r="FD872" s="13"/>
      <c r="FE872" s="13"/>
      <c r="FF872" s="13"/>
      <c r="FG872" s="13"/>
      <c r="FH872" s="13"/>
      <c r="FI872" s="13"/>
      <c r="FJ872" s="13"/>
      <c r="FK872" s="13"/>
      <c r="FL872" s="13"/>
      <c r="FM872" s="13"/>
      <c r="FN872" s="13"/>
      <c r="FO872" s="13"/>
      <c r="FP872" s="13"/>
      <c r="FQ872" s="13"/>
      <c r="FR872" s="13"/>
      <c r="FS872" s="13"/>
      <c r="FT872" s="13"/>
      <c r="FU872" s="13"/>
      <c r="FV872" s="13"/>
      <c r="FW872" s="13"/>
      <c r="FX872" s="13"/>
      <c r="FY872" s="13"/>
      <c r="FZ872" s="13"/>
      <c r="GA872" s="13"/>
      <c r="GB872" s="13"/>
      <c r="GC872" s="13"/>
      <c r="GD872" s="13"/>
      <c r="GE872" s="13"/>
      <c r="GF872" s="13"/>
      <c r="GG872" s="13"/>
      <c r="GH872" s="13"/>
      <c r="GI872" s="13"/>
      <c r="GJ872" s="13"/>
      <c r="GK872" s="13"/>
      <c r="GL872" s="13"/>
      <c r="GM872" s="13"/>
      <c r="GN872" s="13"/>
      <c r="GO872" s="13"/>
      <c r="GP872" s="13"/>
      <c r="GQ872" s="13"/>
      <c r="GR872" s="13"/>
      <c r="GS872" s="13"/>
      <c r="GT872" s="13"/>
      <c r="GU872" s="13"/>
      <c r="GV872" s="13"/>
      <c r="GW872" s="13"/>
      <c r="GX872" s="13"/>
      <c r="GY872" s="13"/>
      <c r="GZ872" s="13"/>
      <c r="HA872" s="13"/>
      <c r="HB872" s="13"/>
      <c r="HC872" s="13"/>
      <c r="HD872" s="13"/>
      <c r="HE872" s="13"/>
      <c r="HF872" s="13"/>
      <c r="HG872" s="13"/>
      <c r="HH872" s="13"/>
      <c r="HI872" s="13"/>
      <c r="HJ872" s="13"/>
      <c r="HK872" s="13"/>
      <c r="HL872" s="13"/>
      <c r="HM872" s="13"/>
      <c r="HN872" s="13"/>
      <c r="HO872" s="13"/>
      <c r="HP872" s="13"/>
      <c r="HQ872" s="13"/>
      <c r="HR872" s="13"/>
      <c r="HS872" s="13"/>
      <c r="HT872" s="13"/>
      <c r="HU872" s="13"/>
      <c r="HV872" s="13"/>
      <c r="HW872" s="13"/>
      <c r="HX872" s="13"/>
      <c r="HY872" s="13"/>
      <c r="HZ872" s="13"/>
      <c r="IA872" s="13"/>
      <c r="IB872" s="13"/>
      <c r="IC872" s="13"/>
      <c r="ID872" s="13"/>
      <c r="IE872" s="13"/>
      <c r="IF872" s="13"/>
      <c r="IG872" s="13"/>
      <c r="IH872" s="13"/>
      <c r="II872" s="13"/>
      <c r="IJ872" s="13"/>
      <c r="IK872" s="13"/>
      <c r="IL872" s="13"/>
      <c r="IM872" s="13"/>
      <c r="IN872" s="13"/>
      <c r="IO872" s="13"/>
      <c r="IP872" s="13"/>
      <c r="IQ872" s="13"/>
      <c r="IR872" s="13"/>
      <c r="IS872" s="13"/>
      <c r="IT872" s="13"/>
    </row>
    <row r="873" spans="1:254" s="13" customFormat="1" ht="37.5" customHeight="1">
      <c r="A873" s="172"/>
      <c r="B873" s="272"/>
      <c r="C873" s="151" t="s">
        <v>1384</v>
      </c>
      <c r="D873" s="153" t="s">
        <v>1172</v>
      </c>
      <c r="E873" s="143" t="s">
        <v>715</v>
      </c>
      <c r="F873" s="119" t="s">
        <v>289</v>
      </c>
      <c r="G873" s="119" t="s">
        <v>580</v>
      </c>
      <c r="H873" s="149">
        <f>5350+1225.6</f>
        <v>6575.6</v>
      </c>
      <c r="I873" s="149">
        <f>5350+1225.5</f>
        <v>6575.5</v>
      </c>
      <c r="J873" s="149">
        <f>5000+25316.7</f>
        <v>30316.7</v>
      </c>
      <c r="K873" s="149">
        <v>3538.1</v>
      </c>
      <c r="L873" s="161" t="s">
        <v>1541</v>
      </c>
    </row>
    <row r="874" spans="1:254" s="13" customFormat="1" ht="52.5" customHeight="1">
      <c r="A874" s="172"/>
      <c r="B874" s="272"/>
      <c r="C874" s="166"/>
      <c r="D874" s="167"/>
      <c r="E874" s="143" t="s">
        <v>1650</v>
      </c>
      <c r="F874" s="119" t="s">
        <v>289</v>
      </c>
      <c r="G874" s="47" t="s">
        <v>575</v>
      </c>
      <c r="H874" s="150"/>
      <c r="I874" s="150"/>
      <c r="J874" s="150"/>
      <c r="K874" s="150"/>
      <c r="L874" s="162"/>
    </row>
    <row r="875" spans="1:254" s="13" customFormat="1" ht="56.25" customHeight="1">
      <c r="A875" s="172"/>
      <c r="B875" s="272"/>
      <c r="C875" s="166"/>
      <c r="D875" s="167"/>
      <c r="E875" s="143" t="s">
        <v>1651</v>
      </c>
      <c r="F875" s="119" t="s">
        <v>289</v>
      </c>
      <c r="G875" s="119" t="s">
        <v>1314</v>
      </c>
      <c r="H875" s="150"/>
      <c r="I875" s="150"/>
      <c r="J875" s="150"/>
      <c r="K875" s="150"/>
      <c r="L875" s="162"/>
    </row>
    <row r="876" spans="1:254" s="13" customFormat="1" ht="45.75" customHeight="1">
      <c r="A876" s="172"/>
      <c r="B876" s="272"/>
      <c r="C876" s="166"/>
      <c r="D876" s="167"/>
      <c r="E876" s="143" t="s">
        <v>1735</v>
      </c>
      <c r="F876" s="119" t="s">
        <v>289</v>
      </c>
      <c r="G876" s="47" t="s">
        <v>1573</v>
      </c>
      <c r="H876" s="150"/>
      <c r="I876" s="150"/>
      <c r="J876" s="150"/>
      <c r="K876" s="150"/>
      <c r="L876" s="162"/>
    </row>
    <row r="877" spans="1:254" s="13" customFormat="1" ht="81.75" customHeight="1">
      <c r="A877" s="172"/>
      <c r="B877" s="272"/>
      <c r="C877" s="152"/>
      <c r="D877" s="154"/>
      <c r="E877" s="143" t="s">
        <v>1514</v>
      </c>
      <c r="F877" s="128" t="s">
        <v>289</v>
      </c>
      <c r="G877" s="30" t="s">
        <v>1173</v>
      </c>
      <c r="H877" s="157"/>
      <c r="I877" s="157"/>
      <c r="J877" s="157"/>
      <c r="K877" s="157"/>
      <c r="L877" s="163"/>
    </row>
    <row r="878" spans="1:254" s="13" customFormat="1" ht="56.25" customHeight="1">
      <c r="A878" s="172"/>
      <c r="B878" s="272"/>
      <c r="C878" s="151" t="s">
        <v>1029</v>
      </c>
      <c r="D878" s="153">
        <v>113</v>
      </c>
      <c r="E878" s="143" t="s">
        <v>1733</v>
      </c>
      <c r="F878" s="128" t="s">
        <v>289</v>
      </c>
      <c r="G878" s="30" t="s">
        <v>1616</v>
      </c>
      <c r="H878" s="149"/>
      <c r="I878" s="149"/>
      <c r="J878" s="149">
        <v>142.19999999999999</v>
      </c>
      <c r="K878" s="149">
        <v>142.19999999999999</v>
      </c>
      <c r="L878" s="161" t="s">
        <v>1617</v>
      </c>
    </row>
    <row r="879" spans="1:254" s="13" customFormat="1" ht="56.25" customHeight="1">
      <c r="A879" s="172"/>
      <c r="B879" s="272"/>
      <c r="C879" s="166"/>
      <c r="D879" s="167"/>
      <c r="E879" s="143" t="s">
        <v>1614</v>
      </c>
      <c r="F879" s="128" t="s">
        <v>289</v>
      </c>
      <c r="G879" s="30" t="s">
        <v>1615</v>
      </c>
      <c r="H879" s="150"/>
      <c r="I879" s="150"/>
      <c r="J879" s="150"/>
      <c r="K879" s="150"/>
      <c r="L879" s="162"/>
    </row>
    <row r="880" spans="1:254" s="13" customFormat="1" ht="44.25" customHeight="1">
      <c r="A880" s="172"/>
      <c r="B880" s="272"/>
      <c r="C880" s="152"/>
      <c r="D880" s="154"/>
      <c r="E880" s="129" t="s">
        <v>610</v>
      </c>
      <c r="F880" s="128" t="s">
        <v>289</v>
      </c>
      <c r="G880" s="128" t="s">
        <v>646</v>
      </c>
      <c r="H880" s="168"/>
      <c r="I880" s="168"/>
      <c r="J880" s="168"/>
      <c r="K880" s="168"/>
      <c r="L880" s="168"/>
    </row>
    <row r="881" spans="1:254" s="13" customFormat="1" ht="30" customHeight="1">
      <c r="A881" s="172"/>
      <c r="B881" s="272"/>
      <c r="C881" s="235" t="s">
        <v>1636</v>
      </c>
      <c r="D881" s="211">
        <v>113</v>
      </c>
      <c r="E881" s="143" t="s">
        <v>1330</v>
      </c>
      <c r="F881" s="128" t="s">
        <v>1331</v>
      </c>
      <c r="G881" s="30" t="s">
        <v>1332</v>
      </c>
      <c r="H881" s="199">
        <v>126.4</v>
      </c>
      <c r="I881" s="199">
        <v>99.9</v>
      </c>
      <c r="J881" s="199">
        <v>182.4</v>
      </c>
      <c r="K881" s="199"/>
      <c r="L881" s="155" t="s">
        <v>1338</v>
      </c>
    </row>
    <row r="882" spans="1:254" s="13" customFormat="1" ht="118.5" customHeight="1">
      <c r="A882" s="172"/>
      <c r="B882" s="272"/>
      <c r="C882" s="235"/>
      <c r="D882" s="211"/>
      <c r="E882" s="143" t="s">
        <v>1791</v>
      </c>
      <c r="F882" s="128" t="s">
        <v>289</v>
      </c>
      <c r="G882" s="30" t="s">
        <v>1334</v>
      </c>
      <c r="H882" s="199"/>
      <c r="I882" s="199"/>
      <c r="J882" s="199"/>
      <c r="K882" s="199"/>
      <c r="L882" s="253"/>
    </row>
    <row r="883" spans="1:254" s="13" customFormat="1" ht="56.25" customHeight="1">
      <c r="A883" s="172"/>
      <c r="B883" s="272"/>
      <c r="C883" s="235"/>
      <c r="D883" s="211"/>
      <c r="E883" s="129" t="s">
        <v>1335</v>
      </c>
      <c r="F883" s="135" t="s">
        <v>289</v>
      </c>
      <c r="G883" s="31" t="s">
        <v>1278</v>
      </c>
      <c r="H883" s="199"/>
      <c r="I883" s="199"/>
      <c r="J883" s="199"/>
      <c r="K883" s="199"/>
      <c r="L883" s="253"/>
    </row>
    <row r="884" spans="1:254" s="13" customFormat="1" ht="113.25" customHeight="1">
      <c r="A884" s="172"/>
      <c r="B884" s="272"/>
      <c r="C884" s="235"/>
      <c r="D884" s="211"/>
      <c r="E884" s="129" t="s">
        <v>1272</v>
      </c>
      <c r="F884" s="135" t="s">
        <v>289</v>
      </c>
      <c r="G884" s="32" t="s">
        <v>1169</v>
      </c>
      <c r="H884" s="199"/>
      <c r="I884" s="199"/>
      <c r="J884" s="199"/>
      <c r="K884" s="199"/>
      <c r="L884" s="253"/>
    </row>
    <row r="885" spans="1:254" s="13" customFormat="1" ht="44.25" customHeight="1">
      <c r="A885" s="172"/>
      <c r="B885" s="272"/>
      <c r="C885" s="235"/>
      <c r="D885" s="211"/>
      <c r="E885" s="129" t="s">
        <v>1279</v>
      </c>
      <c r="F885" s="135" t="s">
        <v>289</v>
      </c>
      <c r="G885" s="31" t="s">
        <v>1282</v>
      </c>
      <c r="H885" s="199"/>
      <c r="I885" s="199"/>
      <c r="J885" s="199"/>
      <c r="K885" s="199"/>
      <c r="L885" s="253"/>
    </row>
    <row r="886" spans="1:254" s="13" customFormat="1" ht="78.75" customHeight="1">
      <c r="A886" s="172"/>
      <c r="B886" s="272"/>
      <c r="C886" s="235"/>
      <c r="D886" s="211"/>
      <c r="E886" s="124" t="s">
        <v>1281</v>
      </c>
      <c r="F886" s="135" t="s">
        <v>289</v>
      </c>
      <c r="G886" s="33" t="s">
        <v>1283</v>
      </c>
      <c r="H886" s="199"/>
      <c r="I886" s="199"/>
      <c r="J886" s="199"/>
      <c r="K886" s="199"/>
      <c r="L886" s="253"/>
    </row>
    <row r="887" spans="1:254" s="13" customFormat="1" ht="105.75" customHeight="1">
      <c r="A887" s="172"/>
      <c r="B887" s="272"/>
      <c r="C887" s="151"/>
      <c r="D887" s="153"/>
      <c r="E887" s="106" t="s">
        <v>1280</v>
      </c>
      <c r="F887" s="120" t="s">
        <v>289</v>
      </c>
      <c r="G887" s="77" t="s">
        <v>1324</v>
      </c>
      <c r="H887" s="149"/>
      <c r="I887" s="149"/>
      <c r="J887" s="149"/>
      <c r="K887" s="149"/>
      <c r="L887" s="253"/>
    </row>
    <row r="888" spans="1:254" s="13" customFormat="1" ht="48.75" customHeight="1">
      <c r="A888" s="172"/>
      <c r="B888" s="272"/>
      <c r="C888" s="151" t="s">
        <v>1646</v>
      </c>
      <c r="D888" s="153">
        <v>113</v>
      </c>
      <c r="E888" s="129" t="s">
        <v>1647</v>
      </c>
      <c r="F888" s="120" t="s">
        <v>289</v>
      </c>
      <c r="G888" s="32" t="s">
        <v>1648</v>
      </c>
      <c r="H888" s="149"/>
      <c r="I888" s="149"/>
      <c r="J888" s="149">
        <v>200</v>
      </c>
      <c r="K888" s="149"/>
      <c r="L888" s="155" t="s">
        <v>1649</v>
      </c>
    </row>
    <row r="889" spans="1:254" s="14" customFormat="1" ht="43.5" customHeight="1">
      <c r="A889" s="172"/>
      <c r="B889" s="272"/>
      <c r="C889" s="152"/>
      <c r="D889" s="154"/>
      <c r="E889" s="129" t="s">
        <v>1663</v>
      </c>
      <c r="F889" s="135" t="s">
        <v>289</v>
      </c>
      <c r="G889" s="36" t="s">
        <v>1637</v>
      </c>
      <c r="H889" s="157"/>
      <c r="I889" s="157"/>
      <c r="J889" s="157"/>
      <c r="K889" s="157"/>
      <c r="L889" s="156"/>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c r="CA889" s="13"/>
      <c r="CB889" s="13"/>
      <c r="CC889" s="13"/>
      <c r="CD889" s="13"/>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c r="DJ889" s="13"/>
      <c r="DK889" s="13"/>
      <c r="DL889" s="13"/>
      <c r="DM889" s="13"/>
      <c r="DN889" s="13"/>
      <c r="DO889" s="13"/>
      <c r="DP889" s="13"/>
      <c r="DQ889" s="13"/>
      <c r="DR889" s="13"/>
      <c r="DS889" s="13"/>
      <c r="DT889" s="13"/>
      <c r="DU889" s="13"/>
      <c r="DV889" s="13"/>
      <c r="DW889" s="13"/>
      <c r="DX889" s="13"/>
      <c r="DY889" s="13"/>
      <c r="DZ889" s="13"/>
      <c r="EA889" s="13"/>
      <c r="EB889" s="13"/>
      <c r="EC889" s="13"/>
      <c r="ED889" s="13"/>
      <c r="EE889" s="13"/>
      <c r="EF889" s="13"/>
      <c r="EG889" s="13"/>
      <c r="EH889" s="13"/>
      <c r="EI889" s="13"/>
      <c r="EJ889" s="13"/>
      <c r="EK889" s="13"/>
      <c r="EL889" s="13"/>
      <c r="EM889" s="13"/>
      <c r="EN889" s="13"/>
      <c r="EO889" s="13"/>
      <c r="EP889" s="13"/>
      <c r="EQ889" s="13"/>
      <c r="ER889" s="13"/>
      <c r="ES889" s="13"/>
      <c r="ET889" s="13"/>
      <c r="EU889" s="13"/>
      <c r="EV889" s="13"/>
      <c r="EW889" s="13"/>
      <c r="EX889" s="13"/>
      <c r="EY889" s="13"/>
      <c r="EZ889" s="13"/>
      <c r="FA889" s="13"/>
      <c r="FB889" s="13"/>
      <c r="FC889" s="13"/>
      <c r="FD889" s="13"/>
      <c r="FE889" s="13"/>
      <c r="FF889" s="13"/>
      <c r="FG889" s="13"/>
      <c r="FH889" s="13"/>
      <c r="FI889" s="13"/>
      <c r="FJ889" s="13"/>
      <c r="FK889" s="13"/>
      <c r="FL889" s="13"/>
      <c r="FM889" s="13"/>
      <c r="FN889" s="13"/>
      <c r="FO889" s="13"/>
      <c r="FP889" s="13"/>
      <c r="FQ889" s="13"/>
      <c r="FR889" s="13"/>
      <c r="FS889" s="13"/>
      <c r="FT889" s="13"/>
      <c r="FU889" s="13"/>
      <c r="FV889" s="13"/>
      <c r="FW889" s="13"/>
      <c r="FX889" s="13"/>
      <c r="FY889" s="13"/>
      <c r="FZ889" s="13"/>
      <c r="GA889" s="13"/>
      <c r="GB889" s="13"/>
      <c r="GC889" s="13"/>
      <c r="GD889" s="13"/>
      <c r="GE889" s="13"/>
      <c r="GF889" s="13"/>
      <c r="GG889" s="13"/>
      <c r="GH889" s="13"/>
      <c r="GI889" s="13"/>
      <c r="GJ889" s="13"/>
      <c r="GK889" s="13"/>
      <c r="GL889" s="13"/>
      <c r="GM889" s="13"/>
      <c r="GN889" s="13"/>
      <c r="GO889" s="13"/>
      <c r="GP889" s="13"/>
      <c r="GQ889" s="13"/>
      <c r="GR889" s="13"/>
      <c r="GS889" s="13"/>
      <c r="GT889" s="13"/>
      <c r="GU889" s="13"/>
      <c r="GV889" s="13"/>
      <c r="GW889" s="13"/>
      <c r="GX889" s="13"/>
      <c r="GY889" s="13"/>
      <c r="GZ889" s="13"/>
      <c r="HA889" s="13"/>
      <c r="HB889" s="13"/>
      <c r="HC889" s="13"/>
      <c r="HD889" s="13"/>
      <c r="HE889" s="13"/>
      <c r="HF889" s="13"/>
      <c r="HG889" s="13"/>
      <c r="HH889" s="13"/>
      <c r="HI889" s="13"/>
      <c r="HJ889" s="13"/>
      <c r="HK889" s="13"/>
      <c r="HL889" s="13"/>
      <c r="HM889" s="13"/>
      <c r="HN889" s="13"/>
      <c r="HO889" s="13"/>
      <c r="HP889" s="13"/>
      <c r="HQ889" s="13"/>
      <c r="HR889" s="13"/>
      <c r="HS889" s="13"/>
      <c r="HT889" s="13"/>
      <c r="HU889" s="13"/>
      <c r="HV889" s="13"/>
      <c r="HW889" s="13"/>
      <c r="HX889" s="13"/>
      <c r="HY889" s="13"/>
      <c r="HZ889" s="13"/>
      <c r="IA889" s="13"/>
      <c r="IB889" s="13"/>
      <c r="IC889" s="13"/>
      <c r="ID889" s="13"/>
      <c r="IE889" s="13"/>
      <c r="IF889" s="13"/>
      <c r="IG889" s="13"/>
      <c r="IH889" s="13"/>
      <c r="II889" s="13"/>
      <c r="IJ889" s="13"/>
      <c r="IK889" s="13"/>
      <c r="IL889" s="13"/>
      <c r="IM889" s="13"/>
      <c r="IN889" s="13"/>
      <c r="IO889" s="13"/>
      <c r="IP889" s="13"/>
      <c r="IQ889" s="13"/>
      <c r="IR889" s="13"/>
      <c r="IS889" s="13"/>
      <c r="IT889" s="13"/>
    </row>
    <row r="890" spans="1:254" ht="15"/>
  </sheetData>
  <dataConsolidate/>
  <mergeCells count="1414">
    <mergeCell ref="C516:C522"/>
    <mergeCell ref="D516:D522"/>
    <mergeCell ref="H516:H522"/>
    <mergeCell ref="E494:E495"/>
    <mergeCell ref="L339:L341"/>
    <mergeCell ref="K325:K328"/>
    <mergeCell ref="H323:H324"/>
    <mergeCell ref="H325:H328"/>
    <mergeCell ref="L291:L292"/>
    <mergeCell ref="L323:L324"/>
    <mergeCell ref="K319:K321"/>
    <mergeCell ref="J260:J263"/>
    <mergeCell ref="B834:B889"/>
    <mergeCell ref="C407:C410"/>
    <mergeCell ref="L528:L530"/>
    <mergeCell ref="H567:H568"/>
    <mergeCell ref="H591:H596"/>
    <mergeCell ref="I538:I541"/>
    <mergeCell ref="H538:H541"/>
    <mergeCell ref="L550:L551"/>
    <mergeCell ref="I567:I568"/>
    <mergeCell ref="L497:L498"/>
    <mergeCell ref="K497:K498"/>
    <mergeCell ref="K516:K522"/>
    <mergeCell ref="L516:L522"/>
    <mergeCell ref="J562:J566"/>
    <mergeCell ref="L535:L537"/>
    <mergeCell ref="H542:H544"/>
    <mergeCell ref="B239:B282"/>
    <mergeCell ref="C881:C887"/>
    <mergeCell ref="H881:H887"/>
    <mergeCell ref="I881:I887"/>
    <mergeCell ref="J881:J887"/>
    <mergeCell ref="K881:K887"/>
    <mergeCell ref="L881:L887"/>
    <mergeCell ref="D881:D887"/>
    <mergeCell ref="K81:K82"/>
    <mergeCell ref="L81:L82"/>
    <mergeCell ref="A283:A290"/>
    <mergeCell ref="B283:B290"/>
    <mergeCell ref="A193:A217"/>
    <mergeCell ref="D407:D410"/>
    <mergeCell ref="C405:C406"/>
    <mergeCell ref="D405:D406"/>
    <mergeCell ref="C401:C403"/>
    <mergeCell ref="I380:I385"/>
    <mergeCell ref="K724:K726"/>
    <mergeCell ref="K733:K734"/>
    <mergeCell ref="C275:C278"/>
    <mergeCell ref="D275:D278"/>
    <mergeCell ref="H275:H278"/>
    <mergeCell ref="I275:I278"/>
    <mergeCell ref="J275:J278"/>
    <mergeCell ref="K275:K278"/>
    <mergeCell ref="L275:L278"/>
    <mergeCell ref="C283:C284"/>
    <mergeCell ref="D283:D284"/>
    <mergeCell ref="K197:K201"/>
    <mergeCell ref="A700:A773"/>
    <mergeCell ref="H632:H633"/>
    <mergeCell ref="C126:C143"/>
    <mergeCell ref="K144:K150"/>
    <mergeCell ref="J157:J163"/>
    <mergeCell ref="L256:L257"/>
    <mergeCell ref="L173:L177"/>
    <mergeCell ref="K173:K177"/>
    <mergeCell ref="H178:H181"/>
    <mergeCell ref="J178:J181"/>
    <mergeCell ref="D214:D217"/>
    <mergeCell ref="K214:K217"/>
    <mergeCell ref="L164:L168"/>
    <mergeCell ref="L204:L213"/>
    <mergeCell ref="J234:J237"/>
    <mergeCell ref="K234:K237"/>
    <mergeCell ref="E236:E237"/>
    <mergeCell ref="F236:F237"/>
    <mergeCell ref="G236:G237"/>
    <mergeCell ref="K220:K233"/>
    <mergeCell ref="L234:L237"/>
    <mergeCell ref="J220:J233"/>
    <mergeCell ref="L202:L203"/>
    <mergeCell ref="L178:L181"/>
    <mergeCell ref="C193:C195"/>
    <mergeCell ref="C220:C233"/>
    <mergeCell ref="L144:L150"/>
    <mergeCell ref="D239:D241"/>
    <mergeCell ref="L66:L67"/>
    <mergeCell ref="C71:C72"/>
    <mergeCell ref="D71:D72"/>
    <mergeCell ref="H71:H72"/>
    <mergeCell ref="I71:I72"/>
    <mergeCell ref="J71:J72"/>
    <mergeCell ref="K71:K72"/>
    <mergeCell ref="L71:L72"/>
    <mergeCell ref="C73:C74"/>
    <mergeCell ref="H73:H74"/>
    <mergeCell ref="I73:I74"/>
    <mergeCell ref="J73:J74"/>
    <mergeCell ref="K73:K74"/>
    <mergeCell ref="L73:L74"/>
    <mergeCell ref="C75:C76"/>
    <mergeCell ref="D75:D76"/>
    <mergeCell ref="H75:H76"/>
    <mergeCell ref="I75:I76"/>
    <mergeCell ref="J75:J76"/>
    <mergeCell ref="K75:K76"/>
    <mergeCell ref="L75:L76"/>
    <mergeCell ref="H66:H67"/>
    <mergeCell ref="I66:I67"/>
    <mergeCell ref="D73:D74"/>
    <mergeCell ref="C68:C70"/>
    <mergeCell ref="H68:H70"/>
    <mergeCell ref="I68:I70"/>
    <mergeCell ref="J68:J70"/>
    <mergeCell ref="K68:K70"/>
    <mergeCell ref="D66:D67"/>
    <mergeCell ref="L439:L440"/>
    <mergeCell ref="H439:H440"/>
    <mergeCell ref="I439:I440"/>
    <mergeCell ref="J439:J440"/>
    <mergeCell ref="K439:K440"/>
    <mergeCell ref="H386:H391"/>
    <mergeCell ref="J386:J391"/>
    <mergeCell ref="C411:C413"/>
    <mergeCell ref="I411:I413"/>
    <mergeCell ref="H411:H413"/>
    <mergeCell ref="J411:J413"/>
    <mergeCell ref="L414:L416"/>
    <mergeCell ref="L407:L410"/>
    <mergeCell ref="L401:L403"/>
    <mergeCell ref="C417:C426"/>
    <mergeCell ref="D417:D426"/>
    <mergeCell ref="L169:L172"/>
    <mergeCell ref="C260:C263"/>
    <mergeCell ref="D260:D263"/>
    <mergeCell ref="D291:D293"/>
    <mergeCell ref="F380:F381"/>
    <mergeCell ref="I343:I345"/>
    <mergeCell ref="H220:H233"/>
    <mergeCell ref="K610:K618"/>
    <mergeCell ref="L707:L710"/>
    <mergeCell ref="L761:L762"/>
    <mergeCell ref="L751:L754"/>
    <mergeCell ref="I755:I757"/>
    <mergeCell ref="H758:H759"/>
    <mergeCell ref="K758:K759"/>
    <mergeCell ref="H751:H754"/>
    <mergeCell ref="J758:J759"/>
    <mergeCell ref="J755:J757"/>
    <mergeCell ref="K751:K754"/>
    <mergeCell ref="L755:L757"/>
    <mergeCell ref="K755:K757"/>
    <mergeCell ref="H755:H757"/>
    <mergeCell ref="H602:H603"/>
    <mergeCell ref="I602:I603"/>
    <mergeCell ref="J602:J603"/>
    <mergeCell ref="K602:K603"/>
    <mergeCell ref="L602:L603"/>
    <mergeCell ref="K711:K712"/>
    <mergeCell ref="I707:I710"/>
    <mergeCell ref="K707:K710"/>
    <mergeCell ref="L715:L716"/>
    <mergeCell ref="J727:J732"/>
    <mergeCell ref="I744:I748"/>
    <mergeCell ref="H735:H738"/>
    <mergeCell ref="K761:K762"/>
    <mergeCell ref="I632:I633"/>
    <mergeCell ref="J632:J633"/>
    <mergeCell ref="L621:L631"/>
    <mergeCell ref="J605:J608"/>
    <mergeCell ref="K677:K682"/>
    <mergeCell ref="K659:K666"/>
    <mergeCell ref="H659:H666"/>
    <mergeCell ref="L671:L673"/>
    <mergeCell ref="L659:L666"/>
    <mergeCell ref="C542:C545"/>
    <mergeCell ref="C659:C666"/>
    <mergeCell ref="C562:C566"/>
    <mergeCell ref="D562:D566"/>
    <mergeCell ref="C602:C604"/>
    <mergeCell ref="D567:D568"/>
    <mergeCell ref="D605:D608"/>
    <mergeCell ref="D569:D573"/>
    <mergeCell ref="C380:C385"/>
    <mergeCell ref="D380:D385"/>
    <mergeCell ref="L411:L413"/>
    <mergeCell ref="K451:K461"/>
    <mergeCell ref="J451:J461"/>
    <mergeCell ref="K538:K541"/>
    <mergeCell ref="H427:H428"/>
    <mergeCell ref="I532:I534"/>
    <mergeCell ref="I528:I530"/>
    <mergeCell ref="I511:I515"/>
    <mergeCell ref="I399:I400"/>
    <mergeCell ref="J399:J400"/>
    <mergeCell ref="I405:I406"/>
    <mergeCell ref="H494:H496"/>
    <mergeCell ref="I494:I496"/>
    <mergeCell ref="L636:L645"/>
    <mergeCell ref="I610:I618"/>
    <mergeCell ref="K525:K527"/>
    <mergeCell ref="I552:I554"/>
    <mergeCell ref="L479:L480"/>
    <mergeCell ref="K466:K468"/>
    <mergeCell ref="C366:C367"/>
    <mergeCell ref="C636:C645"/>
    <mergeCell ref="D636:D645"/>
    <mergeCell ref="I636:I645"/>
    <mergeCell ref="C427:C428"/>
    <mergeCell ref="I451:I461"/>
    <mergeCell ref="H466:H468"/>
    <mergeCell ref="K632:K633"/>
    <mergeCell ref="L507:L509"/>
    <mergeCell ref="L538:L541"/>
    <mergeCell ref="H597:H598"/>
    <mergeCell ref="L532:L534"/>
    <mergeCell ref="G494:G495"/>
    <mergeCell ref="J380:J385"/>
    <mergeCell ref="K380:K385"/>
    <mergeCell ref="L380:L385"/>
    <mergeCell ref="J532:J534"/>
    <mergeCell ref="K535:K537"/>
    <mergeCell ref="H535:H537"/>
    <mergeCell ref="J535:J537"/>
    <mergeCell ref="I542:I544"/>
    <mergeCell ref="L542:L544"/>
    <mergeCell ref="L525:L527"/>
    <mergeCell ref="I605:I608"/>
    <mergeCell ref="K401:K403"/>
    <mergeCell ref="K445:K449"/>
    <mergeCell ref="C494:C496"/>
    <mergeCell ref="D494:D496"/>
    <mergeCell ref="L494:L496"/>
    <mergeCell ref="J542:J544"/>
    <mergeCell ref="L722:L723"/>
    <mergeCell ref="H727:H732"/>
    <mergeCell ref="L733:L734"/>
    <mergeCell ref="H722:H723"/>
    <mergeCell ref="L724:L726"/>
    <mergeCell ref="I735:I738"/>
    <mergeCell ref="L744:L748"/>
    <mergeCell ref="K727:K732"/>
    <mergeCell ref="I727:I732"/>
    <mergeCell ref="L735:L738"/>
    <mergeCell ref="K735:K738"/>
    <mergeCell ref="D718:D721"/>
    <mergeCell ref="K713:K714"/>
    <mergeCell ref="J707:J710"/>
    <mergeCell ref="I733:I734"/>
    <mergeCell ref="L727:L732"/>
    <mergeCell ref="L688:L690"/>
    <mergeCell ref="K718:K721"/>
    <mergeCell ref="L718:L721"/>
    <mergeCell ref="D722:D723"/>
    <mergeCell ref="L702:L704"/>
    <mergeCell ref="K702:K704"/>
    <mergeCell ref="D688:D690"/>
    <mergeCell ref="J735:J738"/>
    <mergeCell ref="K722:K723"/>
    <mergeCell ref="H715:H716"/>
    <mergeCell ref="H713:H714"/>
    <mergeCell ref="L713:L714"/>
    <mergeCell ref="L711:L712"/>
    <mergeCell ref="J718:J721"/>
    <mergeCell ref="I239:I240"/>
    <mergeCell ref="I562:I566"/>
    <mergeCell ref="D559:D560"/>
    <mergeCell ref="D550:D551"/>
    <mergeCell ref="I393:I398"/>
    <mergeCell ref="H393:H398"/>
    <mergeCell ref="D659:D666"/>
    <mergeCell ref="C649:C650"/>
    <mergeCell ref="C654:C656"/>
    <mergeCell ref="C466:C469"/>
    <mergeCell ref="C393:C398"/>
    <mergeCell ref="D393:D398"/>
    <mergeCell ref="C386:C391"/>
    <mergeCell ref="D386:D391"/>
    <mergeCell ref="I386:I391"/>
    <mergeCell ref="C372:C378"/>
    <mergeCell ref="D372:D378"/>
    <mergeCell ref="I372:I378"/>
    <mergeCell ref="H372:H378"/>
    <mergeCell ref="C464:C465"/>
    <mergeCell ref="D481:D482"/>
    <mergeCell ref="D610:D618"/>
    <mergeCell ref="J574:J586"/>
    <mergeCell ref="H636:H645"/>
    <mergeCell ref="J636:J645"/>
    <mergeCell ref="A528:A541"/>
    <mergeCell ref="B528:B541"/>
    <mergeCell ref="B484:B506"/>
    <mergeCell ref="I252:I255"/>
    <mergeCell ref="J214:J217"/>
    <mergeCell ref="J258:J259"/>
    <mergeCell ref="L294:L310"/>
    <mergeCell ref="L370:L371"/>
    <mergeCell ref="H334:H336"/>
    <mergeCell ref="K291:K292"/>
    <mergeCell ref="J246:J247"/>
    <mergeCell ref="C294:C310"/>
    <mergeCell ref="D294:D310"/>
    <mergeCell ref="C248:C251"/>
    <mergeCell ref="H248:H251"/>
    <mergeCell ref="J248:J251"/>
    <mergeCell ref="K248:K251"/>
    <mergeCell ref="C451:C461"/>
    <mergeCell ref="D451:D461"/>
    <mergeCell ref="F494:F495"/>
    <mergeCell ref="L311:L313"/>
    <mergeCell ref="D489:D493"/>
    <mergeCell ref="L359:L361"/>
    <mergeCell ref="L511:L515"/>
    <mergeCell ref="L462:L463"/>
    <mergeCell ref="B193:B217"/>
    <mergeCell ref="L357:L358"/>
    <mergeCell ref="H234:H237"/>
    <mergeCell ref="I330:I333"/>
    <mergeCell ref="J330:J333"/>
    <mergeCell ref="D427:D428"/>
    <mergeCell ref="L372:L378"/>
    <mergeCell ref="L562:L566"/>
    <mergeCell ref="H550:H551"/>
    <mergeCell ref="I555:I558"/>
    <mergeCell ref="J591:J596"/>
    <mergeCell ref="K569:K572"/>
    <mergeCell ref="L546:L549"/>
    <mergeCell ref="J589:J590"/>
    <mergeCell ref="K589:K590"/>
    <mergeCell ref="L589:L590"/>
    <mergeCell ref="L319:L321"/>
    <mergeCell ref="L334:L336"/>
    <mergeCell ref="L347:L356"/>
    <mergeCell ref="K334:K336"/>
    <mergeCell ref="K258:K259"/>
    <mergeCell ref="J323:J324"/>
    <mergeCell ref="I248:I251"/>
    <mergeCell ref="L242:L245"/>
    <mergeCell ref="K242:K245"/>
    <mergeCell ref="J347:J356"/>
    <mergeCell ref="K347:K356"/>
    <mergeCell ref="H357:H358"/>
    <mergeCell ref="H407:H410"/>
    <mergeCell ref="J407:J410"/>
    <mergeCell ref="I500:I506"/>
    <mergeCell ref="I516:I522"/>
    <mergeCell ref="J516:J522"/>
    <mergeCell ref="K500:K506"/>
    <mergeCell ref="K470:K478"/>
    <mergeCell ref="I479:I480"/>
    <mergeCell ref="J372:J378"/>
    <mergeCell ref="K372:K378"/>
    <mergeCell ref="L330:L333"/>
    <mergeCell ref="L569:L572"/>
    <mergeCell ref="I569:I572"/>
    <mergeCell ref="J569:J572"/>
    <mergeCell ref="L605:L608"/>
    <mergeCell ref="K562:K566"/>
    <mergeCell ref="K636:K645"/>
    <mergeCell ref="L632:L633"/>
    <mergeCell ref="A559:A568"/>
    <mergeCell ref="C489:C493"/>
    <mergeCell ref="I466:I468"/>
    <mergeCell ref="C470:C478"/>
    <mergeCell ref="D507:D510"/>
    <mergeCell ref="C552:C554"/>
    <mergeCell ref="D528:D531"/>
    <mergeCell ref="L574:L586"/>
    <mergeCell ref="K528:K530"/>
    <mergeCell ref="L587:L588"/>
    <mergeCell ref="H587:H588"/>
    <mergeCell ref="D552:D554"/>
    <mergeCell ref="D538:D541"/>
    <mergeCell ref="K532:K534"/>
    <mergeCell ref="K599:K601"/>
    <mergeCell ref="I535:I537"/>
    <mergeCell ref="K555:K558"/>
    <mergeCell ref="I546:I549"/>
    <mergeCell ref="H552:H554"/>
    <mergeCell ref="A550:A558"/>
    <mergeCell ref="H555:H558"/>
    <mergeCell ref="J555:J558"/>
    <mergeCell ref="K550:K551"/>
    <mergeCell ref="J546:J549"/>
    <mergeCell ref="D589:D590"/>
    <mergeCell ref="L442:L444"/>
    <mergeCell ref="L464:L465"/>
    <mergeCell ref="K357:K358"/>
    <mergeCell ref="I464:I465"/>
    <mergeCell ref="H451:H461"/>
    <mergeCell ref="C597:C598"/>
    <mergeCell ref="L691:L693"/>
    <mergeCell ref="C429:C432"/>
    <mergeCell ref="D429:D432"/>
    <mergeCell ref="C528:C531"/>
    <mergeCell ref="K407:K410"/>
    <mergeCell ref="L405:L406"/>
    <mergeCell ref="K386:K391"/>
    <mergeCell ref="L386:L391"/>
    <mergeCell ref="K591:K596"/>
    <mergeCell ref="J500:J506"/>
    <mergeCell ref="K437:K438"/>
    <mergeCell ref="J610:J618"/>
    <mergeCell ref="L555:L558"/>
    <mergeCell ref="D649:D650"/>
    <mergeCell ref="C657:C658"/>
    <mergeCell ref="K393:K398"/>
    <mergeCell ref="K370:K371"/>
    <mergeCell ref="J359:J361"/>
    <mergeCell ref="K363:K364"/>
    <mergeCell ref="L434:L436"/>
    <mergeCell ref="L437:L438"/>
    <mergeCell ref="K411:K413"/>
    <mergeCell ref="L393:L398"/>
    <mergeCell ref="L399:L400"/>
    <mergeCell ref="I621:I631"/>
    <mergeCell ref="H621:H631"/>
    <mergeCell ref="A634:A645"/>
    <mergeCell ref="A657:A675"/>
    <mergeCell ref="C671:C673"/>
    <mergeCell ref="D671:D673"/>
    <mergeCell ref="B602:B609"/>
    <mergeCell ref="D591:D596"/>
    <mergeCell ref="B702:B704"/>
    <mergeCell ref="H574:H586"/>
    <mergeCell ref="H605:H608"/>
    <mergeCell ref="A620:A633"/>
    <mergeCell ref="A677:A682"/>
    <mergeCell ref="B559:B568"/>
    <mergeCell ref="E632:E633"/>
    <mergeCell ref="F632:F633"/>
    <mergeCell ref="G632:G633"/>
    <mergeCell ref="E654:E655"/>
    <mergeCell ref="F654:F655"/>
    <mergeCell ref="G654:G655"/>
    <mergeCell ref="A691:A693"/>
    <mergeCell ref="B610:B618"/>
    <mergeCell ref="A602:A609"/>
    <mergeCell ref="H610:H618"/>
    <mergeCell ref="C587:C588"/>
    <mergeCell ref="B657:B675"/>
    <mergeCell ref="H691:H693"/>
    <mergeCell ref="H589:H590"/>
    <mergeCell ref="C634:C635"/>
    <mergeCell ref="D634:D635"/>
    <mergeCell ref="H569:H572"/>
    <mergeCell ref="L427:L428"/>
    <mergeCell ref="K339:K341"/>
    <mergeCell ref="L363:L364"/>
    <mergeCell ref="L368:L369"/>
    <mergeCell ref="I246:I247"/>
    <mergeCell ref="K246:K247"/>
    <mergeCell ref="L246:L247"/>
    <mergeCell ref="A1:L1"/>
    <mergeCell ref="A3:L3"/>
    <mergeCell ref="A4:L4"/>
    <mergeCell ref="A5:C7"/>
    <mergeCell ref="D5:D7"/>
    <mergeCell ref="L315:L318"/>
    <mergeCell ref="D169:D172"/>
    <mergeCell ref="C218:C219"/>
    <mergeCell ref="C169:C172"/>
    <mergeCell ref="C246:C247"/>
    <mergeCell ref="D246:D247"/>
    <mergeCell ref="B319:B336"/>
    <mergeCell ref="C252:C255"/>
    <mergeCell ref="L56:L57"/>
    <mergeCell ref="L58:L60"/>
    <mergeCell ref="K11:K54"/>
    <mergeCell ref="L5:L7"/>
    <mergeCell ref="C91:C99"/>
    <mergeCell ref="C11:C55"/>
    <mergeCell ref="J6:J7"/>
    <mergeCell ref="H294:H310"/>
    <mergeCell ref="H252:H255"/>
    <mergeCell ref="L239:L240"/>
    <mergeCell ref="K330:K333"/>
    <mergeCell ref="I357:I358"/>
    <mergeCell ref="E5:G6"/>
    <mergeCell ref="D91:D99"/>
    <mergeCell ref="H11:H54"/>
    <mergeCell ref="I89:I90"/>
    <mergeCell ref="H89:H90"/>
    <mergeCell ref="H5:K5"/>
    <mergeCell ref="L325:L328"/>
    <mergeCell ref="K260:K263"/>
    <mergeCell ref="L77:L80"/>
    <mergeCell ref="C83:C88"/>
    <mergeCell ref="D83:D88"/>
    <mergeCell ref="H83:H88"/>
    <mergeCell ref="I83:I88"/>
    <mergeCell ref="J83:J88"/>
    <mergeCell ref="I197:I201"/>
    <mergeCell ref="K62:K65"/>
    <mergeCell ref="D68:D70"/>
    <mergeCell ref="C66:C67"/>
    <mergeCell ref="J193:J194"/>
    <mergeCell ref="K193:K194"/>
    <mergeCell ref="D77:D80"/>
    <mergeCell ref="J66:J67"/>
    <mergeCell ref="K66:K67"/>
    <mergeCell ref="I77:I80"/>
    <mergeCell ref="J77:J80"/>
    <mergeCell ref="K77:K80"/>
    <mergeCell ref="J89:J90"/>
    <mergeCell ref="C77:C80"/>
    <mergeCell ref="K123:K125"/>
    <mergeCell ref="C81:C82"/>
    <mergeCell ref="D81:D82"/>
    <mergeCell ref="H81:H82"/>
    <mergeCell ref="I173:I177"/>
    <mergeCell ref="I164:I168"/>
    <mergeCell ref="J141:J143"/>
    <mergeCell ref="H197:H201"/>
    <mergeCell ref="E110:E111"/>
    <mergeCell ref="F110:F111"/>
    <mergeCell ref="G110:G111"/>
    <mergeCell ref="I139:I140"/>
    <mergeCell ref="D11:D55"/>
    <mergeCell ref="J11:J54"/>
    <mergeCell ref="H56:H57"/>
    <mergeCell ref="H58:H60"/>
    <mergeCell ref="D56:D57"/>
    <mergeCell ref="K120:K122"/>
    <mergeCell ref="D144:D150"/>
    <mergeCell ref="H169:H172"/>
    <mergeCell ref="D151:D156"/>
    <mergeCell ref="I178:I181"/>
    <mergeCell ref="D193:D195"/>
    <mergeCell ref="D173:D177"/>
    <mergeCell ref="H151:H156"/>
    <mergeCell ref="J107:J119"/>
    <mergeCell ref="I151:I156"/>
    <mergeCell ref="I107:I119"/>
    <mergeCell ref="H157:H163"/>
    <mergeCell ref="J56:J57"/>
    <mergeCell ref="J197:J201"/>
    <mergeCell ref="I81:I82"/>
    <mergeCell ref="J81:J82"/>
    <mergeCell ref="H77:H80"/>
    <mergeCell ref="C56:C57"/>
    <mergeCell ref="D58:D60"/>
    <mergeCell ref="C58:C60"/>
    <mergeCell ref="I56:I57"/>
    <mergeCell ref="I58:I60"/>
    <mergeCell ref="L193:L194"/>
    <mergeCell ref="L260:L263"/>
    <mergeCell ref="J334:J336"/>
    <mergeCell ref="L197:L201"/>
    <mergeCell ref="L220:L233"/>
    <mergeCell ref="H260:H263"/>
    <mergeCell ref="I260:I263"/>
    <mergeCell ref="L258:L259"/>
    <mergeCell ref="L248:L251"/>
    <mergeCell ref="L252:L255"/>
    <mergeCell ref="D279:D281"/>
    <mergeCell ref="K279:K281"/>
    <mergeCell ref="L141:L143"/>
    <mergeCell ref="J144:J150"/>
    <mergeCell ref="K151:K156"/>
    <mergeCell ref="L151:L156"/>
    <mergeCell ref="J169:J172"/>
    <mergeCell ref="J164:J168"/>
    <mergeCell ref="I220:I233"/>
    <mergeCell ref="J239:J240"/>
    <mergeCell ref="H239:H240"/>
    <mergeCell ref="C89:C90"/>
    <mergeCell ref="H107:H119"/>
    <mergeCell ref="J173:J177"/>
    <mergeCell ref="H173:H177"/>
    <mergeCell ref="K139:K140"/>
    <mergeCell ref="I157:I163"/>
    <mergeCell ref="D126:D143"/>
    <mergeCell ref="J202:J203"/>
    <mergeCell ref="K202:K203"/>
    <mergeCell ref="H139:H140"/>
    <mergeCell ref="J139:J140"/>
    <mergeCell ref="I141:I143"/>
    <mergeCell ref="H144:H150"/>
    <mergeCell ref="C319:C322"/>
    <mergeCell ref="H339:H341"/>
    <mergeCell ref="H507:H509"/>
    <mergeCell ref="D89:D90"/>
    <mergeCell ref="C178:C181"/>
    <mergeCell ref="D178:D181"/>
    <mergeCell ref="J151:J156"/>
    <mergeCell ref="H141:H143"/>
    <mergeCell ref="F204:F205"/>
    <mergeCell ref="G204:G205"/>
    <mergeCell ref="C107:C125"/>
    <mergeCell ref="D107:D125"/>
    <mergeCell ref="I123:I125"/>
    <mergeCell ref="H123:H125"/>
    <mergeCell ref="J123:J125"/>
    <mergeCell ref="C242:C245"/>
    <mergeCell ref="D242:D245"/>
    <mergeCell ref="H242:H245"/>
    <mergeCell ref="I242:I245"/>
    <mergeCell ref="J242:J245"/>
    <mergeCell ref="C144:C150"/>
    <mergeCell ref="K141:K143"/>
    <mergeCell ref="D157:D163"/>
    <mergeCell ref="H164:H168"/>
    <mergeCell ref="K164:K168"/>
    <mergeCell ref="C151:C156"/>
    <mergeCell ref="C173:C177"/>
    <mergeCell ref="I470:I478"/>
    <mergeCell ref="H462:H463"/>
    <mergeCell ref="H429:H432"/>
    <mergeCell ref="J429:J432"/>
    <mergeCell ref="H405:H406"/>
    <mergeCell ref="J405:J406"/>
    <mergeCell ref="J339:J341"/>
    <mergeCell ref="J470:J478"/>
    <mergeCell ref="J507:J509"/>
    <mergeCell ref="B733:B734"/>
    <mergeCell ref="I599:I601"/>
    <mergeCell ref="D602:D604"/>
    <mergeCell ref="H546:H549"/>
    <mergeCell ref="C525:C527"/>
    <mergeCell ref="H525:H527"/>
    <mergeCell ref="J525:J527"/>
    <mergeCell ref="H470:H478"/>
    <mergeCell ref="B550:B558"/>
    <mergeCell ref="C555:C558"/>
    <mergeCell ref="C713:C714"/>
    <mergeCell ref="J688:J690"/>
    <mergeCell ref="J677:J682"/>
    <mergeCell ref="H511:H515"/>
    <mergeCell ref="H562:H566"/>
    <mergeCell ref="C705:C706"/>
    <mergeCell ref="D705:D706"/>
    <mergeCell ref="I705:I706"/>
    <mergeCell ref="B718:B721"/>
    <mergeCell ref="C718:C721"/>
    <mergeCell ref="I713:I714"/>
    <mergeCell ref="A777:A797"/>
    <mergeCell ref="B758:B759"/>
    <mergeCell ref="C758:C759"/>
    <mergeCell ref="D677:D682"/>
    <mergeCell ref="C779:C780"/>
    <mergeCell ref="C711:C712"/>
    <mergeCell ref="C702:C704"/>
    <mergeCell ref="D711:D712"/>
    <mergeCell ref="B688:B690"/>
    <mergeCell ref="C688:C690"/>
    <mergeCell ref="B722:B723"/>
    <mergeCell ref="C722:C723"/>
    <mergeCell ref="B775:B776"/>
    <mergeCell ref="A775:A776"/>
    <mergeCell ref="D775:D776"/>
    <mergeCell ref="D758:D759"/>
    <mergeCell ref="D751:D754"/>
    <mergeCell ref="B751:B754"/>
    <mergeCell ref="C751:C754"/>
    <mergeCell ref="D779:D780"/>
    <mergeCell ref="B767:B771"/>
    <mergeCell ref="B715:B716"/>
    <mergeCell ref="D735:D738"/>
    <mergeCell ref="B724:B726"/>
    <mergeCell ref="B677:B682"/>
    <mergeCell ref="B691:B693"/>
    <mergeCell ref="C700:C701"/>
    <mergeCell ref="B764:B766"/>
    <mergeCell ref="B744:B748"/>
    <mergeCell ref="C677:C682"/>
    <mergeCell ref="D702:D704"/>
    <mergeCell ref="B700:B701"/>
    <mergeCell ref="C724:C726"/>
    <mergeCell ref="C733:C734"/>
    <mergeCell ref="B761:B762"/>
    <mergeCell ref="C761:C762"/>
    <mergeCell ref="D761:D762"/>
    <mergeCell ref="C775:C776"/>
    <mergeCell ref="C668:C670"/>
    <mergeCell ref="D470:D478"/>
    <mergeCell ref="D525:D527"/>
    <mergeCell ref="C546:C549"/>
    <mergeCell ref="C559:C560"/>
    <mergeCell ref="D767:D771"/>
    <mergeCell ref="D733:D734"/>
    <mergeCell ref="D668:D670"/>
    <mergeCell ref="B773:B774"/>
    <mergeCell ref="B649:B656"/>
    <mergeCell ref="B620:B633"/>
    <mergeCell ref="B507:B527"/>
    <mergeCell ref="C550:C551"/>
    <mergeCell ref="B542:B549"/>
    <mergeCell ref="C532:C534"/>
    <mergeCell ref="D532:D534"/>
    <mergeCell ref="D597:D598"/>
    <mergeCell ref="C567:C568"/>
    <mergeCell ref="C574:C586"/>
    <mergeCell ref="C599:C601"/>
    <mergeCell ref="C589:C590"/>
    <mergeCell ref="B735:B738"/>
    <mergeCell ref="C735:C738"/>
    <mergeCell ref="C727:C732"/>
    <mergeCell ref="D700:D701"/>
    <mergeCell ref="D691:D693"/>
    <mergeCell ref="D713:D714"/>
    <mergeCell ref="C691:C693"/>
    <mergeCell ref="C507:C510"/>
    <mergeCell ref="C497:C498"/>
    <mergeCell ref="D542:D545"/>
    <mergeCell ref="B705:B706"/>
    <mergeCell ref="B777:B797"/>
    <mergeCell ref="D599:D601"/>
    <mergeCell ref="C605:C608"/>
    <mergeCell ref="D479:D480"/>
    <mergeCell ref="C610:C618"/>
    <mergeCell ref="B755:B757"/>
    <mergeCell ref="C591:C596"/>
    <mergeCell ref="C744:C748"/>
    <mergeCell ref="D587:D588"/>
    <mergeCell ref="D546:D549"/>
    <mergeCell ref="D657:D658"/>
    <mergeCell ref="B634:B645"/>
    <mergeCell ref="D555:D558"/>
    <mergeCell ref="C632:C633"/>
    <mergeCell ref="D632:D633"/>
    <mergeCell ref="C621:C631"/>
    <mergeCell ref="D621:D631"/>
    <mergeCell ref="D654:D656"/>
    <mergeCell ref="C538:C541"/>
    <mergeCell ref="C511:C515"/>
    <mergeCell ref="B727:B732"/>
    <mergeCell ref="K552:K554"/>
    <mergeCell ref="I587:I588"/>
    <mergeCell ref="J587:J588"/>
    <mergeCell ref="K587:K588"/>
    <mergeCell ref="J528:J530"/>
    <mergeCell ref="D511:D515"/>
    <mergeCell ref="I525:I527"/>
    <mergeCell ref="H528:H530"/>
    <mergeCell ref="K542:K544"/>
    <mergeCell ref="C535:C537"/>
    <mergeCell ref="D535:D537"/>
    <mergeCell ref="D574:D586"/>
    <mergeCell ref="C569:C573"/>
    <mergeCell ref="J538:J541"/>
    <mergeCell ref="D258:D259"/>
    <mergeCell ref="D256:D257"/>
    <mergeCell ref="H479:H480"/>
    <mergeCell ref="J368:J369"/>
    <mergeCell ref="D363:D364"/>
    <mergeCell ref="C399:C400"/>
    <mergeCell ref="D464:D465"/>
    <mergeCell ref="C339:C341"/>
    <mergeCell ref="D339:D341"/>
    <mergeCell ref="J511:J515"/>
    <mergeCell ref="J497:J498"/>
    <mergeCell ref="I484:I487"/>
    <mergeCell ref="H484:H487"/>
    <mergeCell ref="K511:K515"/>
    <mergeCell ref="K368:K369"/>
    <mergeCell ref="K464:K465"/>
    <mergeCell ref="D466:D469"/>
    <mergeCell ref="K417:K426"/>
    <mergeCell ref="C157:C163"/>
    <mergeCell ref="C164:C168"/>
    <mergeCell ref="D164:D168"/>
    <mergeCell ref="K507:K509"/>
    <mergeCell ref="J462:J463"/>
    <mergeCell ref="G234:G235"/>
    <mergeCell ref="L157:L163"/>
    <mergeCell ref="H489:H493"/>
    <mergeCell ref="H497:H498"/>
    <mergeCell ref="I497:I498"/>
    <mergeCell ref="K442:K444"/>
    <mergeCell ref="J393:J398"/>
    <mergeCell ref="I401:I403"/>
    <mergeCell ref="D248:D251"/>
    <mergeCell ref="D204:D213"/>
    <mergeCell ref="E204:E205"/>
    <mergeCell ref="C204:C213"/>
    <mergeCell ref="H204:H213"/>
    <mergeCell ref="I204:I213"/>
    <mergeCell ref="J484:J487"/>
    <mergeCell ref="L489:L493"/>
    <mergeCell ref="J489:J493"/>
    <mergeCell ref="K489:K493"/>
    <mergeCell ref="D202:D203"/>
    <mergeCell ref="H202:H203"/>
    <mergeCell ref="I202:I203"/>
    <mergeCell ref="C500:C506"/>
    <mergeCell ref="D500:D506"/>
    <mergeCell ref="H368:H369"/>
    <mergeCell ref="C414:C416"/>
    <mergeCell ref="D414:D416"/>
    <mergeCell ref="J204:J213"/>
    <mergeCell ref="B218:B237"/>
    <mergeCell ref="J279:J281"/>
    <mergeCell ref="J325:J328"/>
    <mergeCell ref="J291:J292"/>
    <mergeCell ref="C197:C201"/>
    <mergeCell ref="D197:D201"/>
    <mergeCell ref="L279:L281"/>
    <mergeCell ref="C434:C436"/>
    <mergeCell ref="L264:L274"/>
    <mergeCell ref="C285:C286"/>
    <mergeCell ref="D285:D286"/>
    <mergeCell ref="L183:L192"/>
    <mergeCell ref="K294:K310"/>
    <mergeCell ref="H319:H321"/>
    <mergeCell ref="H359:H361"/>
    <mergeCell ref="K315:K318"/>
    <mergeCell ref="D334:D336"/>
    <mergeCell ref="H183:H192"/>
    <mergeCell ref="I183:I192"/>
    <mergeCell ref="J183:J192"/>
    <mergeCell ref="K183:K192"/>
    <mergeCell ref="J427:J428"/>
    <mergeCell ref="K359:K361"/>
    <mergeCell ref="L214:L217"/>
    <mergeCell ref="K204:K213"/>
    <mergeCell ref="H193:H194"/>
    <mergeCell ref="I193:I194"/>
    <mergeCell ref="I214:I217"/>
    <mergeCell ref="K429:K432"/>
    <mergeCell ref="K405:K406"/>
    <mergeCell ref="K414:K416"/>
    <mergeCell ref="L417:L426"/>
    <mergeCell ref="A218:A237"/>
    <mergeCell ref="C291:C293"/>
    <mergeCell ref="C239:C241"/>
    <mergeCell ref="H256:H257"/>
    <mergeCell ref="C315:C318"/>
    <mergeCell ref="I325:I328"/>
    <mergeCell ref="H246:H247"/>
    <mergeCell ref="C325:C328"/>
    <mergeCell ref="D220:D233"/>
    <mergeCell ref="C311:C313"/>
    <mergeCell ref="D311:D313"/>
    <mergeCell ref="C258:C259"/>
    <mergeCell ref="H311:H313"/>
    <mergeCell ref="D218:D219"/>
    <mergeCell ref="B442:B444"/>
    <mergeCell ref="B445:B465"/>
    <mergeCell ref="C442:C444"/>
    <mergeCell ref="C330:C333"/>
    <mergeCell ref="D330:D333"/>
    <mergeCell ref="H464:H465"/>
    <mergeCell ref="D442:D444"/>
    <mergeCell ref="D401:D403"/>
    <mergeCell ref="D252:D255"/>
    <mergeCell ref="D445:D450"/>
    <mergeCell ref="H287:H290"/>
    <mergeCell ref="D359:D362"/>
    <mergeCell ref="I315:I318"/>
    <mergeCell ref="E368:E369"/>
    <mergeCell ref="F368:F369"/>
    <mergeCell ref="G368:G369"/>
    <mergeCell ref="C264:C274"/>
    <mergeCell ref="C437:C438"/>
    <mergeCell ref="A466:A482"/>
    <mergeCell ref="B466:B482"/>
    <mergeCell ref="C357:C358"/>
    <mergeCell ref="D357:D358"/>
    <mergeCell ref="C368:C369"/>
    <mergeCell ref="C363:C364"/>
    <mergeCell ref="C334:C336"/>
    <mergeCell ref="C462:C463"/>
    <mergeCell ref="D462:D463"/>
    <mergeCell ref="A442:A444"/>
    <mergeCell ref="A445:A465"/>
    <mergeCell ref="A346:A358"/>
    <mergeCell ref="H315:H318"/>
    <mergeCell ref="D323:D324"/>
    <mergeCell ref="C323:C324"/>
    <mergeCell ref="D399:D400"/>
    <mergeCell ref="E380:E381"/>
    <mergeCell ref="B370:B371"/>
    <mergeCell ref="C445:C450"/>
    <mergeCell ref="C370:C371"/>
    <mergeCell ref="B366:B369"/>
    <mergeCell ref="H437:H438"/>
    <mergeCell ref="A372:A440"/>
    <mergeCell ref="B372:B440"/>
    <mergeCell ref="C439:C440"/>
    <mergeCell ref="D439:D440"/>
    <mergeCell ref="L123:L125"/>
    <mergeCell ref="K83:K88"/>
    <mergeCell ref="I62:I65"/>
    <mergeCell ref="J62:J65"/>
    <mergeCell ref="D325:D328"/>
    <mergeCell ref="A359:A364"/>
    <mergeCell ref="C279:C281"/>
    <mergeCell ref="D437:D438"/>
    <mergeCell ref="D347:D356"/>
    <mergeCell ref="H347:H356"/>
    <mergeCell ref="D366:D367"/>
    <mergeCell ref="I334:I336"/>
    <mergeCell ref="J315:J318"/>
    <mergeCell ref="J437:J438"/>
    <mergeCell ref="D370:D371"/>
    <mergeCell ref="D315:D318"/>
    <mergeCell ref="D368:D369"/>
    <mergeCell ref="J401:J403"/>
    <mergeCell ref="H380:H385"/>
    <mergeCell ref="I417:I426"/>
    <mergeCell ref="H417:H426"/>
    <mergeCell ref="J417:J426"/>
    <mergeCell ref="J287:J290"/>
    <mergeCell ref="J414:J416"/>
    <mergeCell ref="I407:I410"/>
    <mergeCell ref="H363:H364"/>
    <mergeCell ref="I414:I416"/>
    <mergeCell ref="H414:H416"/>
    <mergeCell ref="J343:J345"/>
    <mergeCell ref="H401:H403"/>
    <mergeCell ref="I434:I436"/>
    <mergeCell ref="I169:I172"/>
    <mergeCell ref="A11:A90"/>
    <mergeCell ref="B11:B90"/>
    <mergeCell ref="L11:L54"/>
    <mergeCell ref="K56:K57"/>
    <mergeCell ref="L139:L140"/>
    <mergeCell ref="K58:K60"/>
    <mergeCell ref="L107:L119"/>
    <mergeCell ref="K126:K138"/>
    <mergeCell ref="L126:L138"/>
    <mergeCell ref="K107:K119"/>
    <mergeCell ref="L120:L122"/>
    <mergeCell ref="H126:H138"/>
    <mergeCell ref="H120:H122"/>
    <mergeCell ref="L89:L90"/>
    <mergeCell ref="C100:C106"/>
    <mergeCell ref="C62:C65"/>
    <mergeCell ref="D62:D65"/>
    <mergeCell ref="H62:H65"/>
    <mergeCell ref="L62:L65"/>
    <mergeCell ref="K91:K98"/>
    <mergeCell ref="L91:L98"/>
    <mergeCell ref="D100:D106"/>
    <mergeCell ref="L83:L88"/>
    <mergeCell ref="L68:L70"/>
    <mergeCell ref="E91:E92"/>
    <mergeCell ref="F91:F92"/>
    <mergeCell ref="G91:G92"/>
    <mergeCell ref="I11:I54"/>
    <mergeCell ref="A91:A192"/>
    <mergeCell ref="B91:B192"/>
    <mergeCell ref="C183:C192"/>
    <mergeCell ref="D183:D192"/>
    <mergeCell ref="H214:H217"/>
    <mergeCell ref="H442:H444"/>
    <mergeCell ref="H258:H259"/>
    <mergeCell ref="C214:C217"/>
    <mergeCell ref="I462:I463"/>
    <mergeCell ref="C234:C237"/>
    <mergeCell ref="D234:D237"/>
    <mergeCell ref="E234:E235"/>
    <mergeCell ref="F234:F235"/>
    <mergeCell ref="I234:I237"/>
    <mergeCell ref="F399:F400"/>
    <mergeCell ref="G399:G400"/>
    <mergeCell ref="E407:E408"/>
    <mergeCell ref="I258:I259"/>
    <mergeCell ref="D411:D413"/>
    <mergeCell ref="H291:H292"/>
    <mergeCell ref="I291:I292"/>
    <mergeCell ref="I294:I310"/>
    <mergeCell ref="H330:H333"/>
    <mergeCell ref="H445:H449"/>
    <mergeCell ref="I339:I341"/>
    <mergeCell ref="C256:C257"/>
    <mergeCell ref="D319:D322"/>
    <mergeCell ref="C359:C362"/>
    <mergeCell ref="H279:H281"/>
    <mergeCell ref="C287:C290"/>
    <mergeCell ref="I370:I371"/>
    <mergeCell ref="I437:I438"/>
    <mergeCell ref="I442:I444"/>
    <mergeCell ref="C202:C203"/>
    <mergeCell ref="I256:I257"/>
    <mergeCell ref="D834:D835"/>
    <mergeCell ref="C827:C831"/>
    <mergeCell ref="D832:D833"/>
    <mergeCell ref="I796:I797"/>
    <mergeCell ref="L773:L774"/>
    <mergeCell ref="L801:L802"/>
    <mergeCell ref="F809:F810"/>
    <mergeCell ref="L809:L810"/>
    <mergeCell ref="D715:D716"/>
    <mergeCell ref="C715:C716"/>
    <mergeCell ref="C790:C791"/>
    <mergeCell ref="D790:D791"/>
    <mergeCell ref="L705:L706"/>
    <mergeCell ref="I801:I802"/>
    <mergeCell ref="C773:C774"/>
    <mergeCell ref="D773:D774"/>
    <mergeCell ref="D724:D726"/>
    <mergeCell ref="C801:C802"/>
    <mergeCell ref="E801:E802"/>
    <mergeCell ref="F801:F802"/>
    <mergeCell ref="J713:J714"/>
    <mergeCell ref="I724:I726"/>
    <mergeCell ref="H711:H712"/>
    <mergeCell ref="H707:H710"/>
    <mergeCell ref="K715:K716"/>
    <mergeCell ref="J744:J748"/>
    <mergeCell ref="H744:H748"/>
    <mergeCell ref="H733:H734"/>
    <mergeCell ref="J733:J734"/>
    <mergeCell ref="L758:L759"/>
    <mergeCell ref="J751:J754"/>
    <mergeCell ref="I758:I759"/>
    <mergeCell ref="I809:I810"/>
    <mergeCell ref="J792:J793"/>
    <mergeCell ref="J801:J802"/>
    <mergeCell ref="C832:C833"/>
    <mergeCell ref="C777:C778"/>
    <mergeCell ref="D727:D732"/>
    <mergeCell ref="D755:D757"/>
    <mergeCell ref="D827:D831"/>
    <mergeCell ref="I827:I831"/>
    <mergeCell ref="H827:H831"/>
    <mergeCell ref="J827:J831"/>
    <mergeCell ref="H824:H826"/>
    <mergeCell ref="I824:I826"/>
    <mergeCell ref="K744:K748"/>
    <mergeCell ref="I761:I762"/>
    <mergeCell ref="H761:H762"/>
    <mergeCell ref="J761:J762"/>
    <mergeCell ref="K796:K797"/>
    <mergeCell ref="C822:C823"/>
    <mergeCell ref="D822:D823"/>
    <mergeCell ref="J822:J823"/>
    <mergeCell ref="C755:C757"/>
    <mergeCell ref="D744:D748"/>
    <mergeCell ref="H767:H771"/>
    <mergeCell ref="J767:J771"/>
    <mergeCell ref="K767:K771"/>
    <mergeCell ref="E761:E762"/>
    <mergeCell ref="F761:F762"/>
    <mergeCell ref="G761:G762"/>
    <mergeCell ref="D777:D778"/>
    <mergeCell ref="I773:I774"/>
    <mergeCell ref="H773:H774"/>
    <mergeCell ref="J773:J774"/>
    <mergeCell ref="K773:K774"/>
    <mergeCell ref="H805:H807"/>
    <mergeCell ref="J805:J807"/>
    <mergeCell ref="K805:K807"/>
    <mergeCell ref="H803:H804"/>
    <mergeCell ref="L860:L862"/>
    <mergeCell ref="H847:H851"/>
    <mergeCell ref="J847:J851"/>
    <mergeCell ref="K822:K823"/>
    <mergeCell ref="L822:L823"/>
    <mergeCell ref="C784:C786"/>
    <mergeCell ref="D784:D786"/>
    <mergeCell ref="K847:K851"/>
    <mergeCell ref="G809:G810"/>
    <mergeCell ref="I803:I804"/>
    <mergeCell ref="G801:G802"/>
    <mergeCell ref="K792:K793"/>
    <mergeCell ref="K827:K831"/>
    <mergeCell ref="H801:H802"/>
    <mergeCell ref="D792:D793"/>
    <mergeCell ref="K801:K802"/>
    <mergeCell ref="H792:H793"/>
    <mergeCell ref="C792:C793"/>
    <mergeCell ref="L784:L786"/>
    <mergeCell ref="C824:C826"/>
    <mergeCell ref="D824:D826"/>
    <mergeCell ref="J852:J856"/>
    <mergeCell ref="L842:L846"/>
    <mergeCell ref="L803:L804"/>
    <mergeCell ref="L805:L807"/>
    <mergeCell ref="I837:I841"/>
    <mergeCell ref="J809:J810"/>
    <mergeCell ref="E809:E810"/>
    <mergeCell ref="I784:I786"/>
    <mergeCell ref="H784:H786"/>
    <mergeCell ref="J784:J786"/>
    <mergeCell ref="K784:K786"/>
    <mergeCell ref="J824:J826"/>
    <mergeCell ref="K824:K826"/>
    <mergeCell ref="L824:L826"/>
    <mergeCell ref="L792:L793"/>
    <mergeCell ref="L827:L831"/>
    <mergeCell ref="C805:C807"/>
    <mergeCell ref="D805:D807"/>
    <mergeCell ref="I805:I807"/>
    <mergeCell ref="D798:D799"/>
    <mergeCell ref="C798:C799"/>
    <mergeCell ref="C809:C810"/>
    <mergeCell ref="D809:D810"/>
    <mergeCell ref="I847:I851"/>
    <mergeCell ref="J796:J797"/>
    <mergeCell ref="C847:C851"/>
    <mergeCell ref="D847:D851"/>
    <mergeCell ref="C868:C872"/>
    <mergeCell ref="D868:D872"/>
    <mergeCell ref="L868:L872"/>
    <mergeCell ref="I868:I872"/>
    <mergeCell ref="H868:H872"/>
    <mergeCell ref="K852:K856"/>
    <mergeCell ref="C857:C859"/>
    <mergeCell ref="D857:D859"/>
    <mergeCell ref="H857:H859"/>
    <mergeCell ref="L837:L841"/>
    <mergeCell ref="D837:D841"/>
    <mergeCell ref="C842:C846"/>
    <mergeCell ref="D842:D846"/>
    <mergeCell ref="H837:H841"/>
    <mergeCell ref="J837:J841"/>
    <mergeCell ref="K837:K841"/>
    <mergeCell ref="B798:B833"/>
    <mergeCell ref="L852:L856"/>
    <mergeCell ref="C852:C856"/>
    <mergeCell ref="D852:D856"/>
    <mergeCell ref="L832:L833"/>
    <mergeCell ref="H832:H833"/>
    <mergeCell ref="I832:I833"/>
    <mergeCell ref="J832:J833"/>
    <mergeCell ref="K832:K833"/>
    <mergeCell ref="H809:H810"/>
    <mergeCell ref="K809:K810"/>
    <mergeCell ref="J868:J872"/>
    <mergeCell ref="K868:K872"/>
    <mergeCell ref="C860:C862"/>
    <mergeCell ref="D860:D862"/>
    <mergeCell ref="I860:I862"/>
    <mergeCell ref="I722:I723"/>
    <mergeCell ref="I857:I859"/>
    <mergeCell ref="J857:J859"/>
    <mergeCell ref="K857:K859"/>
    <mergeCell ref="L857:L859"/>
    <mergeCell ref="C803:C804"/>
    <mergeCell ref="D803:D804"/>
    <mergeCell ref="D863:D867"/>
    <mergeCell ref="H863:H867"/>
    <mergeCell ref="J803:J804"/>
    <mergeCell ref="K803:K804"/>
    <mergeCell ref="C834:C835"/>
    <mergeCell ref="C837:C841"/>
    <mergeCell ref="I842:I846"/>
    <mergeCell ref="H842:H846"/>
    <mergeCell ref="J842:J846"/>
    <mergeCell ref="K842:K846"/>
    <mergeCell ref="C796:C797"/>
    <mergeCell ref="D796:D797"/>
    <mergeCell ref="L796:L797"/>
    <mergeCell ref="H796:H797"/>
    <mergeCell ref="H860:H862"/>
    <mergeCell ref="J860:J862"/>
    <mergeCell ref="K860:K862"/>
    <mergeCell ref="L847:L851"/>
    <mergeCell ref="C863:C867"/>
    <mergeCell ref="K863:K867"/>
    <mergeCell ref="J863:J867"/>
    <mergeCell ref="L863:L867"/>
    <mergeCell ref="I863:I867"/>
    <mergeCell ref="H852:H856"/>
    <mergeCell ref="I852:I856"/>
    <mergeCell ref="H822:H823"/>
    <mergeCell ref="I822:I823"/>
    <mergeCell ref="C767:C771"/>
    <mergeCell ref="K668:K670"/>
    <mergeCell ref="J659:J666"/>
    <mergeCell ref="J668:J670"/>
    <mergeCell ref="J715:J716"/>
    <mergeCell ref="C764:C766"/>
    <mergeCell ref="D764:D766"/>
    <mergeCell ref="L764:L766"/>
    <mergeCell ref="K764:K766"/>
    <mergeCell ref="J764:J766"/>
    <mergeCell ref="H764:H766"/>
    <mergeCell ref="I764:I766"/>
    <mergeCell ref="J597:J598"/>
    <mergeCell ref="K597:K598"/>
    <mergeCell ref="I718:I721"/>
    <mergeCell ref="I767:I771"/>
    <mergeCell ref="L767:L771"/>
    <mergeCell ref="J654:J656"/>
    <mergeCell ref="J671:J673"/>
    <mergeCell ref="H688:H690"/>
    <mergeCell ref="J691:J693"/>
    <mergeCell ref="J711:J712"/>
    <mergeCell ref="I677:I682"/>
    <mergeCell ref="H654:H656"/>
    <mergeCell ref="H599:H601"/>
    <mergeCell ref="I702:I704"/>
    <mergeCell ref="H677:H682"/>
    <mergeCell ref="I659:I666"/>
    <mergeCell ref="I688:I690"/>
    <mergeCell ref="K671:K673"/>
    <mergeCell ref="K654:K656"/>
    <mergeCell ref="K605:K608"/>
    <mergeCell ref="K574:K586"/>
    <mergeCell ref="J674:J675"/>
    <mergeCell ref="K674:K675"/>
    <mergeCell ref="L674:L675"/>
    <mergeCell ref="I668:I670"/>
    <mergeCell ref="H668:H670"/>
    <mergeCell ref="H671:H673"/>
    <mergeCell ref="J702:J704"/>
    <mergeCell ref="L677:L682"/>
    <mergeCell ref="L591:L596"/>
    <mergeCell ref="L610:L618"/>
    <mergeCell ref="L668:L670"/>
    <mergeCell ref="L654:L656"/>
    <mergeCell ref="H718:H721"/>
    <mergeCell ref="I711:I712"/>
    <mergeCell ref="I715:I716"/>
    <mergeCell ref="H674:H675"/>
    <mergeCell ref="I674:I675"/>
    <mergeCell ref="J705:J706"/>
    <mergeCell ref="K705:K706"/>
    <mergeCell ref="K691:K693"/>
    <mergeCell ref="I691:I693"/>
    <mergeCell ref="H705:H706"/>
    <mergeCell ref="H702:H704"/>
    <mergeCell ref="K688:K690"/>
    <mergeCell ref="J621:J631"/>
    <mergeCell ref="I597:I598"/>
    <mergeCell ref="K621:K631"/>
    <mergeCell ref="L599:L601"/>
    <mergeCell ref="I589:I590"/>
    <mergeCell ref="H6:I6"/>
    <mergeCell ref="K6:K7"/>
    <mergeCell ref="K169:K172"/>
    <mergeCell ref="K157:K163"/>
    <mergeCell ref="J126:J138"/>
    <mergeCell ref="I91:I98"/>
    <mergeCell ref="H91:H98"/>
    <mergeCell ref="J91:J98"/>
    <mergeCell ref="I126:I138"/>
    <mergeCell ref="I120:I122"/>
    <mergeCell ref="J120:J122"/>
    <mergeCell ref="K178:K181"/>
    <mergeCell ref="K89:K90"/>
    <mergeCell ref="I144:I150"/>
    <mergeCell ref="J370:J371"/>
    <mergeCell ref="J479:J480"/>
    <mergeCell ref="J494:J496"/>
    <mergeCell ref="K494:K496"/>
    <mergeCell ref="J58:J60"/>
    <mergeCell ref="K264:K274"/>
    <mergeCell ref="I359:I361"/>
    <mergeCell ref="I279:I281"/>
    <mergeCell ref="K323:K324"/>
    <mergeCell ref="K311:K313"/>
    <mergeCell ref="I347:I356"/>
    <mergeCell ref="K484:K487"/>
    <mergeCell ref="J357:J358"/>
    <mergeCell ref="K434:K436"/>
    <mergeCell ref="J445:J449"/>
    <mergeCell ref="J466:J468"/>
    <mergeCell ref="J464:J465"/>
    <mergeCell ref="K399:K400"/>
    <mergeCell ref="L484:L487"/>
    <mergeCell ref="L470:L478"/>
    <mergeCell ref="L429:L432"/>
    <mergeCell ref="L451:L461"/>
    <mergeCell ref="L445:L449"/>
    <mergeCell ref="L466:L468"/>
    <mergeCell ref="L500:L506"/>
    <mergeCell ref="L597:L598"/>
    <mergeCell ref="I550:I551"/>
    <mergeCell ref="H481:H482"/>
    <mergeCell ref="I445:I449"/>
    <mergeCell ref="K546:K549"/>
    <mergeCell ref="F479:F480"/>
    <mergeCell ref="K567:K568"/>
    <mergeCell ref="J599:J601"/>
    <mergeCell ref="H532:H534"/>
    <mergeCell ref="J550:J551"/>
    <mergeCell ref="J552:J554"/>
    <mergeCell ref="L552:L554"/>
    <mergeCell ref="L567:L568"/>
    <mergeCell ref="I574:I586"/>
    <mergeCell ref="K479:K480"/>
    <mergeCell ref="K462:K463"/>
    <mergeCell ref="I507:I509"/>
    <mergeCell ref="I489:I493"/>
    <mergeCell ref="I591:I596"/>
    <mergeCell ref="J434:J436"/>
    <mergeCell ref="I429:I432"/>
    <mergeCell ref="L481:L482"/>
    <mergeCell ref="J567:J568"/>
    <mergeCell ref="H500:H506"/>
    <mergeCell ref="J442:J444"/>
    <mergeCell ref="L100:L106"/>
    <mergeCell ref="K100:K106"/>
    <mergeCell ref="J100:J106"/>
    <mergeCell ref="I100:I106"/>
    <mergeCell ref="H100:H106"/>
    <mergeCell ref="C873:C877"/>
    <mergeCell ref="D873:D877"/>
    <mergeCell ref="C674:C675"/>
    <mergeCell ref="D674:D675"/>
    <mergeCell ref="H873:H877"/>
    <mergeCell ref="I873:I877"/>
    <mergeCell ref="J873:J877"/>
    <mergeCell ref="K873:K877"/>
    <mergeCell ref="L873:L877"/>
    <mergeCell ref="K343:K345"/>
    <mergeCell ref="L343:L345"/>
    <mergeCell ref="D264:D274"/>
    <mergeCell ref="F481:F482"/>
    <mergeCell ref="C707:C710"/>
    <mergeCell ref="D707:D710"/>
    <mergeCell ref="D801:D802"/>
    <mergeCell ref="E635:G635"/>
    <mergeCell ref="E715:E716"/>
    <mergeCell ref="F715:F716"/>
    <mergeCell ref="G715:G716"/>
    <mergeCell ref="E462:E463"/>
    <mergeCell ref="E479:E480"/>
    <mergeCell ref="I481:I482"/>
    <mergeCell ref="J481:J482"/>
    <mergeCell ref="K481:K482"/>
    <mergeCell ref="H399:H400"/>
    <mergeCell ref="F407:F408"/>
    <mergeCell ref="A291:A318"/>
    <mergeCell ref="B291:B318"/>
    <mergeCell ref="A337:A345"/>
    <mergeCell ref="B337:B345"/>
    <mergeCell ref="C343:C345"/>
    <mergeCell ref="D343:D345"/>
    <mergeCell ref="H343:H345"/>
    <mergeCell ref="K427:K428"/>
    <mergeCell ref="E399:E400"/>
    <mergeCell ref="K239:K240"/>
    <mergeCell ref="K256:K257"/>
    <mergeCell ref="J252:J255"/>
    <mergeCell ref="K252:K255"/>
    <mergeCell ref="I287:I290"/>
    <mergeCell ref="I319:I321"/>
    <mergeCell ref="J294:J310"/>
    <mergeCell ref="B359:B364"/>
    <mergeCell ref="J311:J313"/>
    <mergeCell ref="J319:J321"/>
    <mergeCell ref="H370:H371"/>
    <mergeCell ref="J256:J257"/>
    <mergeCell ref="I311:I313"/>
    <mergeCell ref="H264:H274"/>
    <mergeCell ref="I264:I274"/>
    <mergeCell ref="J264:J274"/>
    <mergeCell ref="A370:A371"/>
    <mergeCell ref="I427:I428"/>
    <mergeCell ref="I368:I369"/>
    <mergeCell ref="A319:A336"/>
    <mergeCell ref="A366:A369"/>
    <mergeCell ref="B346:B358"/>
    <mergeCell ref="A239:A282"/>
    <mergeCell ref="E671:E673"/>
    <mergeCell ref="F671:F673"/>
    <mergeCell ref="G671:G673"/>
    <mergeCell ref="E567:E568"/>
    <mergeCell ref="F567:F568"/>
    <mergeCell ref="G567:G568"/>
    <mergeCell ref="A542:A549"/>
    <mergeCell ref="A649:A656"/>
    <mergeCell ref="A610:A618"/>
    <mergeCell ref="J363:J364"/>
    <mergeCell ref="G407:G408"/>
    <mergeCell ref="G380:G381"/>
    <mergeCell ref="E386:E387"/>
    <mergeCell ref="E405:E406"/>
    <mergeCell ref="F405:F406"/>
    <mergeCell ref="G405:G406"/>
    <mergeCell ref="H434:H436"/>
    <mergeCell ref="I363:I364"/>
    <mergeCell ref="G479:G480"/>
    <mergeCell ref="E481:E482"/>
    <mergeCell ref="F462:F463"/>
    <mergeCell ref="G462:G463"/>
    <mergeCell ref="F386:F387"/>
    <mergeCell ref="G386:G387"/>
    <mergeCell ref="I671:I673"/>
    <mergeCell ref="I654:I656"/>
    <mergeCell ref="A484:A506"/>
    <mergeCell ref="C484:C488"/>
    <mergeCell ref="D497:D498"/>
    <mergeCell ref="D484:D488"/>
    <mergeCell ref="C479:C480"/>
    <mergeCell ref="C481:C482"/>
    <mergeCell ref="H724:H726"/>
    <mergeCell ref="J724:J726"/>
    <mergeCell ref="C888:C889"/>
    <mergeCell ref="D888:D889"/>
    <mergeCell ref="L888:L889"/>
    <mergeCell ref="A834:A889"/>
    <mergeCell ref="H888:H889"/>
    <mergeCell ref="I888:I889"/>
    <mergeCell ref="J888:J889"/>
    <mergeCell ref="K888:K889"/>
    <mergeCell ref="D287:D290"/>
    <mergeCell ref="K287:K290"/>
    <mergeCell ref="L287:L290"/>
    <mergeCell ref="C347:C356"/>
    <mergeCell ref="C878:C880"/>
    <mergeCell ref="D878:D880"/>
    <mergeCell ref="L878:L880"/>
    <mergeCell ref="H878:H880"/>
    <mergeCell ref="I878:I880"/>
    <mergeCell ref="J878:J880"/>
    <mergeCell ref="K878:K880"/>
    <mergeCell ref="B707:B710"/>
    <mergeCell ref="A688:A690"/>
    <mergeCell ref="B711:B712"/>
    <mergeCell ref="B713:B714"/>
    <mergeCell ref="A507:A527"/>
    <mergeCell ref="B569:B601"/>
    <mergeCell ref="A569:A601"/>
    <mergeCell ref="D434:D436"/>
    <mergeCell ref="G481:G482"/>
    <mergeCell ref="A798:A833"/>
    <mergeCell ref="J722:J723"/>
  </mergeCells>
  <phoneticPr fontId="0" type="noConversion"/>
  <dataValidations xWindow="65535" yWindow="784" count="11">
    <dataValidation type="textLength" allowBlank="1" showInputMessage="1" showErrorMessage="1" error="Недопустимое количество символов в строке" sqref="F883:F888 E889:G889 F871 E870 B834 G807 B798 E594 C599:C601 E598 E596 F562:G562 E587:G590 B683 B705:B706 B694:B696 B698 B724:B731 B777 B751 B743 B758 B647:B648 B634 F605:F609 F611 B685:B687 E576:G578 F558 E535:G535 E533:G533 F527 E516:G516 F537 E477 E473:G476 G492:G493 E497:E499 E492:E493 B483 E481:G481 E491:G491 F472 E471:G471 G477 G517 G523 E519 F548:G548 F541 E553:G554 F555 F497:G501 E464:G465 B10 E140:G140 E142 F67 F294:G294 C319:C320 F295 E308 C294 C291 C279:C280 E264:G270 F271 E236:G236 E234:G234 F163 E124 E79:G79 F120:G120 E106 E157:G160 E213 E201 E259:G259 B238 E438:E440 E436:G436 E441:G441 G434:G435 F281:G281 E397:G397 E411:G413 F398 E393:G395 E380:G380 E388:G389 E391 F417:G418 B365 G335:G336 E368:G368 F459 G460:G461 E460:E461 F80 E455:G458 F178:G181 E433:E435 E427:G431 F433:G433">
      <formula1>0</formula1>
      <formula2>255</formula2>
    </dataValidation>
    <dataValidation type="decimal" allowBlank="1" showInputMessage="1" showErrorMessage="1" error="Введенное число превышает допустимое значение" sqref="H881:K881 H834:K835 H798:K801 J805:J806 H805:H806 K803:K806 I787:I789 H811:K816 H818:K820 H808:K808 I805 H803:J803 H873:K876 H791:K796 H657:K668 K676:K684 H676:J681 H683:J684 H694:K701 I724 J724:K725 H724:H731 K767 H760:K760 I758 H761:J761 H763:J764 H671:K671 I744 I739:I742 I735 H744:H746 J744:K746 H750:H758 J750:K758 I750:I755 K761:K764 H772:H780 I772:I773 H783:H789 I783:I785 J783:K789 I775:I780 J733:K742 H733:H742 J726:J731 I727 K727:K731 I733 J772:K780 I646:I650 I634:I636 H634:H650 I632:K632 J634:K650 J619:K631 H610:H611 I610 J610:K611 H619:H632 I619:I621 H602:K602 H604:K604 H559:K562 J538:K549 I538:I540 H538:H550 H528:K529 H531:K536 H494:K494 H497:J497 K497:K506 J479:K484 H488:K488 I479 H483:I484 I481 I466:I470 K466:K478 H510:K510 H507:K508 M507:P507 I542:I546 K552 I550:K550 J569:J572 I569 H574:K575 H567:H569 I567 J567:K568 K569 H445:K445 H193:K193 H100 J100:K100 J107:K126 I126 I120:I121 I123 H107:H126 I107 H56:K56 I144 H144:H149 J144:K149 H319:K322 H291:K291 H283:K283 H260:K260 H275:K277 H196:K196 H202:K202 H204:K204 H91:K91 I169 H157:K157 H164:K167 K168:K170 H151:K151 H169:H170 J169:J170 H218:K220 J252:K255 H252:H255 I252 H241:K244 J249:K250 I248:K248 H248:H250 H238:K239 H441:K442 H433:J434 H427:K427 H429:J429 K429:K434 H372:K372 H359:K359 H362:K362 H363:J363 I366:K368 K363:K365 H365:H368 I365:J365 H346:K346 H337:K337 H370:K370 K462:K463 H450:K452 H182:K184 H462:I462 H464:H481 I464 J462:J478 H685:K688">
      <formula1>-99999999999</formula1>
      <formula2>99999999999</formula2>
    </dataValidation>
    <dataValidation type="whole" allowBlank="1" showInputMessage="1" showErrorMessage="1" errorTitle="Ошибка ввода" error="Введите целое число между 100 и 9999" sqref="M763:M771">
      <formula1>100</formula1>
      <formula2>9999</formula2>
    </dataValidation>
    <dataValidation allowBlank="1" showInputMessage="1" showErrorMessage="1" error="Введенное число превышает допустимое значение" sqref="L763"/>
    <dataValidation allowBlank="1" showInputMessage="1" showErrorMessage="1" error="Недопустимое количество символов в строке" sqref="B767 B676 B697 B707:B710 B755:B757 B744:B748 B763:B764 B733:B741 B646 B619 E500 B319:B320"/>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757 E725:E726 E759 E748:E750 E735:E739 E763 E772:E773 E766:E768">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747:G750 G718:G726 G772:G773 G735:G738 G763 G755:G760 G766 G768"/>
    <dataValidation type="textLength" allowBlank="1" showInputMessage="1" showErrorMessage="1" sqref="B773:B774 B750">
      <formula1>0</formula1>
      <formula2>255</formula2>
    </dataValidation>
    <dataValidation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B761:B762"/>
    <dataValidation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755:E756 E758"/>
    <dataValidation type="textLength" allowBlank="1" showErrorMessage="1" error="Недопустимое количество символов в строке" sqref="L151 E178:E181 E281">
      <formula1>0</formula1>
      <formula2>255</formula2>
    </dataValidation>
  </dataValidations>
  <printOptions horizontalCentered="1"/>
  <pageMargins left="0.39370078740157483" right="0.19685039370078741" top="1.3779527559055118" bottom="0.39370078740157483" header="0.51181102362204722" footer="0.11811023622047245"/>
  <pageSetup paperSize="9" scale="41" fitToHeight="60" orientation="landscape" r:id="rId1"/>
  <headerFooter alignWithMargins="0">
    <oddFooter>Страница &amp;P</oddFooter>
  </headerFooter>
  <rowBreaks count="11" manualBreakCount="11">
    <brk id="159" max="16383" man="1"/>
    <brk id="238" max="16383" man="1"/>
    <brk id="255" max="16383" man="1"/>
    <brk id="310" max="16383" man="1"/>
    <brk id="330" max="16383" man="1"/>
    <brk id="387" max="16383" man="1"/>
    <brk id="463" max="16383" man="1"/>
    <brk id="500" max="16383" man="1"/>
    <brk id="516" max="16383" man="1"/>
    <brk id="804" max="16383" man="1"/>
    <brk id="8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Белова Татьяна Николаевна</cp:lastModifiedBy>
  <cp:lastPrinted>2016-02-18T11:26:19Z</cp:lastPrinted>
  <dcterms:created xsi:type="dcterms:W3CDTF">2009-06-30T04:50:06Z</dcterms:created>
  <dcterms:modified xsi:type="dcterms:W3CDTF">2016-02-18T11:35:57Z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-384305891</vt:i4>
  </property>
  <property fmtid="{D5CDD505-2E9C-101B-9397-08002B2CF9AE}" pid="3" name="_NewReviewCycle">
    <vt:lpwstr/>
  </property>
  <property fmtid="{D5CDD505-2E9C-101B-9397-08002B2CF9AE}" pid="4" name="_EmailSubject">
    <vt:lpwstr>Для размещения информации на официальном интернет-сайте</vt:lpwstr>
  </property>
  <property fmtid="{D5CDD505-2E9C-101B-9397-08002B2CF9AE}" pid="5" name="_AuthorEmail">
    <vt:lpwstr>belovatn@cherepovetscity.ru</vt:lpwstr>
  </property>
  <property fmtid="{D5CDD505-2E9C-101B-9397-08002B2CF9AE}" pid="6" name="_AuthorEmailDisplayName">
    <vt:lpwstr>Белова Татьяна Николаевна</vt:lpwstr>
  </property>
</Properties>
</file>