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360" yWindow="-135" windowWidth="12390" windowHeight="8640" tabRatio="548" firstSheet="4" activeTab="6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прил. 1" sheetId="1" r:id="rId5"/>
    <sheet name="прил. 2" sheetId="6" r:id="rId6"/>
    <sheet name="прил. 3" sheetId="5" r:id="rId7"/>
  </sheets>
  <definedNames>
    <definedName name="_xlnm._FilterDatabase" localSheetId="2" hidden="1">КЦСР!$A$1:$E$265</definedName>
    <definedName name="_xlnm._FilterDatabase" localSheetId="4" hidden="1">'прил. 1'!$A$17:$D$65</definedName>
    <definedName name="_xlnm._FilterDatabase" localSheetId="5" hidden="1">'прил. 2'!$A$15:$N$15</definedName>
    <definedName name="_xlnm._FilterDatabase" localSheetId="6" hidden="1">'прил. 3'!$A$16:$P$1022</definedName>
    <definedName name="sub_3870" localSheetId="3">КВР!$A$29</definedName>
    <definedName name="_xlnm.Print_Titles" localSheetId="4">'прил. 1'!$16:$16</definedName>
    <definedName name="_xlnm.Print_Titles" localSheetId="5">'прил. 2'!$15:$15</definedName>
    <definedName name="_xlnm.Print_Titles" localSheetId="6">'прил. 3'!$16:$16</definedName>
    <definedName name="Код_КВР">КВР!$A$2:$A$29</definedName>
    <definedName name="Код_КЦСР">КЦСР!$A$2:$A$346</definedName>
    <definedName name="Код_ППП">ППП!$A$2:$A$14</definedName>
    <definedName name="Код_ПР">#REF!</definedName>
    <definedName name="Код_Раздел">Раздел!$A$2:$A$13</definedName>
    <definedName name="_xlnm.Print_Area" localSheetId="3">КВР!$A$1:$B$15</definedName>
    <definedName name="_xlnm.Print_Area" localSheetId="4">'прил. 1'!$A$1:$H$65</definedName>
    <definedName name="_xlnm.Print_Area" localSheetId="5">'прил. 2'!$A$1:$J$1121</definedName>
    <definedName name="_xlnm.Print_Area" localSheetId="6">'прил. 3'!$A$1:$K$1022</definedName>
  </definedNames>
  <calcPr calcId="125725"/>
</workbook>
</file>

<file path=xl/calcChain.xml><?xml version="1.0" encoding="utf-8"?>
<calcChain xmlns="http://schemas.openxmlformats.org/spreadsheetml/2006/main">
  <c r="I810" i="6"/>
  <c r="I809" s="1"/>
  <c r="I808" s="1"/>
  <c r="J808" s="1"/>
  <c r="H808"/>
  <c r="H809"/>
  <c r="H810"/>
  <c r="A809"/>
  <c r="A810"/>
  <c r="J810" l="1"/>
  <c r="J809"/>
  <c r="I807"/>
  <c r="K971" i="5"/>
  <c r="J970"/>
  <c r="J969" s="1"/>
  <c r="I968"/>
  <c r="I969"/>
  <c r="I970"/>
  <c r="I971"/>
  <c r="A970"/>
  <c r="A971"/>
  <c r="A969"/>
  <c r="A968"/>
  <c r="J968" l="1"/>
  <c r="K968" s="1"/>
  <c r="K969"/>
  <c r="K970"/>
  <c r="J902"/>
  <c r="I745" i="6"/>
  <c r="I744" s="1"/>
  <c r="G21" i="1"/>
  <c r="I1120" i="6"/>
  <c r="I1118"/>
  <c r="I1113"/>
  <c r="I1112" s="1"/>
  <c r="I1107"/>
  <c r="I1106" s="1"/>
  <c r="I1101"/>
  <c r="I1100" s="1"/>
  <c r="I1096"/>
  <c r="I1095" s="1"/>
  <c r="I1094" s="1"/>
  <c r="I1090"/>
  <c r="I1089" s="1"/>
  <c r="I1088"/>
  <c r="I1087" s="1"/>
  <c r="I1082"/>
  <c r="I1081" s="1"/>
  <c r="I1080"/>
  <c r="I1079" s="1"/>
  <c r="I1078"/>
  <c r="I1072"/>
  <c r="I1065"/>
  <c r="I1064" s="1"/>
  <c r="I1060"/>
  <c r="I1055"/>
  <c r="I1054" s="1"/>
  <c r="I1050"/>
  <c r="I1048"/>
  <c r="I1043"/>
  <c r="I1042" s="1"/>
  <c r="I1038"/>
  <c r="I1036"/>
  <c r="I1034"/>
  <c r="I1031"/>
  <c r="I1030" s="1"/>
  <c r="I1029"/>
  <c r="I1028" s="1"/>
  <c r="I1027"/>
  <c r="I1026" s="1"/>
  <c r="I1021"/>
  <c r="I1020" s="1"/>
  <c r="I1013"/>
  <c r="I1012" s="1"/>
  <c r="I1009"/>
  <c r="I1008" s="1"/>
  <c r="I1007"/>
  <c r="I1006" s="1"/>
  <c r="I1005"/>
  <c r="I1004" s="1"/>
  <c r="I1001"/>
  <c r="I1000" s="1"/>
  <c r="I996"/>
  <c r="I991"/>
  <c r="I990" s="1"/>
  <c r="I986"/>
  <c r="I985" s="1"/>
  <c r="I984" s="1"/>
  <c r="I978"/>
  <c r="I977" s="1"/>
  <c r="I976" s="1"/>
  <c r="I973"/>
  <c r="I972" s="1"/>
  <c r="I971"/>
  <c r="I970" s="1"/>
  <c r="I969"/>
  <c r="I968" s="1"/>
  <c r="I964"/>
  <c r="I963" s="1"/>
  <c r="I962" s="1"/>
  <c r="I959"/>
  <c r="I958" s="1"/>
  <c r="I954"/>
  <c r="I953" s="1"/>
  <c r="I952" s="1"/>
  <c r="I950"/>
  <c r="I944"/>
  <c r="I939"/>
  <c r="I938" s="1"/>
  <c r="I934"/>
  <c r="I928"/>
  <c r="I923"/>
  <c r="I922" s="1"/>
  <c r="I917"/>
  <c r="I916" s="1"/>
  <c r="I915"/>
  <c r="I914" s="1"/>
  <c r="I913"/>
  <c r="I912" s="1"/>
  <c r="I906"/>
  <c r="I901"/>
  <c r="I900" s="1"/>
  <c r="I899"/>
  <c r="I898" s="1"/>
  <c r="I897"/>
  <c r="I896" s="1"/>
  <c r="I895"/>
  <c r="I894" s="1"/>
  <c r="I890"/>
  <c r="I889" s="1"/>
  <c r="I888"/>
  <c r="I887" s="1"/>
  <c r="I883"/>
  <c r="I877"/>
  <c r="I873"/>
  <c r="I872"/>
  <c r="I867"/>
  <c r="I862"/>
  <c r="I861" s="1"/>
  <c r="I857"/>
  <c r="I852"/>
  <c r="I851" s="1"/>
  <c r="I848"/>
  <c r="I843"/>
  <c r="I842"/>
  <c r="I837"/>
  <c r="I833"/>
  <c r="I826"/>
  <c r="I825" s="1"/>
  <c r="I824"/>
  <c r="I822"/>
  <c r="I821" s="1"/>
  <c r="I817"/>
  <c r="I814"/>
  <c r="I806"/>
  <c r="I803"/>
  <c r="I798"/>
  <c r="I793"/>
  <c r="I788"/>
  <c r="I783"/>
  <c r="I782" s="1"/>
  <c r="I778"/>
  <c r="I773"/>
  <c r="I772" s="1"/>
  <c r="I768"/>
  <c r="I763"/>
  <c r="I762" s="1"/>
  <c r="I757"/>
  <c r="I756" s="1"/>
  <c r="I753"/>
  <c r="I752" s="1"/>
  <c r="I749"/>
  <c r="I748" s="1"/>
  <c r="I738"/>
  <c r="I736"/>
  <c r="I730"/>
  <c r="I725"/>
  <c r="I724" s="1"/>
  <c r="I720"/>
  <c r="I717"/>
  <c r="I716" s="1"/>
  <c r="I713"/>
  <c r="I712" s="1"/>
  <c r="I707"/>
  <c r="I706" s="1"/>
  <c r="I702"/>
  <c r="I701" s="1"/>
  <c r="I700" s="1"/>
  <c r="I697"/>
  <c r="I696" s="1"/>
  <c r="I691"/>
  <c r="I690" s="1"/>
  <c r="I685"/>
  <c r="I684" s="1"/>
  <c r="I679"/>
  <c r="I678" s="1"/>
  <c r="I675"/>
  <c r="I674" s="1"/>
  <c r="I670"/>
  <c r="I669" s="1"/>
  <c r="I668" s="1"/>
  <c r="I665"/>
  <c r="I664" s="1"/>
  <c r="I663"/>
  <c r="I662" s="1"/>
  <c r="I661"/>
  <c r="I660" s="1"/>
  <c r="I656"/>
  <c r="I654"/>
  <c r="I653" s="1"/>
  <c r="I648"/>
  <c r="I646"/>
  <c r="I645" s="1"/>
  <c r="I644"/>
  <c r="I643" s="1"/>
  <c r="I637"/>
  <c r="I636" s="1"/>
  <c r="I635"/>
  <c r="I634" s="1"/>
  <c r="I628"/>
  <c r="I627" s="1"/>
  <c r="I626" s="1"/>
  <c r="I623"/>
  <c r="I617"/>
  <c r="I616" s="1"/>
  <c r="I611"/>
  <c r="I610" s="1"/>
  <c r="I604"/>
  <c r="I603" s="1"/>
  <c r="I598"/>
  <c r="I597" s="1"/>
  <c r="I592"/>
  <c r="I591" s="1"/>
  <c r="I587"/>
  <c r="I586" s="1"/>
  <c r="I585" s="1"/>
  <c r="I580"/>
  <c r="I579" s="1"/>
  <c r="I576"/>
  <c r="I575" s="1"/>
  <c r="I569"/>
  <c r="I568" s="1"/>
  <c r="I567" s="1"/>
  <c r="I564"/>
  <c r="I563" s="1"/>
  <c r="I562"/>
  <c r="I561" s="1"/>
  <c r="I560"/>
  <c r="I559" s="1"/>
  <c r="I555"/>
  <c r="I554" s="1"/>
  <c r="I553"/>
  <c r="I552" s="1"/>
  <c r="I551"/>
  <c r="I550" s="1"/>
  <c r="I546"/>
  <c r="I545" s="1"/>
  <c r="I544"/>
  <c r="I543" s="1"/>
  <c r="I538"/>
  <c r="I537" s="1"/>
  <c r="I532"/>
  <c r="I531" s="1"/>
  <c r="I530"/>
  <c r="I529" s="1"/>
  <c r="I526"/>
  <c r="I525" s="1"/>
  <c r="I521"/>
  <c r="I520" s="1"/>
  <c r="I519"/>
  <c r="I518" s="1"/>
  <c r="I513"/>
  <c r="I512" s="1"/>
  <c r="I511" s="1"/>
  <c r="I508"/>
  <c r="I507" s="1"/>
  <c r="I506"/>
  <c r="I505" s="1"/>
  <c r="I501"/>
  <c r="I500" s="1"/>
  <c r="I499"/>
  <c r="I492"/>
  <c r="I491" s="1"/>
  <c r="I490"/>
  <c r="I489" s="1"/>
  <c r="I483"/>
  <c r="I481"/>
  <c r="I480" s="1"/>
  <c r="I474"/>
  <c r="I473" s="1"/>
  <c r="I472"/>
  <c r="I471" s="1"/>
  <c r="I465"/>
  <c r="I464" s="1"/>
  <c r="I463" s="1"/>
  <c r="I459"/>
  <c r="I453"/>
  <c r="I452" s="1"/>
  <c r="I451" s="1"/>
  <c r="I448"/>
  <c r="I447" s="1"/>
  <c r="I442"/>
  <c r="I441" s="1"/>
  <c r="I438"/>
  <c r="I437" s="1"/>
  <c r="I433"/>
  <c r="I432" s="1"/>
  <c r="I431" s="1"/>
  <c r="I428"/>
  <c r="I427" s="1"/>
  <c r="I426"/>
  <c r="I425" s="1"/>
  <c r="I420"/>
  <c r="I419" s="1"/>
  <c r="I418"/>
  <c r="I417" s="1"/>
  <c r="I416"/>
  <c r="I415" s="1"/>
  <c r="I411"/>
  <c r="I410" s="1"/>
  <c r="I409" s="1"/>
  <c r="I406"/>
  <c r="I405" s="1"/>
  <c r="I400"/>
  <c r="I399" s="1"/>
  <c r="I395"/>
  <c r="I394" s="1"/>
  <c r="I393" s="1"/>
  <c r="I390"/>
  <c r="I389" s="1"/>
  <c r="I384"/>
  <c r="I383" s="1"/>
  <c r="I378"/>
  <c r="I377" s="1"/>
  <c r="I372"/>
  <c r="I371" s="1"/>
  <c r="I370"/>
  <c r="I369" s="1"/>
  <c r="I365"/>
  <c r="I364" s="1"/>
  <c r="I363"/>
  <c r="I362" s="1"/>
  <c r="I361"/>
  <c r="I355"/>
  <c r="I354" s="1"/>
  <c r="I353" s="1"/>
  <c r="I350"/>
  <c r="I349" s="1"/>
  <c r="I346"/>
  <c r="I345" s="1"/>
  <c r="I340"/>
  <c r="I339" s="1"/>
  <c r="I338"/>
  <c r="I337" s="1"/>
  <c r="I333"/>
  <c r="I331"/>
  <c r="I330" s="1"/>
  <c r="I329"/>
  <c r="I322"/>
  <c r="I321" s="1"/>
  <c r="I317"/>
  <c r="I316" s="1"/>
  <c r="I315" s="1"/>
  <c r="I312"/>
  <c r="I311" s="1"/>
  <c r="I310"/>
  <c r="I309" s="1"/>
  <c r="I304"/>
  <c r="I303"/>
  <c r="I298"/>
  <c r="I297" s="1"/>
  <c r="I296"/>
  <c r="I295" s="1"/>
  <c r="I294"/>
  <c r="I293" s="1"/>
  <c r="I289"/>
  <c r="I288"/>
  <c r="I283"/>
  <c r="I282"/>
  <c r="I277"/>
  <c r="I276" s="1"/>
  <c r="I271"/>
  <c r="I265"/>
  <c r="I264" s="1"/>
  <c r="I260"/>
  <c r="I259" s="1"/>
  <c r="I255"/>
  <c r="I254" s="1"/>
  <c r="I249"/>
  <c r="I248" s="1"/>
  <c r="I244"/>
  <c r="I243" s="1"/>
  <c r="I239"/>
  <c r="I238"/>
  <c r="I232"/>
  <c r="I227"/>
  <c r="I226" s="1"/>
  <c r="I222"/>
  <c r="I217"/>
  <c r="I216" s="1"/>
  <c r="I212"/>
  <c r="I207"/>
  <c r="I202"/>
  <c r="I197"/>
  <c r="I196" s="1"/>
  <c r="I192"/>
  <c r="I186"/>
  <c r="I184"/>
  <c r="I183" s="1"/>
  <c r="I182"/>
  <c r="I181" s="1"/>
  <c r="I177"/>
  <c r="I176" s="1"/>
  <c r="I175"/>
  <c r="I168"/>
  <c r="I167"/>
  <c r="I165"/>
  <c r="I160"/>
  <c r="I159"/>
  <c r="I154"/>
  <c r="I147"/>
  <c r="I146" s="1"/>
  <c r="I142"/>
  <c r="I141" s="1"/>
  <c r="I137"/>
  <c r="I136" s="1"/>
  <c r="I130"/>
  <c r="I127"/>
  <c r="I119"/>
  <c r="I114"/>
  <c r="I108"/>
  <c r="I104"/>
  <c r="I103" s="1"/>
  <c r="I101"/>
  <c r="I100"/>
  <c r="I94"/>
  <c r="I93"/>
  <c r="I88"/>
  <c r="I87"/>
  <c r="I82"/>
  <c r="I81"/>
  <c r="I74"/>
  <c r="I68"/>
  <c r="I67"/>
  <c r="I62"/>
  <c r="I61"/>
  <c r="I54"/>
  <c r="I53" s="1"/>
  <c r="I52"/>
  <c r="I46"/>
  <c r="I45" s="1"/>
  <c r="I44"/>
  <c r="I42"/>
  <c r="I37"/>
  <c r="I36"/>
  <c r="I31"/>
  <c r="I28"/>
  <c r="I27"/>
  <c r="I21"/>
  <c r="I20" s="1"/>
  <c r="J1020" i="5"/>
  <c r="J1018"/>
  <c r="J1016"/>
  <c r="J1010"/>
  <c r="J1008"/>
  <c r="J1001"/>
  <c r="J999"/>
  <c r="J991"/>
  <c r="J990" s="1"/>
  <c r="J988"/>
  <c r="J987" s="1"/>
  <c r="J982"/>
  <c r="J981" s="1"/>
  <c r="J976"/>
  <c r="J975" s="1"/>
  <c r="J974" s="1"/>
  <c r="J966"/>
  <c r="J965" s="1"/>
  <c r="J964" s="1"/>
  <c r="J963" s="1"/>
  <c r="J962" s="1"/>
  <c r="J960"/>
  <c r="J959" s="1"/>
  <c r="J954"/>
  <c r="J953" s="1"/>
  <c r="J950"/>
  <c r="J949" s="1"/>
  <c r="J943"/>
  <c r="J941"/>
  <c r="J939"/>
  <c r="J936"/>
  <c r="J935" s="1"/>
  <c r="J933"/>
  <c r="J932" s="1"/>
  <c r="J930"/>
  <c r="J927"/>
  <c r="J926" s="1"/>
  <c r="J921"/>
  <c r="J919"/>
  <c r="J915"/>
  <c r="J914" s="1"/>
  <c r="J910"/>
  <c r="J909" s="1"/>
  <c r="J907"/>
  <c r="J906" s="1"/>
  <c r="J904"/>
  <c r="J903" s="1"/>
  <c r="J901"/>
  <c r="J900" s="1"/>
  <c r="J895"/>
  <c r="J894" s="1"/>
  <c r="J891"/>
  <c r="J890" s="1"/>
  <c r="J889" s="1"/>
  <c r="J885"/>
  <c r="J884" s="1"/>
  <c r="J883" s="1"/>
  <c r="J881"/>
  <c r="J880" s="1"/>
  <c r="J878"/>
  <c r="J877" s="1"/>
  <c r="J871"/>
  <c r="J869"/>
  <c r="J867"/>
  <c r="J864"/>
  <c r="J862"/>
  <c r="J860"/>
  <c r="J857"/>
  <c r="J855"/>
  <c r="J849"/>
  <c r="J848" s="1"/>
  <c r="J847" s="1"/>
  <c r="J842"/>
  <c r="J841" s="1"/>
  <c r="J838"/>
  <c r="J836"/>
  <c r="J833"/>
  <c r="J831"/>
  <c r="J824"/>
  <c r="J819"/>
  <c r="J818" s="1"/>
  <c r="J811"/>
  <c r="J809"/>
  <c r="J805"/>
  <c r="J803"/>
  <c r="J801"/>
  <c r="J796"/>
  <c r="J795" s="1"/>
  <c r="J791"/>
  <c r="J790" s="1"/>
  <c r="J787"/>
  <c r="J786" s="1"/>
  <c r="J783"/>
  <c r="J782" s="1"/>
  <c r="J780"/>
  <c r="J779" s="1"/>
  <c r="J774"/>
  <c r="J773" s="1"/>
  <c r="J771"/>
  <c r="J770" s="1"/>
  <c r="J764"/>
  <c r="J763" s="1"/>
  <c r="J762" s="1"/>
  <c r="J757"/>
  <c r="J755"/>
  <c r="J753"/>
  <c r="J750"/>
  <c r="J748"/>
  <c r="J742"/>
  <c r="J741" s="1"/>
  <c r="J739"/>
  <c r="J738" s="1"/>
  <c r="J736"/>
  <c r="J735" s="1"/>
  <c r="J731"/>
  <c r="J726"/>
  <c r="J725" s="1"/>
  <c r="J722"/>
  <c r="J721" s="1"/>
  <c r="J719"/>
  <c r="J718" s="1"/>
  <c r="J716"/>
  <c r="J715" s="1"/>
  <c r="J711"/>
  <c r="J710" s="1"/>
  <c r="J707"/>
  <c r="J706" s="1"/>
  <c r="J704"/>
  <c r="J703" s="1"/>
  <c r="J701"/>
  <c r="J700" s="1"/>
  <c r="J698"/>
  <c r="J697" s="1"/>
  <c r="J695"/>
  <c r="J694" s="1"/>
  <c r="J692"/>
  <c r="J691" s="1"/>
  <c r="J689"/>
  <c r="J688" s="1"/>
  <c r="J686"/>
  <c r="J685" s="1"/>
  <c r="J683"/>
  <c r="J682" s="1"/>
  <c r="J676"/>
  <c r="J675" s="1"/>
  <c r="J673"/>
  <c r="J672" s="1"/>
  <c r="J666"/>
  <c r="J665" s="1"/>
  <c r="J664" s="1"/>
  <c r="J658"/>
  <c r="J657" s="1"/>
  <c r="J656" s="1"/>
  <c r="J651"/>
  <c r="J650" s="1"/>
  <c r="J649" s="1"/>
  <c r="J645"/>
  <c r="J644" s="1"/>
  <c r="J643" s="1"/>
  <c r="J639"/>
  <c r="J637"/>
  <c r="J633"/>
  <c r="J630"/>
  <c r="J628"/>
  <c r="J626"/>
  <c r="J617"/>
  <c r="J611"/>
  <c r="J610" s="1"/>
  <c r="J609" s="1"/>
  <c r="J606"/>
  <c r="J605" s="1"/>
  <c r="J604" s="1"/>
  <c r="J599"/>
  <c r="J598" s="1"/>
  <c r="J589"/>
  <c r="J588" s="1"/>
  <c r="J586"/>
  <c r="J583"/>
  <c r="J582" s="1"/>
  <c r="J580"/>
  <c r="J579" s="1"/>
  <c r="J576"/>
  <c r="J575" s="1"/>
  <c r="J573"/>
  <c r="J572" s="1"/>
  <c r="J568"/>
  <c r="J567" s="1"/>
  <c r="J563"/>
  <c r="J561"/>
  <c r="J557"/>
  <c r="J556" s="1"/>
  <c r="J554"/>
  <c r="J553" s="1"/>
  <c r="J552" s="1"/>
  <c r="J550"/>
  <c r="J548"/>
  <c r="J544"/>
  <c r="J542"/>
  <c r="J540"/>
  <c r="J537"/>
  <c r="J533"/>
  <c r="J532" s="1"/>
  <c r="J528"/>
  <c r="J523"/>
  <c r="J522" s="1"/>
  <c r="J517"/>
  <c r="J516" s="1"/>
  <c r="J515" s="1"/>
  <c r="J513"/>
  <c r="J512" s="1"/>
  <c r="J511" s="1"/>
  <c r="J508"/>
  <c r="J507" s="1"/>
  <c r="J504"/>
  <c r="J503" s="1"/>
  <c r="J500"/>
  <c r="J499" s="1"/>
  <c r="J494"/>
  <c r="J493" s="1"/>
  <c r="J490"/>
  <c r="J489" s="1"/>
  <c r="J484"/>
  <c r="J483" s="1"/>
  <c r="J479"/>
  <c r="J478" s="1"/>
  <c r="J477" s="1"/>
  <c r="J472"/>
  <c r="J471" s="1"/>
  <c r="J470" s="1"/>
  <c r="J466"/>
  <c r="J465" s="1"/>
  <c r="J462"/>
  <c r="J461" s="1"/>
  <c r="J460" s="1"/>
  <c r="J453"/>
  <c r="J451"/>
  <c r="J443"/>
  <c r="J442" s="1"/>
  <c r="J440"/>
  <c r="J439" s="1"/>
  <c r="J434"/>
  <c r="J433" s="1"/>
  <c r="J427"/>
  <c r="J426" s="1"/>
  <c r="J425" s="1"/>
  <c r="J421"/>
  <c r="J419"/>
  <c r="J417"/>
  <c r="J411"/>
  <c r="J410" s="1"/>
  <c r="J409" s="1"/>
  <c r="J407"/>
  <c r="J405"/>
  <c r="J399"/>
  <c r="J398" s="1"/>
  <c r="J396"/>
  <c r="J395" s="1"/>
  <c r="J393"/>
  <c r="J392" s="1"/>
  <c r="J388"/>
  <c r="J387" s="1"/>
  <c r="J386" s="1"/>
  <c r="J381"/>
  <c r="J380" s="1"/>
  <c r="J379" s="1"/>
  <c r="J375"/>
  <c r="J374" s="1"/>
  <c r="J373" s="1"/>
  <c r="J371"/>
  <c r="J370" s="1"/>
  <c r="J368"/>
  <c r="J366"/>
  <c r="J364"/>
  <c r="J359"/>
  <c r="J354"/>
  <c r="J353" s="1"/>
  <c r="J352" s="1"/>
  <c r="J348"/>
  <c r="J340"/>
  <c r="J338"/>
  <c r="J336"/>
  <c r="J332"/>
  <c r="J323"/>
  <c r="J322" s="1"/>
  <c r="J320"/>
  <c r="J318"/>
  <c r="J316"/>
  <c r="J310"/>
  <c r="J309" s="1"/>
  <c r="J305"/>
  <c r="J300"/>
  <c r="J299" s="1"/>
  <c r="J298" s="1"/>
  <c r="J296"/>
  <c r="J291"/>
  <c r="J290" s="1"/>
  <c r="J288"/>
  <c r="J283"/>
  <c r="J281"/>
  <c r="J278"/>
  <c r="J276"/>
  <c r="J271"/>
  <c r="J269"/>
  <c r="J264"/>
  <c r="J262"/>
  <c r="J257"/>
  <c r="J255"/>
  <c r="J248"/>
  <c r="J241"/>
  <c r="J237"/>
  <c r="J236" s="1"/>
  <c r="J233"/>
  <c r="J231"/>
  <c r="J229"/>
  <c r="J226"/>
  <c r="J220"/>
  <c r="J219" s="1"/>
  <c r="J217"/>
  <c r="J216" s="1"/>
  <c r="J214"/>
  <c r="J210"/>
  <c r="J209" s="1"/>
  <c r="J208" s="1"/>
  <c r="J205"/>
  <c r="J204" s="1"/>
  <c r="J202"/>
  <c r="J201" s="1"/>
  <c r="J199"/>
  <c r="J198" s="1"/>
  <c r="J193"/>
  <c r="J192" s="1"/>
  <c r="J188"/>
  <c r="J184"/>
  <c r="J183" s="1"/>
  <c r="J181"/>
  <c r="J180" s="1"/>
  <c r="J176"/>
  <c r="J175" s="1"/>
  <c r="J174" s="1"/>
  <c r="J170"/>
  <c r="J168"/>
  <c r="J166"/>
  <c r="J161"/>
  <c r="J160" s="1"/>
  <c r="J158"/>
  <c r="J156"/>
  <c r="J154"/>
  <c r="J152"/>
  <c r="J149"/>
  <c r="J147"/>
  <c r="J144"/>
  <c r="J143" s="1"/>
  <c r="J140"/>
  <c r="J139" s="1"/>
  <c r="J138" s="1"/>
  <c r="J135"/>
  <c r="J134" s="1"/>
  <c r="J133" s="1"/>
  <c r="J129"/>
  <c r="J128" s="1"/>
  <c r="J126"/>
  <c r="J125" s="1"/>
  <c r="J120"/>
  <c r="J119" s="1"/>
  <c r="J118" s="1"/>
  <c r="J115"/>
  <c r="J114" s="1"/>
  <c r="J112"/>
  <c r="J111" s="1"/>
  <c r="J109"/>
  <c r="J108" s="1"/>
  <c r="J105"/>
  <c r="J104" s="1"/>
  <c r="J102"/>
  <c r="J101" s="1"/>
  <c r="J98"/>
  <c r="J97" s="1"/>
  <c r="J94"/>
  <c r="J92"/>
  <c r="J90"/>
  <c r="J85"/>
  <c r="J84" s="1"/>
  <c r="J83" s="1"/>
  <c r="J81"/>
  <c r="J80" s="1"/>
  <c r="J78"/>
  <c r="J76"/>
  <c r="J72"/>
  <c r="J71" s="1"/>
  <c r="J68"/>
  <c r="J66"/>
  <c r="J63"/>
  <c r="J61"/>
  <c r="J59"/>
  <c r="J53"/>
  <c r="J52" s="1"/>
  <c r="J46"/>
  <c r="J45" s="1"/>
  <c r="J43"/>
  <c r="J42" s="1"/>
  <c r="J40"/>
  <c r="J38"/>
  <c r="J35"/>
  <c r="J33"/>
  <c r="J31"/>
  <c r="J24"/>
  <c r="J23" s="1"/>
  <c r="J22" s="1"/>
  <c r="G778" i="6"/>
  <c r="G777" s="1"/>
  <c r="G776" s="1"/>
  <c r="G775" s="1"/>
  <c r="G774" s="1"/>
  <c r="F778"/>
  <c r="F777" s="1"/>
  <c r="F776" s="1"/>
  <c r="A777"/>
  <c r="A775"/>
  <c r="A778"/>
  <c r="A774"/>
  <c r="J835" i="5" l="1"/>
  <c r="I92" i="6"/>
  <c r="I91" s="1"/>
  <c r="I841"/>
  <c r="I840" s="1"/>
  <c r="I60"/>
  <c r="I59" s="1"/>
  <c r="I1116"/>
  <c r="I1115" s="1"/>
  <c r="I1114" s="1"/>
  <c r="I549"/>
  <c r="I548" s="1"/>
  <c r="I1086"/>
  <c r="I1085" s="1"/>
  <c r="I263"/>
  <c r="I215"/>
  <c r="I214" s="1"/>
  <c r="I258"/>
  <c r="I257" s="1"/>
  <c r="I287"/>
  <c r="I286" s="1"/>
  <c r="I1117"/>
  <c r="I140"/>
  <c r="I139" s="1"/>
  <c r="I164"/>
  <c r="I191"/>
  <c r="I221"/>
  <c r="I231"/>
  <c r="I230" s="1"/>
  <c r="I242"/>
  <c r="I241" s="1"/>
  <c r="I247"/>
  <c r="I270"/>
  <c r="I269" s="1"/>
  <c r="I458"/>
  <c r="I457" s="1"/>
  <c r="I456" s="1"/>
  <c r="I482"/>
  <c r="I498"/>
  <c r="I497" s="1"/>
  <c r="I496" s="1"/>
  <c r="I517"/>
  <c r="I516" s="1"/>
  <c r="I787"/>
  <c r="I786" s="1"/>
  <c r="I785" s="1"/>
  <c r="I802"/>
  <c r="I801" s="1"/>
  <c r="I813"/>
  <c r="I812" s="1"/>
  <c r="I995"/>
  <c r="I994" s="1"/>
  <c r="I993" s="1"/>
  <c r="I1119"/>
  <c r="I302"/>
  <c r="I301" s="1"/>
  <c r="I300" s="1"/>
  <c r="I328"/>
  <c r="I332"/>
  <c r="I360"/>
  <c r="I359" s="1"/>
  <c r="I358" s="1"/>
  <c r="I135"/>
  <c r="I336"/>
  <c r="I352"/>
  <c r="I368"/>
  <c r="I388"/>
  <c r="I404"/>
  <c r="I430"/>
  <c r="I446"/>
  <c r="I528"/>
  <c r="I574"/>
  <c r="I590"/>
  <c r="I625"/>
  <c r="I659"/>
  <c r="I761"/>
  <c r="I30"/>
  <c r="I41"/>
  <c r="I73"/>
  <c r="I86"/>
  <c r="I102"/>
  <c r="I113"/>
  <c r="I118"/>
  <c r="I126"/>
  <c r="I129"/>
  <c r="I145"/>
  <c r="I153"/>
  <c r="I158"/>
  <c r="I166"/>
  <c r="I174"/>
  <c r="I185"/>
  <c r="I190"/>
  <c r="I201"/>
  <c r="I206"/>
  <c r="I225"/>
  <c r="I237"/>
  <c r="I253"/>
  <c r="I292"/>
  <c r="I314"/>
  <c r="I348"/>
  <c r="I382"/>
  <c r="I398"/>
  <c r="I414"/>
  <c r="I440"/>
  <c r="I470"/>
  <c r="I504"/>
  <c r="I524"/>
  <c r="I542"/>
  <c r="I558"/>
  <c r="I609"/>
  <c r="I667"/>
  <c r="I677"/>
  <c r="I689"/>
  <c r="I699"/>
  <c r="I19"/>
  <c r="I35"/>
  <c r="I43"/>
  <c r="I51"/>
  <c r="I80"/>
  <c r="I99"/>
  <c r="I107"/>
  <c r="I195"/>
  <c r="I211"/>
  <c r="I344"/>
  <c r="I376"/>
  <c r="I424"/>
  <c r="I436"/>
  <c r="I536"/>
  <c r="I566"/>
  <c r="I584"/>
  <c r="I602"/>
  <c r="I633"/>
  <c r="I673"/>
  <c r="I705"/>
  <c r="I715"/>
  <c r="I755"/>
  <c r="I771"/>
  <c r="I26"/>
  <c r="I66"/>
  <c r="I275"/>
  <c r="I281"/>
  <c r="I308"/>
  <c r="I320"/>
  <c r="I392"/>
  <c r="I408"/>
  <c r="I450"/>
  <c r="I462"/>
  <c r="I488"/>
  <c r="I510"/>
  <c r="I578"/>
  <c r="I596"/>
  <c r="I683"/>
  <c r="I723"/>
  <c r="I747"/>
  <c r="I781"/>
  <c r="I957"/>
  <c r="I983"/>
  <c r="I1099"/>
  <c r="I622"/>
  <c r="I729"/>
  <c r="I737"/>
  <c r="I777"/>
  <c r="I850"/>
  <c r="I866"/>
  <c r="I882"/>
  <c r="I886"/>
  <c r="I893"/>
  <c r="I967"/>
  <c r="I1063"/>
  <c r="I951"/>
  <c r="I975"/>
  <c r="I989"/>
  <c r="I1003"/>
  <c r="I1093"/>
  <c r="I1111"/>
  <c r="I797"/>
  <c r="I805"/>
  <c r="I804" s="1"/>
  <c r="I816"/>
  <c r="I832"/>
  <c r="I836"/>
  <c r="I856"/>
  <c r="I860"/>
  <c r="I876"/>
  <c r="I961"/>
  <c r="I999"/>
  <c r="I1011"/>
  <c r="I1041"/>
  <c r="I1105"/>
  <c r="I615"/>
  <c r="I647"/>
  <c r="I642" s="1"/>
  <c r="I655"/>
  <c r="I695"/>
  <c r="I711"/>
  <c r="I719"/>
  <c r="I735"/>
  <c r="I743"/>
  <c r="I751"/>
  <c r="I767"/>
  <c r="I792"/>
  <c r="I823"/>
  <c r="I847"/>
  <c r="I871"/>
  <c r="I905"/>
  <c r="I911"/>
  <c r="I921"/>
  <c r="I927"/>
  <c r="I933"/>
  <c r="I937"/>
  <c r="I943"/>
  <c r="I949"/>
  <c r="I1019"/>
  <c r="I1025"/>
  <c r="I1033"/>
  <c r="I1035"/>
  <c r="I1037"/>
  <c r="I1047"/>
  <c r="I1049"/>
  <c r="I1053"/>
  <c r="I1059"/>
  <c r="I1071"/>
  <c r="I1077"/>
  <c r="J438" i="5"/>
  <c r="J437" s="1"/>
  <c r="J769"/>
  <c r="J768" s="1"/>
  <c r="J275"/>
  <c r="J274" s="1"/>
  <c r="J261"/>
  <c r="J260" s="1"/>
  <c r="J75"/>
  <c r="J74" s="1"/>
  <c r="J89"/>
  <c r="J88" s="1"/>
  <c r="J151"/>
  <c r="J547"/>
  <c r="J546" s="1"/>
  <c r="J671"/>
  <c r="J670" s="1"/>
  <c r="J918"/>
  <c r="J917" s="1"/>
  <c r="J913" s="1"/>
  <c r="J363"/>
  <c r="J362" s="1"/>
  <c r="J335"/>
  <c r="J334" s="1"/>
  <c r="J625"/>
  <c r="J30"/>
  <c r="J146"/>
  <c r="J254"/>
  <c r="J253" s="1"/>
  <c r="J268"/>
  <c r="J267" s="1"/>
  <c r="J404"/>
  <c r="J403" s="1"/>
  <c r="J37"/>
  <c r="J65"/>
  <c r="J124"/>
  <c r="J123" s="1"/>
  <c r="J228"/>
  <c r="J998"/>
  <c r="J997" s="1"/>
  <c r="J280"/>
  <c r="J416"/>
  <c r="J415" s="1"/>
  <c r="J450"/>
  <c r="J449" s="1"/>
  <c r="J448" s="1"/>
  <c r="J747"/>
  <c r="J746" s="1"/>
  <c r="J808"/>
  <c r="J807" s="1"/>
  <c r="J830"/>
  <c r="J829" s="1"/>
  <c r="J854"/>
  <c r="J876"/>
  <c r="J875" s="1"/>
  <c r="J938"/>
  <c r="J179"/>
  <c r="J778"/>
  <c r="J777" s="1"/>
  <c r="G58" i="1" s="1"/>
  <c r="J165" i="5"/>
  <c r="J164" s="1"/>
  <c r="J560"/>
  <c r="J752"/>
  <c r="J800"/>
  <c r="J859"/>
  <c r="J866"/>
  <c r="J1007"/>
  <c r="J1006" s="1"/>
  <c r="J1015"/>
  <c r="J1014" s="1"/>
  <c r="J142"/>
  <c r="J137" s="1"/>
  <c r="J240"/>
  <c r="J239" s="1"/>
  <c r="J287"/>
  <c r="J286" s="1"/>
  <c r="J58"/>
  <c r="J247"/>
  <c r="J246" s="1"/>
  <c r="J527"/>
  <c r="J526" s="1"/>
  <c r="J525" s="1"/>
  <c r="J536"/>
  <c r="J535" s="1"/>
  <c r="J539"/>
  <c r="J585"/>
  <c r="J571" s="1"/>
  <c r="J616"/>
  <c r="J615" s="1"/>
  <c r="J614" s="1"/>
  <c r="J632"/>
  <c r="J624" s="1"/>
  <c r="J623" s="1"/>
  <c r="J636"/>
  <c r="J635" s="1"/>
  <c r="J730"/>
  <c r="J729" s="1"/>
  <c r="J728" s="1"/>
  <c r="J823"/>
  <c r="J822" s="1"/>
  <c r="J51"/>
  <c r="J70"/>
  <c r="J96"/>
  <c r="J117"/>
  <c r="J107"/>
  <c r="J21"/>
  <c r="J100"/>
  <c r="J173"/>
  <c r="G28" i="1" s="1"/>
  <c r="J308" i="5"/>
  <c r="J603"/>
  <c r="J761"/>
  <c r="J794"/>
  <c r="J958"/>
  <c r="J424"/>
  <c r="J476"/>
  <c r="J482"/>
  <c r="J521"/>
  <c r="J724"/>
  <c r="J817"/>
  <c r="J846"/>
  <c r="J893"/>
  <c r="J925"/>
  <c r="J973"/>
  <c r="J980"/>
  <c r="J378"/>
  <c r="J385"/>
  <c r="J391"/>
  <c r="J432"/>
  <c r="J459"/>
  <c r="J469"/>
  <c r="J566"/>
  <c r="J597"/>
  <c r="J641"/>
  <c r="G23" i="1" s="1"/>
  <c r="J642" i="5"/>
  <c r="J648"/>
  <c r="J655"/>
  <c r="J663"/>
  <c r="J709"/>
  <c r="J714"/>
  <c r="J952"/>
  <c r="J488"/>
  <c r="J498"/>
  <c r="J191"/>
  <c r="J351"/>
  <c r="J608"/>
  <c r="J681"/>
  <c r="J821"/>
  <c r="J840"/>
  <c r="J899"/>
  <c r="J929"/>
  <c r="J986"/>
  <c r="J734"/>
  <c r="J187"/>
  <c r="J295"/>
  <c r="J304"/>
  <c r="J315"/>
  <c r="J331"/>
  <c r="J347"/>
  <c r="J358"/>
  <c r="J225"/>
  <c r="J235"/>
  <c r="J197"/>
  <c r="J213"/>
  <c r="H778" i="6"/>
  <c r="J778" s="1"/>
  <c r="F775"/>
  <c r="H776"/>
  <c r="H777"/>
  <c r="I934" i="5"/>
  <c r="K934" s="1"/>
  <c r="G933"/>
  <c r="G932" s="1"/>
  <c r="H933"/>
  <c r="H932" s="1"/>
  <c r="A933"/>
  <c r="A934"/>
  <c r="I163" i="6" l="1"/>
  <c r="I327"/>
  <c r="I326" s="1"/>
  <c r="I325" s="1"/>
  <c r="I220"/>
  <c r="I262"/>
  <c r="I479"/>
  <c r="I478" s="1"/>
  <c r="I477" s="1"/>
  <c r="I246"/>
  <c r="I1046"/>
  <c r="I791"/>
  <c r="I839"/>
  <c r="I885"/>
  <c r="I728"/>
  <c r="I942"/>
  <c r="I742"/>
  <c r="I694"/>
  <c r="I1010"/>
  <c r="I800"/>
  <c r="I1092"/>
  <c r="I974"/>
  <c r="I1062"/>
  <c r="I621"/>
  <c r="I1052"/>
  <c r="I948"/>
  <c r="I926"/>
  <c r="I846"/>
  <c r="I750"/>
  <c r="I710"/>
  <c r="I614"/>
  <c r="I859"/>
  <c r="I831"/>
  <c r="I865"/>
  <c r="I274"/>
  <c r="I770"/>
  <c r="I672"/>
  <c r="I601"/>
  <c r="I565"/>
  <c r="I435"/>
  <c r="I375"/>
  <c r="I343"/>
  <c r="I299"/>
  <c r="I194"/>
  <c r="I98"/>
  <c r="I50"/>
  <c r="I784"/>
  <c r="I688"/>
  <c r="I666"/>
  <c r="I557"/>
  <c r="I523"/>
  <c r="I503"/>
  <c r="I469"/>
  <c r="I439"/>
  <c r="I397"/>
  <c r="I347"/>
  <c r="I291"/>
  <c r="I268"/>
  <c r="I224"/>
  <c r="I189"/>
  <c r="I157"/>
  <c r="I125"/>
  <c r="I85"/>
  <c r="I760"/>
  <c r="I624"/>
  <c r="I573"/>
  <c r="I445"/>
  <c r="I403"/>
  <c r="I367"/>
  <c r="I335"/>
  <c r="I1058"/>
  <c r="I1018"/>
  <c r="I932"/>
  <c r="I904"/>
  <c r="I870"/>
  <c r="I766"/>
  <c r="I718"/>
  <c r="I1040"/>
  <c r="I998"/>
  <c r="I875"/>
  <c r="I835"/>
  <c r="I1110"/>
  <c r="I1084"/>
  <c r="I988"/>
  <c r="I992"/>
  <c r="I892"/>
  <c r="I881"/>
  <c r="J777"/>
  <c r="I776"/>
  <c r="I1098"/>
  <c r="I956"/>
  <c r="I746"/>
  <c r="I682"/>
  <c r="I577"/>
  <c r="I509"/>
  <c r="I449"/>
  <c r="I391"/>
  <c r="I307"/>
  <c r="I25"/>
  <c r="I210"/>
  <c r="I106"/>
  <c r="I58"/>
  <c r="I18"/>
  <c r="I285"/>
  <c r="I252"/>
  <c r="I229"/>
  <c r="I200"/>
  <c r="I128"/>
  <c r="I29"/>
  <c r="I820"/>
  <c r="I936"/>
  <c r="I280"/>
  <c r="I65"/>
  <c r="I754"/>
  <c r="I704"/>
  <c r="I632"/>
  <c r="I583"/>
  <c r="I535"/>
  <c r="I423"/>
  <c r="I357"/>
  <c r="I138"/>
  <c r="I79"/>
  <c r="I34"/>
  <c r="I698"/>
  <c r="I676"/>
  <c r="I608"/>
  <c r="I541"/>
  <c r="I515"/>
  <c r="I495"/>
  <c r="I455"/>
  <c r="I413"/>
  <c r="I381"/>
  <c r="I313"/>
  <c r="I256"/>
  <c r="I236"/>
  <c r="I205"/>
  <c r="I173"/>
  <c r="I144"/>
  <c r="I112"/>
  <c r="I40"/>
  <c r="I658"/>
  <c r="I589"/>
  <c r="I527"/>
  <c r="I429"/>
  <c r="I387"/>
  <c r="I351"/>
  <c r="I134"/>
  <c r="I652"/>
  <c r="I1070"/>
  <c r="I910"/>
  <c r="I815"/>
  <c r="I1032"/>
  <c r="I1024" s="1"/>
  <c r="I920"/>
  <c r="I1104"/>
  <c r="I960"/>
  <c r="I855"/>
  <c r="I1002"/>
  <c r="I966"/>
  <c r="I849"/>
  <c r="I982"/>
  <c r="I780"/>
  <c r="I722"/>
  <c r="I595"/>
  <c r="I547"/>
  <c r="I487"/>
  <c r="I461"/>
  <c r="I407"/>
  <c r="I319"/>
  <c r="I641"/>
  <c r="I162"/>
  <c r="I90"/>
  <c r="I240"/>
  <c r="I213"/>
  <c r="I180"/>
  <c r="I152"/>
  <c r="I117"/>
  <c r="I72"/>
  <c r="I734"/>
  <c r="I796"/>
  <c r="I1076"/>
  <c r="J799" i="5"/>
  <c r="J798" s="1"/>
  <c r="G60" i="1" s="1"/>
  <c r="J57" i="5"/>
  <c r="J56" s="1"/>
  <c r="J531"/>
  <c r="J853"/>
  <c r="J852" s="1"/>
  <c r="J29"/>
  <c r="J28" s="1"/>
  <c r="J733"/>
  <c r="J570"/>
  <c r="J530" s="1"/>
  <c r="J662"/>
  <c r="J273"/>
  <c r="J314"/>
  <c r="J294"/>
  <c r="J259"/>
  <c r="J596"/>
  <c r="J431"/>
  <c r="J390"/>
  <c r="J377"/>
  <c r="J972"/>
  <c r="J924"/>
  <c r="J845"/>
  <c r="J481"/>
  <c r="J423"/>
  <c r="J361"/>
  <c r="J948"/>
  <c r="J888"/>
  <c r="G29" i="1" s="1"/>
  <c r="J245" i="5"/>
  <c r="J647"/>
  <c r="J1005"/>
  <c r="G39" i="1" s="1"/>
  <c r="J874" i="5"/>
  <c r="J793"/>
  <c r="G59" i="1" s="1"/>
  <c r="J447" i="5"/>
  <c r="J20"/>
  <c r="J50"/>
  <c r="J330"/>
  <c r="J186"/>
  <c r="J497"/>
  <c r="J196"/>
  <c r="J303"/>
  <c r="J979"/>
  <c r="J520"/>
  <c r="J357"/>
  <c r="J266"/>
  <c r="J613"/>
  <c r="J745"/>
  <c r="J414"/>
  <c r="J816"/>
  <c r="J402"/>
  <c r="J212"/>
  <c r="J224"/>
  <c r="J346"/>
  <c r="J252"/>
  <c r="J985"/>
  <c r="J898"/>
  <c r="J767"/>
  <c r="J680"/>
  <c r="J622"/>
  <c r="J436"/>
  <c r="J190"/>
  <c r="J996"/>
  <c r="J669"/>
  <c r="J654"/>
  <c r="G64" i="1" s="1"/>
  <c r="G63" s="1"/>
  <c r="J1013" i="5"/>
  <c r="J957"/>
  <c r="J307"/>
  <c r="J87"/>
  <c r="J122"/>
  <c r="J163"/>
  <c r="J828"/>
  <c r="F774" i="6"/>
  <c r="H774" s="1"/>
  <c r="H775"/>
  <c r="I933" i="5"/>
  <c r="K933" s="1"/>
  <c r="I932"/>
  <c r="K932" s="1"/>
  <c r="A932"/>
  <c r="G57" i="1" l="1"/>
  <c r="I245" i="6"/>
  <c r="I219"/>
  <c r="I218" s="1"/>
  <c r="G45" i="1"/>
  <c r="I261" i="6"/>
  <c r="I733"/>
  <c r="I71"/>
  <c r="I412"/>
  <c r="I494"/>
  <c r="I33"/>
  <c r="I935"/>
  <c r="J776"/>
  <c r="I775"/>
  <c r="I834"/>
  <c r="I869"/>
  <c r="I1023"/>
  <c r="I161"/>
  <c r="I318"/>
  <c r="I460"/>
  <c r="I721"/>
  <c r="I965"/>
  <c r="I1103"/>
  <c r="I908"/>
  <c r="I909"/>
  <c r="I133"/>
  <c r="I111"/>
  <c r="I172"/>
  <c r="I235"/>
  <c r="I703"/>
  <c r="I64"/>
  <c r="I17"/>
  <c r="I105"/>
  <c r="I476"/>
  <c r="I1097"/>
  <c r="I1091" s="1"/>
  <c r="I1083"/>
  <c r="I1039"/>
  <c r="I903"/>
  <c r="I1017"/>
  <c r="I334"/>
  <c r="I324" s="1"/>
  <c r="I402"/>
  <c r="I502"/>
  <c r="I49"/>
  <c r="I193"/>
  <c r="I342"/>
  <c r="I434"/>
  <c r="I947"/>
  <c r="I795"/>
  <c r="I116"/>
  <c r="I179"/>
  <c r="I854"/>
  <c r="I651"/>
  <c r="I588"/>
  <c r="I39"/>
  <c r="I380"/>
  <c r="I534"/>
  <c r="I199"/>
  <c r="I251"/>
  <c r="I24"/>
  <c r="I880"/>
  <c r="I874"/>
  <c r="I765"/>
  <c r="I759"/>
  <c r="I124"/>
  <c r="I188"/>
  <c r="I267"/>
  <c r="I687"/>
  <c r="I273"/>
  <c r="I858"/>
  <c r="I845"/>
  <c r="I620"/>
  <c r="I693"/>
  <c r="I884"/>
  <c r="I790"/>
  <c r="I1075"/>
  <c r="I89"/>
  <c r="I486"/>
  <c r="I594"/>
  <c r="I779"/>
  <c r="I919"/>
  <c r="I1069"/>
  <c r="I143"/>
  <c r="I204"/>
  <c r="I607"/>
  <c r="I78"/>
  <c r="I631"/>
  <c r="I279"/>
  <c r="I819"/>
  <c r="I284"/>
  <c r="I57"/>
  <c r="I209"/>
  <c r="I306"/>
  <c r="I681"/>
  <c r="I955"/>
  <c r="I891"/>
  <c r="I987"/>
  <c r="I981" s="1"/>
  <c r="I1109"/>
  <c r="I997"/>
  <c r="I931"/>
  <c r="I1057"/>
  <c r="I366"/>
  <c r="I444"/>
  <c r="I290"/>
  <c r="I396"/>
  <c r="I468"/>
  <c r="I522"/>
  <c r="I97"/>
  <c r="I374"/>
  <c r="I769"/>
  <c r="I925"/>
  <c r="I1051"/>
  <c r="I1061"/>
  <c r="I1045"/>
  <c r="I714"/>
  <c r="I811"/>
  <c r="I640"/>
  <c r="I386"/>
  <c r="I228"/>
  <c r="I84"/>
  <c r="I156"/>
  <c r="I223"/>
  <c r="I671"/>
  <c r="I864"/>
  <c r="I830"/>
  <c r="I613"/>
  <c r="I741"/>
  <c r="I727"/>
  <c r="I838"/>
  <c r="I657"/>
  <c r="I422"/>
  <c r="I572"/>
  <c r="I556"/>
  <c r="I600"/>
  <c r="I941"/>
  <c r="I151"/>
  <c r="I540"/>
  <c r="J475" i="5"/>
  <c r="J458" s="1"/>
  <c r="J132"/>
  <c r="G26" i="1" s="1"/>
  <c r="G25" s="1"/>
  <c r="J984" i="5"/>
  <c r="J978" s="1"/>
  <c r="J413"/>
  <c r="G37" i="1" s="1"/>
  <c r="J195" i="5"/>
  <c r="J844"/>
  <c r="J293"/>
  <c r="J668"/>
  <c r="J851"/>
  <c r="G56" i="1" s="1"/>
  <c r="J244" i="5"/>
  <c r="G52" i="1" s="1"/>
  <c r="J827" i="5"/>
  <c r="J653"/>
  <c r="J178"/>
  <c r="G31" i="1" s="1"/>
  <c r="J621" i="5"/>
  <c r="J223"/>
  <c r="J401"/>
  <c r="J815"/>
  <c r="J49"/>
  <c r="J947"/>
  <c r="J595"/>
  <c r="J776"/>
  <c r="J760"/>
  <c r="J956"/>
  <c r="J55"/>
  <c r="J661"/>
  <c r="J27"/>
  <c r="J679"/>
  <c r="G47" i="1" s="1"/>
  <c r="J519" i="5"/>
  <c r="J19"/>
  <c r="G18" i="1" s="1"/>
  <c r="J446" i="5"/>
  <c r="J356"/>
  <c r="J923"/>
  <c r="J1012"/>
  <c r="G40" i="1" s="1"/>
  <c r="J995" i="5"/>
  <c r="J897"/>
  <c r="J251"/>
  <c r="J345"/>
  <c r="J207"/>
  <c r="J744"/>
  <c r="J302"/>
  <c r="J329"/>
  <c r="J430"/>
  <c r="G50" i="1" s="1"/>
  <c r="G49" s="1"/>
  <c r="J313" i="5"/>
  <c r="G62" i="1" s="1"/>
  <c r="G61" s="1"/>
  <c r="J384" i="5"/>
  <c r="G34" i="1" s="1"/>
  <c r="J602" i="5"/>
  <c r="H931"/>
  <c r="G773" i="6" s="1"/>
  <c r="G772" s="1"/>
  <c r="G771" s="1"/>
  <c r="G770" s="1"/>
  <c r="G769" s="1"/>
  <c r="H937" i="5"/>
  <c r="G788" i="6" s="1"/>
  <c r="G787" s="1"/>
  <c r="G786" s="1"/>
  <c r="G785" s="1"/>
  <c r="G784" s="1"/>
  <c r="F35" i="1"/>
  <c r="H35" s="1"/>
  <c r="F53"/>
  <c r="H53" s="1"/>
  <c r="E21"/>
  <c r="G1120" i="6"/>
  <c r="G1119" s="1"/>
  <c r="G1118"/>
  <c r="G1117" s="1"/>
  <c r="G1113"/>
  <c r="G1112" s="1"/>
  <c r="G1111" s="1"/>
  <c r="G1110" s="1"/>
  <c r="G1109" s="1"/>
  <c r="G1107"/>
  <c r="G1106" s="1"/>
  <c r="G1105" s="1"/>
  <c r="G1104" s="1"/>
  <c r="G1103" s="1"/>
  <c r="G1102" s="1"/>
  <c r="G1101"/>
  <c r="G1100" s="1"/>
  <c r="G1099" s="1"/>
  <c r="G1098" s="1"/>
  <c r="G1097" s="1"/>
  <c r="G1096"/>
  <c r="G1095" s="1"/>
  <c r="G1094" s="1"/>
  <c r="G1093" s="1"/>
  <c r="G1092" s="1"/>
  <c r="G1090"/>
  <c r="G1089" s="1"/>
  <c r="G1088"/>
  <c r="G1087" s="1"/>
  <c r="G1082"/>
  <c r="G1081" s="1"/>
  <c r="G1080"/>
  <c r="G1079" s="1"/>
  <c r="G1078"/>
  <c r="G1077" s="1"/>
  <c r="G1072"/>
  <c r="G1071" s="1"/>
  <c r="G1070" s="1"/>
  <c r="G1069" s="1"/>
  <c r="G1068" s="1"/>
  <c r="G1067" s="1"/>
  <c r="G1065"/>
  <c r="G1064" s="1"/>
  <c r="G1063" s="1"/>
  <c r="G1062" s="1"/>
  <c r="G1061" s="1"/>
  <c r="G1060"/>
  <c r="G1059" s="1"/>
  <c r="G1058" s="1"/>
  <c r="G1057" s="1"/>
  <c r="G1056" s="1"/>
  <c r="G1055"/>
  <c r="G1054" s="1"/>
  <c r="G1053" s="1"/>
  <c r="G1052" s="1"/>
  <c r="G1051" s="1"/>
  <c r="G1050"/>
  <c r="G1049" s="1"/>
  <c r="G1048"/>
  <c r="G1047" s="1"/>
  <c r="G1043"/>
  <c r="G1042" s="1"/>
  <c r="G1041" s="1"/>
  <c r="G1040" s="1"/>
  <c r="G1039" s="1"/>
  <c r="G1038"/>
  <c r="G1037" s="1"/>
  <c r="G1036"/>
  <c r="G1035" s="1"/>
  <c r="G1034"/>
  <c r="G1033" s="1"/>
  <c r="G1031"/>
  <c r="G1030" s="1"/>
  <c r="G1029"/>
  <c r="G1028" s="1"/>
  <c r="G1027"/>
  <c r="G1026" s="1"/>
  <c r="G1021"/>
  <c r="G1020" s="1"/>
  <c r="G1019" s="1"/>
  <c r="G1018" s="1"/>
  <c r="G1017" s="1"/>
  <c r="G1016" s="1"/>
  <c r="G1013"/>
  <c r="G1012" s="1"/>
  <c r="G1011" s="1"/>
  <c r="G1010" s="1"/>
  <c r="G1009"/>
  <c r="G1008" s="1"/>
  <c r="G1007"/>
  <c r="G1006" s="1"/>
  <c r="G1005"/>
  <c r="G1004" s="1"/>
  <c r="G1001"/>
  <c r="G1000" s="1"/>
  <c r="G999" s="1"/>
  <c r="G998" s="1"/>
  <c r="G996"/>
  <c r="G995" s="1"/>
  <c r="G994" s="1"/>
  <c r="G993" s="1"/>
  <c r="G992" s="1"/>
  <c r="G991"/>
  <c r="G990" s="1"/>
  <c r="G989" s="1"/>
  <c r="G988" s="1"/>
  <c r="G987" s="1"/>
  <c r="G986"/>
  <c r="G985" s="1"/>
  <c r="G984" s="1"/>
  <c r="G983" s="1"/>
  <c r="G982" s="1"/>
  <c r="G978"/>
  <c r="G977" s="1"/>
  <c r="G976" s="1"/>
  <c r="G975" s="1"/>
  <c r="G974" s="1"/>
  <c r="G973"/>
  <c r="G972" s="1"/>
  <c r="G971"/>
  <c r="G970" s="1"/>
  <c r="G969"/>
  <c r="G968" s="1"/>
  <c r="G964"/>
  <c r="G963" s="1"/>
  <c r="G962" s="1"/>
  <c r="G961" s="1"/>
  <c r="G960" s="1"/>
  <c r="G959"/>
  <c r="G958" s="1"/>
  <c r="G957" s="1"/>
  <c r="G956" s="1"/>
  <c r="G955" s="1"/>
  <c r="G954"/>
  <c r="G953" s="1"/>
  <c r="G952" s="1"/>
  <c r="G951" s="1"/>
  <c r="G950"/>
  <c r="G949" s="1"/>
  <c r="G948" s="1"/>
  <c r="G947" s="1"/>
  <c r="G944"/>
  <c r="G943" s="1"/>
  <c r="G942" s="1"/>
  <c r="G941" s="1"/>
  <c r="G940" s="1"/>
  <c r="G939"/>
  <c r="G938" s="1"/>
  <c r="G937" s="1"/>
  <c r="G936" s="1"/>
  <c r="G935" s="1"/>
  <c r="G934"/>
  <c r="G933" s="1"/>
  <c r="G932" s="1"/>
  <c r="G931" s="1"/>
  <c r="G930" s="1"/>
  <c r="G928"/>
  <c r="G927" s="1"/>
  <c r="G926" s="1"/>
  <c r="G925" s="1"/>
  <c r="G924" s="1"/>
  <c r="G923"/>
  <c r="G922" s="1"/>
  <c r="G921" s="1"/>
  <c r="G920" s="1"/>
  <c r="G919" s="1"/>
  <c r="G917"/>
  <c r="G916" s="1"/>
  <c r="G915"/>
  <c r="G914" s="1"/>
  <c r="G913"/>
  <c r="G912" s="1"/>
  <c r="G906"/>
  <c r="G905" s="1"/>
  <c r="G904" s="1"/>
  <c r="G903" s="1"/>
  <c r="G902" s="1"/>
  <c r="G901"/>
  <c r="G900" s="1"/>
  <c r="G899"/>
  <c r="G898" s="1"/>
  <c r="G897"/>
  <c r="G896" s="1"/>
  <c r="G895"/>
  <c r="G894" s="1"/>
  <c r="G890"/>
  <c r="G889" s="1"/>
  <c r="G888"/>
  <c r="G887" s="1"/>
  <c r="G883"/>
  <c r="G882" s="1"/>
  <c r="G881" s="1"/>
  <c r="G880" s="1"/>
  <c r="G879" s="1"/>
  <c r="G877"/>
  <c r="G876" s="1"/>
  <c r="G875" s="1"/>
  <c r="G874" s="1"/>
  <c r="G873"/>
  <c r="G872"/>
  <c r="G867"/>
  <c r="G866" s="1"/>
  <c r="G865" s="1"/>
  <c r="G864" s="1"/>
  <c r="G863" s="1"/>
  <c r="G862"/>
  <c r="G861" s="1"/>
  <c r="G860" s="1"/>
  <c r="G859" s="1"/>
  <c r="G858" s="1"/>
  <c r="G857"/>
  <c r="G856" s="1"/>
  <c r="G855" s="1"/>
  <c r="G854" s="1"/>
  <c r="G853" s="1"/>
  <c r="G852"/>
  <c r="G851" s="1"/>
  <c r="G850" s="1"/>
  <c r="G849" s="1"/>
  <c r="G848"/>
  <c r="G847" s="1"/>
  <c r="G846" s="1"/>
  <c r="G845" s="1"/>
  <c r="G843"/>
  <c r="G842"/>
  <c r="G837"/>
  <c r="G836" s="1"/>
  <c r="G835" s="1"/>
  <c r="G834" s="1"/>
  <c r="G833"/>
  <c r="G832" s="1"/>
  <c r="G831" s="1"/>
  <c r="G830" s="1"/>
  <c r="G826"/>
  <c r="G825" s="1"/>
  <c r="G824"/>
  <c r="G823" s="1"/>
  <c r="G822"/>
  <c r="G821" s="1"/>
  <c r="G817"/>
  <c r="G816" s="1"/>
  <c r="G815" s="1"/>
  <c r="G814"/>
  <c r="G813" s="1"/>
  <c r="G812" s="1"/>
  <c r="G807"/>
  <c r="G806" s="1"/>
  <c r="G805" s="1"/>
  <c r="G804" s="1"/>
  <c r="G803"/>
  <c r="G802" s="1"/>
  <c r="G801" s="1"/>
  <c r="G800" s="1"/>
  <c r="G798"/>
  <c r="G797" s="1"/>
  <c r="G796" s="1"/>
  <c r="G795" s="1"/>
  <c r="G794" s="1"/>
  <c r="G793"/>
  <c r="G792" s="1"/>
  <c r="G791" s="1"/>
  <c r="G790" s="1"/>
  <c r="G789" s="1"/>
  <c r="G783"/>
  <c r="G782" s="1"/>
  <c r="G781" s="1"/>
  <c r="G780" s="1"/>
  <c r="G779" s="1"/>
  <c r="G768"/>
  <c r="G767" s="1"/>
  <c r="G766" s="1"/>
  <c r="G765" s="1"/>
  <c r="G764" s="1"/>
  <c r="G763"/>
  <c r="G762" s="1"/>
  <c r="G761" s="1"/>
  <c r="G760" s="1"/>
  <c r="G759" s="1"/>
  <c r="G757"/>
  <c r="G756" s="1"/>
  <c r="G755" s="1"/>
  <c r="G754" s="1"/>
  <c r="G753"/>
  <c r="G752" s="1"/>
  <c r="G751" s="1"/>
  <c r="G750" s="1"/>
  <c r="G749"/>
  <c r="G748" s="1"/>
  <c r="G747" s="1"/>
  <c r="G746" s="1"/>
  <c r="G745"/>
  <c r="G744" s="1"/>
  <c r="G743" s="1"/>
  <c r="G742" s="1"/>
  <c r="G738"/>
  <c r="G737" s="1"/>
  <c r="G736"/>
  <c r="G735" s="1"/>
  <c r="G730"/>
  <c r="G729" s="1"/>
  <c r="G728" s="1"/>
  <c r="G727" s="1"/>
  <c r="G726" s="1"/>
  <c r="G725"/>
  <c r="G724" s="1"/>
  <c r="G723" s="1"/>
  <c r="G722" s="1"/>
  <c r="G721" s="1"/>
  <c r="G720"/>
  <c r="G719" s="1"/>
  <c r="G718" s="1"/>
  <c r="G717"/>
  <c r="G716" s="1"/>
  <c r="G715" s="1"/>
  <c r="G713"/>
  <c r="G712" s="1"/>
  <c r="G711" s="1"/>
  <c r="G710" s="1"/>
  <c r="G707"/>
  <c r="G706" s="1"/>
  <c r="G705" s="1"/>
  <c r="G704" s="1"/>
  <c r="G703" s="1"/>
  <c r="G702"/>
  <c r="G701" s="1"/>
  <c r="G700" s="1"/>
  <c r="G699" s="1"/>
  <c r="G698" s="1"/>
  <c r="G697"/>
  <c r="G696" s="1"/>
  <c r="G695" s="1"/>
  <c r="G694" s="1"/>
  <c r="G693" s="1"/>
  <c r="G691"/>
  <c r="G690" s="1"/>
  <c r="G689" s="1"/>
  <c r="G688" s="1"/>
  <c r="G687" s="1"/>
  <c r="G686" s="1"/>
  <c r="G685"/>
  <c r="G684" s="1"/>
  <c r="G683" s="1"/>
  <c r="G682" s="1"/>
  <c r="G681" s="1"/>
  <c r="G680" s="1"/>
  <c r="G679"/>
  <c r="G678" s="1"/>
  <c r="G677" s="1"/>
  <c r="G676" s="1"/>
  <c r="G675"/>
  <c r="G674" s="1"/>
  <c r="G673" s="1"/>
  <c r="G672" s="1"/>
  <c r="G670"/>
  <c r="G669" s="1"/>
  <c r="G668" s="1"/>
  <c r="G667" s="1"/>
  <c r="G666" s="1"/>
  <c r="G665"/>
  <c r="G664" s="1"/>
  <c r="G663"/>
  <c r="G662" s="1"/>
  <c r="G661"/>
  <c r="G660" s="1"/>
  <c r="G656"/>
  <c r="G655" s="1"/>
  <c r="G654"/>
  <c r="G653" s="1"/>
  <c r="G648"/>
  <c r="G647" s="1"/>
  <c r="G646"/>
  <c r="G645" s="1"/>
  <c r="G644"/>
  <c r="G643" s="1"/>
  <c r="G637"/>
  <c r="G636" s="1"/>
  <c r="G635"/>
  <c r="G634" s="1"/>
  <c r="G628"/>
  <c r="G627" s="1"/>
  <c r="G626" s="1"/>
  <c r="G625" s="1"/>
  <c r="G624" s="1"/>
  <c r="G623"/>
  <c r="G622" s="1"/>
  <c r="G621" s="1"/>
  <c r="G620" s="1"/>
  <c r="G619" s="1"/>
  <c r="G617"/>
  <c r="G616" s="1"/>
  <c r="G615" s="1"/>
  <c r="G614" s="1"/>
  <c r="G613" s="1"/>
  <c r="G612" s="1"/>
  <c r="G611"/>
  <c r="G610" s="1"/>
  <c r="G609" s="1"/>
  <c r="G608" s="1"/>
  <c r="G607" s="1"/>
  <c r="G606" s="1"/>
  <c r="G604"/>
  <c r="G603" s="1"/>
  <c r="G602" s="1"/>
  <c r="G601" s="1"/>
  <c r="G600" s="1"/>
  <c r="G599" s="1"/>
  <c r="G598"/>
  <c r="G597" s="1"/>
  <c r="G596" s="1"/>
  <c r="G595" s="1"/>
  <c r="G594" s="1"/>
  <c r="G593" s="1"/>
  <c r="G592"/>
  <c r="G591" s="1"/>
  <c r="G590" s="1"/>
  <c r="G589" s="1"/>
  <c r="G588" s="1"/>
  <c r="G587"/>
  <c r="G586" s="1"/>
  <c r="G585" s="1"/>
  <c r="G584" s="1"/>
  <c r="G583" s="1"/>
  <c r="G580"/>
  <c r="G579" s="1"/>
  <c r="G578" s="1"/>
  <c r="G577" s="1"/>
  <c r="G576"/>
  <c r="G575" s="1"/>
  <c r="G574" s="1"/>
  <c r="G573" s="1"/>
  <c r="G569"/>
  <c r="G568" s="1"/>
  <c r="G567" s="1"/>
  <c r="G566" s="1"/>
  <c r="G565" s="1"/>
  <c r="G564"/>
  <c r="G563" s="1"/>
  <c r="G562"/>
  <c r="G561" s="1"/>
  <c r="G560"/>
  <c r="G559" s="1"/>
  <c r="G555"/>
  <c r="G554" s="1"/>
  <c r="G553"/>
  <c r="G552" s="1"/>
  <c r="G551"/>
  <c r="G550" s="1"/>
  <c r="G546"/>
  <c r="G545" s="1"/>
  <c r="G544"/>
  <c r="G543" s="1"/>
  <c r="G538"/>
  <c r="G537" s="1"/>
  <c r="G536" s="1"/>
  <c r="G535" s="1"/>
  <c r="G534" s="1"/>
  <c r="G533" s="1"/>
  <c r="G532"/>
  <c r="G531" s="1"/>
  <c r="G530"/>
  <c r="G529" s="1"/>
  <c r="G526"/>
  <c r="G525" s="1"/>
  <c r="G524" s="1"/>
  <c r="G523" s="1"/>
  <c r="G521"/>
  <c r="G520" s="1"/>
  <c r="G519"/>
  <c r="G518" s="1"/>
  <c r="G513"/>
  <c r="G512" s="1"/>
  <c r="G511" s="1"/>
  <c r="G510" s="1"/>
  <c r="G509" s="1"/>
  <c r="G508"/>
  <c r="G507" s="1"/>
  <c r="G506"/>
  <c r="G505" s="1"/>
  <c r="G501"/>
  <c r="G500" s="1"/>
  <c r="G499"/>
  <c r="G498" s="1"/>
  <c r="G492"/>
  <c r="G491" s="1"/>
  <c r="G490"/>
  <c r="G489" s="1"/>
  <c r="G483"/>
  <c r="G482" s="1"/>
  <c r="G481"/>
  <c r="G480" s="1"/>
  <c r="G474"/>
  <c r="G473" s="1"/>
  <c r="G472"/>
  <c r="G471" s="1"/>
  <c r="G465"/>
  <c r="G464" s="1"/>
  <c r="G463" s="1"/>
  <c r="G462" s="1"/>
  <c r="G461" s="1"/>
  <c r="G460" s="1"/>
  <c r="G459"/>
  <c r="G458" s="1"/>
  <c r="G457" s="1"/>
  <c r="G456" s="1"/>
  <c r="G455" s="1"/>
  <c r="G453"/>
  <c r="G452" s="1"/>
  <c r="G451" s="1"/>
  <c r="G450" s="1"/>
  <c r="G449" s="1"/>
  <c r="G448"/>
  <c r="G447" s="1"/>
  <c r="G446" s="1"/>
  <c r="G445" s="1"/>
  <c r="G444" s="1"/>
  <c r="G442"/>
  <c r="G441" s="1"/>
  <c r="G440" s="1"/>
  <c r="G439" s="1"/>
  <c r="G438"/>
  <c r="G437" s="1"/>
  <c r="G436" s="1"/>
  <c r="G435" s="1"/>
  <c r="G433"/>
  <c r="G432" s="1"/>
  <c r="G431" s="1"/>
  <c r="G430" s="1"/>
  <c r="G429" s="1"/>
  <c r="G428"/>
  <c r="G427" s="1"/>
  <c r="G426"/>
  <c r="G425" s="1"/>
  <c r="G420"/>
  <c r="G419" s="1"/>
  <c r="G418"/>
  <c r="G417" s="1"/>
  <c r="G416"/>
  <c r="G415" s="1"/>
  <c r="G411"/>
  <c r="G410" s="1"/>
  <c r="G409" s="1"/>
  <c r="G408" s="1"/>
  <c r="G407" s="1"/>
  <c r="G406"/>
  <c r="G405" s="1"/>
  <c r="G404" s="1"/>
  <c r="G403" s="1"/>
  <c r="G402" s="1"/>
  <c r="G400"/>
  <c r="G399" s="1"/>
  <c r="G398" s="1"/>
  <c r="G397" s="1"/>
  <c r="G396" s="1"/>
  <c r="G395"/>
  <c r="G394" s="1"/>
  <c r="G393" s="1"/>
  <c r="G392" s="1"/>
  <c r="G391" s="1"/>
  <c r="G390"/>
  <c r="G389" s="1"/>
  <c r="G388" s="1"/>
  <c r="G387" s="1"/>
  <c r="G386" s="1"/>
  <c r="G384"/>
  <c r="G383" s="1"/>
  <c r="G382" s="1"/>
  <c r="G381" s="1"/>
  <c r="G380" s="1"/>
  <c r="G379" s="1"/>
  <c r="G378"/>
  <c r="G377" s="1"/>
  <c r="G376" s="1"/>
  <c r="G375" s="1"/>
  <c r="G374" s="1"/>
  <c r="G373" s="1"/>
  <c r="G372"/>
  <c r="G371" s="1"/>
  <c r="G370"/>
  <c r="G369" s="1"/>
  <c r="G365"/>
  <c r="G364" s="1"/>
  <c r="G363"/>
  <c r="G362" s="1"/>
  <c r="G361"/>
  <c r="G360" s="1"/>
  <c r="G355"/>
  <c r="G354" s="1"/>
  <c r="G353" s="1"/>
  <c r="G352" s="1"/>
  <c r="G351" s="1"/>
  <c r="G350"/>
  <c r="G349" s="1"/>
  <c r="G348" s="1"/>
  <c r="G347" s="1"/>
  <c r="G346"/>
  <c r="G345" s="1"/>
  <c r="G344" s="1"/>
  <c r="G343" s="1"/>
  <c r="G340"/>
  <c r="G339" s="1"/>
  <c r="G338"/>
  <c r="G337" s="1"/>
  <c r="G333"/>
  <c r="G332" s="1"/>
  <c r="G331"/>
  <c r="G330" s="1"/>
  <c r="G329"/>
  <c r="G328" s="1"/>
  <c r="G322"/>
  <c r="G321" s="1"/>
  <c r="G320" s="1"/>
  <c r="G319" s="1"/>
  <c r="G318" s="1"/>
  <c r="G317"/>
  <c r="G316" s="1"/>
  <c r="G315" s="1"/>
  <c r="G314" s="1"/>
  <c r="G313" s="1"/>
  <c r="G312"/>
  <c r="G311" s="1"/>
  <c r="G310"/>
  <c r="G309" s="1"/>
  <c r="G304"/>
  <c r="G303"/>
  <c r="G298"/>
  <c r="G297" s="1"/>
  <c r="G296"/>
  <c r="G295" s="1"/>
  <c r="G294"/>
  <c r="G293" s="1"/>
  <c r="G289"/>
  <c r="G288"/>
  <c r="G283"/>
  <c r="G282"/>
  <c r="G277"/>
  <c r="G276" s="1"/>
  <c r="G275" s="1"/>
  <c r="G274" s="1"/>
  <c r="G273" s="1"/>
  <c r="G271"/>
  <c r="G270" s="1"/>
  <c r="G269" s="1"/>
  <c r="G268" s="1"/>
  <c r="G267" s="1"/>
  <c r="G266" s="1"/>
  <c r="G265"/>
  <c r="G264" s="1"/>
  <c r="G263" s="1"/>
  <c r="G262" s="1"/>
  <c r="G261" s="1"/>
  <c r="G260"/>
  <c r="G259" s="1"/>
  <c r="G258" s="1"/>
  <c r="G257" s="1"/>
  <c r="G256" s="1"/>
  <c r="G255"/>
  <c r="G254" s="1"/>
  <c r="G253" s="1"/>
  <c r="G252" s="1"/>
  <c r="G251" s="1"/>
  <c r="G249"/>
  <c r="G248" s="1"/>
  <c r="G247" s="1"/>
  <c r="G246" s="1"/>
  <c r="G245" s="1"/>
  <c r="G244"/>
  <c r="G243" s="1"/>
  <c r="G242" s="1"/>
  <c r="G241" s="1"/>
  <c r="G240" s="1"/>
  <c r="G239"/>
  <c r="G238"/>
  <c r="G232"/>
  <c r="G231" s="1"/>
  <c r="G230" s="1"/>
  <c r="G229" s="1"/>
  <c r="G228" s="1"/>
  <c r="G227"/>
  <c r="G226" s="1"/>
  <c r="G225" s="1"/>
  <c r="G224" s="1"/>
  <c r="G223" s="1"/>
  <c r="G222"/>
  <c r="G221" s="1"/>
  <c r="G220" s="1"/>
  <c r="G219" s="1"/>
  <c r="G218" s="1"/>
  <c r="G217"/>
  <c r="G216" s="1"/>
  <c r="G215" s="1"/>
  <c r="G214" s="1"/>
  <c r="G213" s="1"/>
  <c r="G212"/>
  <c r="G211" s="1"/>
  <c r="G210" s="1"/>
  <c r="G209" s="1"/>
  <c r="G208" s="1"/>
  <c r="G207"/>
  <c r="G206" s="1"/>
  <c r="G205" s="1"/>
  <c r="G204" s="1"/>
  <c r="G203" s="1"/>
  <c r="G202"/>
  <c r="G201" s="1"/>
  <c r="G200" s="1"/>
  <c r="G199" s="1"/>
  <c r="G198" s="1"/>
  <c r="G197"/>
  <c r="G196" s="1"/>
  <c r="G195" s="1"/>
  <c r="G194" s="1"/>
  <c r="G193" s="1"/>
  <c r="G192"/>
  <c r="G191" s="1"/>
  <c r="G190" s="1"/>
  <c r="G189" s="1"/>
  <c r="G188" s="1"/>
  <c r="G186"/>
  <c r="G185" s="1"/>
  <c r="G184"/>
  <c r="G183" s="1"/>
  <c r="G182"/>
  <c r="G181" s="1"/>
  <c r="G177"/>
  <c r="G176" s="1"/>
  <c r="G175"/>
  <c r="G174" s="1"/>
  <c r="G168"/>
  <c r="G167"/>
  <c r="G165"/>
  <c r="G164" s="1"/>
  <c r="G160"/>
  <c r="G159"/>
  <c r="G154"/>
  <c r="G153" s="1"/>
  <c r="G152" s="1"/>
  <c r="G151" s="1"/>
  <c r="G150" s="1"/>
  <c r="G149" s="1"/>
  <c r="G148" s="1"/>
  <c r="G147"/>
  <c r="G146" s="1"/>
  <c r="G145" s="1"/>
  <c r="G144" s="1"/>
  <c r="G143" s="1"/>
  <c r="G142"/>
  <c r="G141" s="1"/>
  <c r="G140" s="1"/>
  <c r="G139" s="1"/>
  <c r="G138" s="1"/>
  <c r="G137"/>
  <c r="G136" s="1"/>
  <c r="G135" s="1"/>
  <c r="G134" s="1"/>
  <c r="G133" s="1"/>
  <c r="G130"/>
  <c r="G129" s="1"/>
  <c r="G128" s="1"/>
  <c r="G127"/>
  <c r="G126" s="1"/>
  <c r="G125" s="1"/>
  <c r="G119"/>
  <c r="G118" s="1"/>
  <c r="G117" s="1"/>
  <c r="G116" s="1"/>
  <c r="G115" s="1"/>
  <c r="G114"/>
  <c r="G113" s="1"/>
  <c r="G112" s="1"/>
  <c r="G111" s="1"/>
  <c r="G110" s="1"/>
  <c r="G108"/>
  <c r="G107" s="1"/>
  <c r="G106" s="1"/>
  <c r="G105" s="1"/>
  <c r="G104"/>
  <c r="G103" s="1"/>
  <c r="G102" s="1"/>
  <c r="G101"/>
  <c r="G100"/>
  <c r="G94"/>
  <c r="G93"/>
  <c r="G88"/>
  <c r="G87"/>
  <c r="G82"/>
  <c r="G81"/>
  <c r="G74"/>
  <c r="G73" s="1"/>
  <c r="G72" s="1"/>
  <c r="G71" s="1"/>
  <c r="G70" s="1"/>
  <c r="G69" s="1"/>
  <c r="G68"/>
  <c r="G67"/>
  <c r="G62"/>
  <c r="G61"/>
  <c r="G54"/>
  <c r="G53" s="1"/>
  <c r="G52"/>
  <c r="G51" s="1"/>
  <c r="G46"/>
  <c r="G45" s="1"/>
  <c r="G44"/>
  <c r="G43" s="1"/>
  <c r="G42"/>
  <c r="G41" s="1"/>
  <c r="G37"/>
  <c r="G36"/>
  <c r="G31"/>
  <c r="G30" s="1"/>
  <c r="G29" s="1"/>
  <c r="G28"/>
  <c r="G27"/>
  <c r="G21"/>
  <c r="G20" s="1"/>
  <c r="G19" s="1"/>
  <c r="G18" s="1"/>
  <c r="G17" s="1"/>
  <c r="I25" i="5"/>
  <c r="K25" s="1"/>
  <c r="I32"/>
  <c r="K32" s="1"/>
  <c r="I34"/>
  <c r="K34" s="1"/>
  <c r="I36"/>
  <c r="K36" s="1"/>
  <c r="I39"/>
  <c r="K39" s="1"/>
  <c r="I41"/>
  <c r="K41" s="1"/>
  <c r="I44"/>
  <c r="K44" s="1"/>
  <c r="I47"/>
  <c r="K47" s="1"/>
  <c r="I54"/>
  <c r="K54" s="1"/>
  <c r="I60"/>
  <c r="K60" s="1"/>
  <c r="I62"/>
  <c r="K62" s="1"/>
  <c r="I64"/>
  <c r="K64" s="1"/>
  <c r="I67"/>
  <c r="K67" s="1"/>
  <c r="I69"/>
  <c r="K69" s="1"/>
  <c r="I73"/>
  <c r="K73" s="1"/>
  <c r="I77"/>
  <c r="K77" s="1"/>
  <c r="I79"/>
  <c r="K79" s="1"/>
  <c r="I82"/>
  <c r="K82" s="1"/>
  <c r="I86"/>
  <c r="K86" s="1"/>
  <c r="I91"/>
  <c r="K91" s="1"/>
  <c r="I93"/>
  <c r="K93" s="1"/>
  <c r="I95"/>
  <c r="K95" s="1"/>
  <c r="I99"/>
  <c r="K99" s="1"/>
  <c r="I103"/>
  <c r="K103" s="1"/>
  <c r="I110"/>
  <c r="K110" s="1"/>
  <c r="I113"/>
  <c r="K113" s="1"/>
  <c r="I116"/>
  <c r="K116" s="1"/>
  <c r="I121"/>
  <c r="K121" s="1"/>
  <c r="I127"/>
  <c r="K127" s="1"/>
  <c r="I130"/>
  <c r="K130" s="1"/>
  <c r="I136"/>
  <c r="K136" s="1"/>
  <c r="I141"/>
  <c r="K141" s="1"/>
  <c r="I145"/>
  <c r="K145" s="1"/>
  <c r="I148"/>
  <c r="K148" s="1"/>
  <c r="I150"/>
  <c r="K150" s="1"/>
  <c r="I153"/>
  <c r="K153" s="1"/>
  <c r="I155"/>
  <c r="K155" s="1"/>
  <c r="I157"/>
  <c r="K157" s="1"/>
  <c r="I159"/>
  <c r="K159" s="1"/>
  <c r="I162"/>
  <c r="K162" s="1"/>
  <c r="I167"/>
  <c r="K167" s="1"/>
  <c r="I171"/>
  <c r="K171" s="1"/>
  <c r="I177"/>
  <c r="K177" s="1"/>
  <c r="I182"/>
  <c r="K182" s="1"/>
  <c r="I185"/>
  <c r="K185" s="1"/>
  <c r="I189"/>
  <c r="K189" s="1"/>
  <c r="I194"/>
  <c r="K194" s="1"/>
  <c r="I200"/>
  <c r="K200" s="1"/>
  <c r="I203"/>
  <c r="K203" s="1"/>
  <c r="I211"/>
  <c r="K211" s="1"/>
  <c r="I215"/>
  <c r="K215" s="1"/>
  <c r="I218"/>
  <c r="K218" s="1"/>
  <c r="I221"/>
  <c r="K221" s="1"/>
  <c r="I227"/>
  <c r="K227" s="1"/>
  <c r="I232"/>
  <c r="K232" s="1"/>
  <c r="I238"/>
  <c r="K238" s="1"/>
  <c r="I242"/>
  <c r="K242" s="1"/>
  <c r="I249"/>
  <c r="K249" s="1"/>
  <c r="I256"/>
  <c r="K256" s="1"/>
  <c r="I258"/>
  <c r="K258" s="1"/>
  <c r="I263"/>
  <c r="K263" s="1"/>
  <c r="I265"/>
  <c r="K265" s="1"/>
  <c r="I270"/>
  <c r="K270" s="1"/>
  <c r="I272"/>
  <c r="K272" s="1"/>
  <c r="I277"/>
  <c r="K277" s="1"/>
  <c r="I279"/>
  <c r="K279" s="1"/>
  <c r="I282"/>
  <c r="K282" s="1"/>
  <c r="I289"/>
  <c r="K289" s="1"/>
  <c r="I292"/>
  <c r="K292" s="1"/>
  <c r="I297"/>
  <c r="K297" s="1"/>
  <c r="I301"/>
  <c r="K301" s="1"/>
  <c r="I306"/>
  <c r="K306" s="1"/>
  <c r="I311"/>
  <c r="K311" s="1"/>
  <c r="I317"/>
  <c r="K317" s="1"/>
  <c r="I319"/>
  <c r="K319" s="1"/>
  <c r="I321"/>
  <c r="K321" s="1"/>
  <c r="I324"/>
  <c r="K324" s="1"/>
  <c r="I339"/>
  <c r="K339" s="1"/>
  <c r="I341"/>
  <c r="K341" s="1"/>
  <c r="I349"/>
  <c r="K349" s="1"/>
  <c r="I355"/>
  <c r="K355" s="1"/>
  <c r="I360"/>
  <c r="K360" s="1"/>
  <c r="I367"/>
  <c r="K367" s="1"/>
  <c r="I369"/>
  <c r="K369" s="1"/>
  <c r="I372"/>
  <c r="K372" s="1"/>
  <c r="I376"/>
  <c r="K376" s="1"/>
  <c r="I382"/>
  <c r="K382" s="1"/>
  <c r="I389"/>
  <c r="K389" s="1"/>
  <c r="I394"/>
  <c r="K394" s="1"/>
  <c r="I397"/>
  <c r="K397" s="1"/>
  <c r="I400"/>
  <c r="K400" s="1"/>
  <c r="I406"/>
  <c r="K406" s="1"/>
  <c r="I408"/>
  <c r="K408" s="1"/>
  <c r="I412"/>
  <c r="K412" s="1"/>
  <c r="I418"/>
  <c r="K418" s="1"/>
  <c r="I420"/>
  <c r="K420" s="1"/>
  <c r="I422"/>
  <c r="K422" s="1"/>
  <c r="I428"/>
  <c r="K428" s="1"/>
  <c r="I435"/>
  <c r="K435" s="1"/>
  <c r="I441"/>
  <c r="K441" s="1"/>
  <c r="I444"/>
  <c r="K444" s="1"/>
  <c r="I452"/>
  <c r="K452" s="1"/>
  <c r="I454"/>
  <c r="K454" s="1"/>
  <c r="I467"/>
  <c r="K467" s="1"/>
  <c r="I468"/>
  <c r="K468" s="1"/>
  <c r="I474"/>
  <c r="K474" s="1"/>
  <c r="I480"/>
  <c r="K480" s="1"/>
  <c r="I485"/>
  <c r="K485" s="1"/>
  <c r="I491"/>
  <c r="K491" s="1"/>
  <c r="I492"/>
  <c r="K492" s="1"/>
  <c r="I496"/>
  <c r="K496" s="1"/>
  <c r="I501"/>
  <c r="K501" s="1"/>
  <c r="I502"/>
  <c r="K502" s="1"/>
  <c r="I509"/>
  <c r="K509" s="1"/>
  <c r="I510"/>
  <c r="K510" s="1"/>
  <c r="I518"/>
  <c r="K518" s="1"/>
  <c r="I524"/>
  <c r="K524" s="1"/>
  <c r="I529"/>
  <c r="K529" s="1"/>
  <c r="I534"/>
  <c r="K534" s="1"/>
  <c r="I538"/>
  <c r="K538" s="1"/>
  <c r="I543"/>
  <c r="K543" s="1"/>
  <c r="I549"/>
  <c r="K549" s="1"/>
  <c r="I551"/>
  <c r="K551" s="1"/>
  <c r="I555"/>
  <c r="K555" s="1"/>
  <c r="I558"/>
  <c r="K558" s="1"/>
  <c r="I559"/>
  <c r="K559" s="1"/>
  <c r="I562"/>
  <c r="K562" s="1"/>
  <c r="I564"/>
  <c r="K564" s="1"/>
  <c r="I565"/>
  <c r="K565" s="1"/>
  <c r="I569"/>
  <c r="K569" s="1"/>
  <c r="I574"/>
  <c r="K574" s="1"/>
  <c r="I577"/>
  <c r="K577" s="1"/>
  <c r="I578"/>
  <c r="K578" s="1"/>
  <c r="I581"/>
  <c r="K581" s="1"/>
  <c r="I584"/>
  <c r="K584" s="1"/>
  <c r="I587"/>
  <c r="K587" s="1"/>
  <c r="I590"/>
  <c r="K590" s="1"/>
  <c r="I591"/>
  <c r="K591" s="1"/>
  <c r="I600"/>
  <c r="K600" s="1"/>
  <c r="I612"/>
  <c r="K612" s="1"/>
  <c r="I618"/>
  <c r="K618" s="1"/>
  <c r="I631"/>
  <c r="K631" s="1"/>
  <c r="I634"/>
  <c r="K634" s="1"/>
  <c r="I646"/>
  <c r="K646" s="1"/>
  <c r="I652"/>
  <c r="K652" s="1"/>
  <c r="I659"/>
  <c r="K659" s="1"/>
  <c r="I667"/>
  <c r="K667" s="1"/>
  <c r="I674"/>
  <c r="K674" s="1"/>
  <c r="I677"/>
  <c r="K677" s="1"/>
  <c r="I684"/>
  <c r="K684" s="1"/>
  <c r="I687"/>
  <c r="K687" s="1"/>
  <c r="I690"/>
  <c r="K690" s="1"/>
  <c r="I693"/>
  <c r="K693" s="1"/>
  <c r="I696"/>
  <c r="K696" s="1"/>
  <c r="I699"/>
  <c r="K699" s="1"/>
  <c r="I702"/>
  <c r="K702" s="1"/>
  <c r="I705"/>
  <c r="K705" s="1"/>
  <c r="I708"/>
  <c r="K708" s="1"/>
  <c r="I712"/>
  <c r="K712" s="1"/>
  <c r="I713"/>
  <c r="K713" s="1"/>
  <c r="I717"/>
  <c r="K717" s="1"/>
  <c r="I720"/>
  <c r="K720" s="1"/>
  <c r="I723"/>
  <c r="K723" s="1"/>
  <c r="I727"/>
  <c r="K727" s="1"/>
  <c r="I732"/>
  <c r="K732" s="1"/>
  <c r="I737"/>
  <c r="K737" s="1"/>
  <c r="I740"/>
  <c r="K740" s="1"/>
  <c r="I743"/>
  <c r="K743" s="1"/>
  <c r="I749"/>
  <c r="K749" s="1"/>
  <c r="I751"/>
  <c r="K751" s="1"/>
  <c r="I756"/>
  <c r="K756" s="1"/>
  <c r="I758"/>
  <c r="K758" s="1"/>
  <c r="I765"/>
  <c r="K765" s="1"/>
  <c r="I766"/>
  <c r="K766" s="1"/>
  <c r="I772"/>
  <c r="K772" s="1"/>
  <c r="I775"/>
  <c r="K775" s="1"/>
  <c r="I781"/>
  <c r="K781" s="1"/>
  <c r="I784"/>
  <c r="K784" s="1"/>
  <c r="I785"/>
  <c r="K785" s="1"/>
  <c r="I788"/>
  <c r="K788" s="1"/>
  <c r="I789"/>
  <c r="K789" s="1"/>
  <c r="I792"/>
  <c r="K792" s="1"/>
  <c r="I804"/>
  <c r="K804" s="1"/>
  <c r="I806"/>
  <c r="K806" s="1"/>
  <c r="I810"/>
  <c r="K810" s="1"/>
  <c r="I812"/>
  <c r="K812" s="1"/>
  <c r="I825"/>
  <c r="K825" s="1"/>
  <c r="I832"/>
  <c r="K832" s="1"/>
  <c r="I834"/>
  <c r="K834" s="1"/>
  <c r="I843"/>
  <c r="K843" s="1"/>
  <c r="I856"/>
  <c r="K856" s="1"/>
  <c r="I858"/>
  <c r="K858" s="1"/>
  <c r="I865"/>
  <c r="K865" s="1"/>
  <c r="I870"/>
  <c r="K870" s="1"/>
  <c r="I879"/>
  <c r="K879" s="1"/>
  <c r="I882"/>
  <c r="K882" s="1"/>
  <c r="I886"/>
  <c r="K886" s="1"/>
  <c r="I892"/>
  <c r="K892" s="1"/>
  <c r="I896"/>
  <c r="K896" s="1"/>
  <c r="I902"/>
  <c r="K902" s="1"/>
  <c r="I908"/>
  <c r="K908" s="1"/>
  <c r="I911"/>
  <c r="K911" s="1"/>
  <c r="I916"/>
  <c r="K916" s="1"/>
  <c r="I920"/>
  <c r="K920" s="1"/>
  <c r="I922"/>
  <c r="K922" s="1"/>
  <c r="I928"/>
  <c r="K928" s="1"/>
  <c r="I940"/>
  <c r="K940" s="1"/>
  <c r="I942"/>
  <c r="K942" s="1"/>
  <c r="I944"/>
  <c r="K944" s="1"/>
  <c r="I951"/>
  <c r="K951" s="1"/>
  <c r="I955"/>
  <c r="K955" s="1"/>
  <c r="I961"/>
  <c r="K961" s="1"/>
  <c r="I967"/>
  <c r="K967" s="1"/>
  <c r="I977"/>
  <c r="K977" s="1"/>
  <c r="I983"/>
  <c r="K983" s="1"/>
  <c r="I989"/>
  <c r="K989" s="1"/>
  <c r="I992"/>
  <c r="K992" s="1"/>
  <c r="I1000"/>
  <c r="K1000" s="1"/>
  <c r="I1002"/>
  <c r="K1002" s="1"/>
  <c r="I1009"/>
  <c r="K1009" s="1"/>
  <c r="I1011"/>
  <c r="K1011" s="1"/>
  <c r="I1017"/>
  <c r="K1017" s="1"/>
  <c r="I1019"/>
  <c r="K1019" s="1"/>
  <c r="I1021"/>
  <c r="K1021" s="1"/>
  <c r="H1020"/>
  <c r="H1018"/>
  <c r="H1016"/>
  <c r="H1010"/>
  <c r="H1008"/>
  <c r="H1001"/>
  <c r="H999"/>
  <c r="H991"/>
  <c r="H990" s="1"/>
  <c r="H988"/>
  <c r="H987" s="1"/>
  <c r="H986" s="1"/>
  <c r="H982"/>
  <c r="H981" s="1"/>
  <c r="H980" s="1"/>
  <c r="H979" s="1"/>
  <c r="H976"/>
  <c r="H975" s="1"/>
  <c r="H974" s="1"/>
  <c r="H973" s="1"/>
  <c r="H972" s="1"/>
  <c r="H966"/>
  <c r="H965" s="1"/>
  <c r="H964" s="1"/>
  <c r="H963" s="1"/>
  <c r="H962" s="1"/>
  <c r="H960"/>
  <c r="H959" s="1"/>
  <c r="H958" s="1"/>
  <c r="H957" s="1"/>
  <c r="H954"/>
  <c r="H953" s="1"/>
  <c r="H952" s="1"/>
  <c r="H950"/>
  <c r="H949" s="1"/>
  <c r="H943"/>
  <c r="H941"/>
  <c r="H939"/>
  <c r="H930"/>
  <c r="H929" s="1"/>
  <c r="H927"/>
  <c r="H926" s="1"/>
  <c r="H925" s="1"/>
  <c r="H921"/>
  <c r="H919"/>
  <c r="H915"/>
  <c r="H914" s="1"/>
  <c r="H910"/>
  <c r="H909" s="1"/>
  <c r="H907"/>
  <c r="H906" s="1"/>
  <c r="H904"/>
  <c r="H903" s="1"/>
  <c r="H901"/>
  <c r="H900" s="1"/>
  <c r="H895"/>
  <c r="H894" s="1"/>
  <c r="H893" s="1"/>
  <c r="H891"/>
  <c r="H890" s="1"/>
  <c r="H889" s="1"/>
  <c r="H885"/>
  <c r="H884" s="1"/>
  <c r="H883" s="1"/>
  <c r="H881"/>
  <c r="H880" s="1"/>
  <c r="H878"/>
  <c r="H877" s="1"/>
  <c r="H871"/>
  <c r="H869"/>
  <c r="H867"/>
  <c r="H864"/>
  <c r="H862"/>
  <c r="H860"/>
  <c r="H857"/>
  <c r="H855"/>
  <c r="H849"/>
  <c r="H848" s="1"/>
  <c r="H847" s="1"/>
  <c r="H846" s="1"/>
  <c r="H845" s="1"/>
  <c r="H844" s="1"/>
  <c r="H842"/>
  <c r="H841" s="1"/>
  <c r="H840" s="1"/>
  <c r="H838"/>
  <c r="H836"/>
  <c r="H833"/>
  <c r="H831"/>
  <c r="H824"/>
  <c r="H823" s="1"/>
  <c r="H822" s="1"/>
  <c r="H821" s="1"/>
  <c r="H819"/>
  <c r="H818" s="1"/>
  <c r="H817" s="1"/>
  <c r="H811"/>
  <c r="H809"/>
  <c r="H805"/>
  <c r="H803"/>
  <c r="H801"/>
  <c r="H796"/>
  <c r="H795" s="1"/>
  <c r="H794" s="1"/>
  <c r="H793" s="1"/>
  <c r="E59" i="1" s="1"/>
  <c r="H791" i="5"/>
  <c r="H790" s="1"/>
  <c r="H787"/>
  <c r="H786" s="1"/>
  <c r="H783"/>
  <c r="H782" s="1"/>
  <c r="H780"/>
  <c r="H779" s="1"/>
  <c r="H774"/>
  <c r="H773" s="1"/>
  <c r="H771"/>
  <c r="H770" s="1"/>
  <c r="H764"/>
  <c r="H763" s="1"/>
  <c r="H762" s="1"/>
  <c r="H761" s="1"/>
  <c r="H757"/>
  <c r="H755"/>
  <c r="H753"/>
  <c r="H750"/>
  <c r="H748"/>
  <c r="H742"/>
  <c r="H741" s="1"/>
  <c r="H739"/>
  <c r="H738" s="1"/>
  <c r="H736"/>
  <c r="H735" s="1"/>
  <c r="H731"/>
  <c r="H730" s="1"/>
  <c r="H729" s="1"/>
  <c r="H728" s="1"/>
  <c r="H726"/>
  <c r="H725" s="1"/>
  <c r="H724" s="1"/>
  <c r="H722"/>
  <c r="H721" s="1"/>
  <c r="H719"/>
  <c r="H718" s="1"/>
  <c r="H716"/>
  <c r="H715" s="1"/>
  <c r="H711"/>
  <c r="H710" s="1"/>
  <c r="H709" s="1"/>
  <c r="H707"/>
  <c r="H706" s="1"/>
  <c r="H704"/>
  <c r="H703" s="1"/>
  <c r="H701"/>
  <c r="H700" s="1"/>
  <c r="H698"/>
  <c r="H697" s="1"/>
  <c r="H695"/>
  <c r="H694" s="1"/>
  <c r="H692"/>
  <c r="H691" s="1"/>
  <c r="H689"/>
  <c r="H688" s="1"/>
  <c r="H686"/>
  <c r="H685" s="1"/>
  <c r="H683"/>
  <c r="H682" s="1"/>
  <c r="H676"/>
  <c r="H675" s="1"/>
  <c r="H673"/>
  <c r="H672" s="1"/>
  <c r="H666"/>
  <c r="H665" s="1"/>
  <c r="H664" s="1"/>
  <c r="H663" s="1"/>
  <c r="H662" s="1"/>
  <c r="H661" s="1"/>
  <c r="H658"/>
  <c r="H657" s="1"/>
  <c r="H656" s="1"/>
  <c r="H655" s="1"/>
  <c r="H654" s="1"/>
  <c r="H651"/>
  <c r="H650" s="1"/>
  <c r="H649" s="1"/>
  <c r="H648" s="1"/>
  <c r="H647" s="1"/>
  <c r="H645"/>
  <c r="H644" s="1"/>
  <c r="H643" s="1"/>
  <c r="H641" s="1"/>
  <c r="E23" i="1" s="1"/>
  <c r="H639" i="5"/>
  <c r="H637"/>
  <c r="H633"/>
  <c r="H632" s="1"/>
  <c r="H630"/>
  <c r="H628"/>
  <c r="H626"/>
  <c r="H617"/>
  <c r="H616" s="1"/>
  <c r="H615" s="1"/>
  <c r="H614" s="1"/>
  <c r="H613" s="1"/>
  <c r="H611"/>
  <c r="H610" s="1"/>
  <c r="H609" s="1"/>
  <c r="H608" s="1"/>
  <c r="H606"/>
  <c r="H605" s="1"/>
  <c r="H604" s="1"/>
  <c r="H603" s="1"/>
  <c r="H599"/>
  <c r="H598" s="1"/>
  <c r="H597" s="1"/>
  <c r="H596" s="1"/>
  <c r="H595" s="1"/>
  <c r="H594" s="1"/>
  <c r="H593" s="1"/>
  <c r="H589"/>
  <c r="H588" s="1"/>
  <c r="H586"/>
  <c r="H585" s="1"/>
  <c r="H583"/>
  <c r="H582" s="1"/>
  <c r="H580"/>
  <c r="H579" s="1"/>
  <c r="H576"/>
  <c r="H575" s="1"/>
  <c r="H573"/>
  <c r="H572" s="1"/>
  <c r="H568"/>
  <c r="H567" s="1"/>
  <c r="H566" s="1"/>
  <c r="H563"/>
  <c r="H561"/>
  <c r="H557"/>
  <c r="H556" s="1"/>
  <c r="H554"/>
  <c r="H553" s="1"/>
  <c r="H552" s="1"/>
  <c r="H550"/>
  <c r="H548"/>
  <c r="H544"/>
  <c r="H542"/>
  <c r="H540"/>
  <c r="H537"/>
  <c r="H536" s="1"/>
  <c r="H535" s="1"/>
  <c r="H533"/>
  <c r="H532" s="1"/>
  <c r="H528"/>
  <c r="H527" s="1"/>
  <c r="H526" s="1"/>
  <c r="H525" s="1"/>
  <c r="H523"/>
  <c r="H522" s="1"/>
  <c r="H521" s="1"/>
  <c r="H520" s="1"/>
  <c r="H517"/>
  <c r="H516" s="1"/>
  <c r="H515" s="1"/>
  <c r="H513"/>
  <c r="H512" s="1"/>
  <c r="H511" s="1"/>
  <c r="H508"/>
  <c r="H507" s="1"/>
  <c r="H504"/>
  <c r="H503" s="1"/>
  <c r="H500"/>
  <c r="H499" s="1"/>
  <c r="H494"/>
  <c r="H493" s="1"/>
  <c r="H490"/>
  <c r="H489" s="1"/>
  <c r="H484"/>
  <c r="H483" s="1"/>
  <c r="H482" s="1"/>
  <c r="H481" s="1"/>
  <c r="H479"/>
  <c r="H478" s="1"/>
  <c r="H477" s="1"/>
  <c r="H476" s="1"/>
  <c r="H472"/>
  <c r="H471" s="1"/>
  <c r="H470" s="1"/>
  <c r="H469" s="1"/>
  <c r="H466"/>
  <c r="H465" s="1"/>
  <c r="H462"/>
  <c r="H461" s="1"/>
  <c r="H460" s="1"/>
  <c r="H453"/>
  <c r="H451"/>
  <c r="H443"/>
  <c r="H442" s="1"/>
  <c r="H440"/>
  <c r="H439" s="1"/>
  <c r="H434"/>
  <c r="H433" s="1"/>
  <c r="H432" s="1"/>
  <c r="H431" s="1"/>
  <c r="H430" s="1"/>
  <c r="H427"/>
  <c r="H426" s="1"/>
  <c r="H425" s="1"/>
  <c r="H424" s="1"/>
  <c r="H421"/>
  <c r="H419"/>
  <c r="H417"/>
  <c r="H411"/>
  <c r="H410" s="1"/>
  <c r="H409" s="1"/>
  <c r="H407"/>
  <c r="H405"/>
  <c r="H399"/>
  <c r="H398" s="1"/>
  <c r="H396"/>
  <c r="H395" s="1"/>
  <c r="H393"/>
  <c r="H392" s="1"/>
  <c r="H388"/>
  <c r="H387" s="1"/>
  <c r="H386" s="1"/>
  <c r="H385" s="1"/>
  <c r="H381"/>
  <c r="H380" s="1"/>
  <c r="H379" s="1"/>
  <c r="H378" s="1"/>
  <c r="H377" s="1"/>
  <c r="H375"/>
  <c r="H374" s="1"/>
  <c r="H373" s="1"/>
  <c r="H371"/>
  <c r="H370" s="1"/>
  <c r="H368"/>
  <c r="H366"/>
  <c r="H364"/>
  <c r="H359"/>
  <c r="H358" s="1"/>
  <c r="H357" s="1"/>
  <c r="H354"/>
  <c r="H353" s="1"/>
  <c r="H352" s="1"/>
  <c r="H351" s="1"/>
  <c r="H348"/>
  <c r="H347" s="1"/>
  <c r="H346" s="1"/>
  <c r="H345" s="1"/>
  <c r="H344" s="1"/>
  <c r="H343" s="1"/>
  <c r="H340"/>
  <c r="H338"/>
  <c r="H336"/>
  <c r="H332"/>
  <c r="H331" s="1"/>
  <c r="H330" s="1"/>
  <c r="H323"/>
  <c r="H322" s="1"/>
  <c r="H320"/>
  <c r="H318"/>
  <c r="H316"/>
  <c r="H310"/>
  <c r="H309" s="1"/>
  <c r="H308" s="1"/>
  <c r="H307" s="1"/>
  <c r="H305"/>
  <c r="H304" s="1"/>
  <c r="H303" s="1"/>
  <c r="H302" s="1"/>
  <c r="H300"/>
  <c r="H299" s="1"/>
  <c r="H298" s="1"/>
  <c r="H296"/>
  <c r="H295" s="1"/>
  <c r="H294" s="1"/>
  <c r="H293" s="1"/>
  <c r="H291"/>
  <c r="H290" s="1"/>
  <c r="H288"/>
  <c r="H287" s="1"/>
  <c r="H283"/>
  <c r="H281"/>
  <c r="H278"/>
  <c r="H276"/>
  <c r="H271"/>
  <c r="H269"/>
  <c r="H264"/>
  <c r="H262"/>
  <c r="H257"/>
  <c r="H255"/>
  <c r="H248"/>
  <c r="H247" s="1"/>
  <c r="H246" s="1"/>
  <c r="H245" s="1"/>
  <c r="H244" s="1"/>
  <c r="E52" i="1" s="1"/>
  <c r="H241" i="5"/>
  <c r="H240" s="1"/>
  <c r="H239" s="1"/>
  <c r="H237"/>
  <c r="H236" s="1"/>
  <c r="H235" s="1"/>
  <c r="H233"/>
  <c r="H231"/>
  <c r="H229"/>
  <c r="H226"/>
  <c r="H225" s="1"/>
  <c r="H220"/>
  <c r="H219" s="1"/>
  <c r="H217"/>
  <c r="H216" s="1"/>
  <c r="H214"/>
  <c r="H213" s="1"/>
  <c r="H210"/>
  <c r="H209" s="1"/>
  <c r="H208" s="1"/>
  <c r="H205"/>
  <c r="H204" s="1"/>
  <c r="H202"/>
  <c r="H201" s="1"/>
  <c r="H199"/>
  <c r="H198" s="1"/>
  <c r="H193"/>
  <c r="H192" s="1"/>
  <c r="H191" s="1"/>
  <c r="H190" s="1"/>
  <c r="H188"/>
  <c r="H187" s="1"/>
  <c r="H186" s="1"/>
  <c r="H184"/>
  <c r="H183" s="1"/>
  <c r="H181"/>
  <c r="H180" s="1"/>
  <c r="H176"/>
  <c r="H175" s="1"/>
  <c r="H174" s="1"/>
  <c r="H173" s="1"/>
  <c r="E28" i="1" s="1"/>
  <c r="H170" i="5"/>
  <c r="H168"/>
  <c r="H166"/>
  <c r="H161"/>
  <c r="H160" s="1"/>
  <c r="H158"/>
  <c r="H156"/>
  <c r="H154"/>
  <c r="H152"/>
  <c r="H149"/>
  <c r="H147"/>
  <c r="H144"/>
  <c r="H143" s="1"/>
  <c r="H140"/>
  <c r="H139" s="1"/>
  <c r="H138" s="1"/>
  <c r="H135"/>
  <c r="H134" s="1"/>
  <c r="H133" s="1"/>
  <c r="H129"/>
  <c r="H128" s="1"/>
  <c r="H126"/>
  <c r="H125" s="1"/>
  <c r="H120"/>
  <c r="H119" s="1"/>
  <c r="H118" s="1"/>
  <c r="H117" s="1"/>
  <c r="H115"/>
  <c r="H114" s="1"/>
  <c r="H112"/>
  <c r="H111" s="1"/>
  <c r="H109"/>
  <c r="H108" s="1"/>
  <c r="H105"/>
  <c r="H104" s="1"/>
  <c r="H102"/>
  <c r="H101" s="1"/>
  <c r="H98"/>
  <c r="H97" s="1"/>
  <c r="H96" s="1"/>
  <c r="H94"/>
  <c r="H92"/>
  <c r="H90"/>
  <c r="H85"/>
  <c r="H84" s="1"/>
  <c r="H83" s="1"/>
  <c r="H81"/>
  <c r="H80" s="1"/>
  <c r="H78"/>
  <c r="H76"/>
  <c r="H72"/>
  <c r="H71" s="1"/>
  <c r="H70" s="1"/>
  <c r="H68"/>
  <c r="H66"/>
  <c r="H63"/>
  <c r="H61"/>
  <c r="H59"/>
  <c r="H53"/>
  <c r="H52" s="1"/>
  <c r="H51" s="1"/>
  <c r="H50" s="1"/>
  <c r="H49" s="1"/>
  <c r="H48" s="1"/>
  <c r="H46"/>
  <c r="H45" s="1"/>
  <c r="H43"/>
  <c r="H42" s="1"/>
  <c r="H40"/>
  <c r="H38"/>
  <c r="H35"/>
  <c r="H33"/>
  <c r="H31"/>
  <c r="H24"/>
  <c r="H23" s="1"/>
  <c r="H22" s="1"/>
  <c r="H21" s="1"/>
  <c r="H20" s="1"/>
  <c r="H19" s="1"/>
  <c r="E18" i="1" s="1"/>
  <c r="I937" i="5" l="1"/>
  <c r="K937" s="1"/>
  <c r="G44" i="1"/>
  <c r="G48"/>
  <c r="G46" s="1"/>
  <c r="G30"/>
  <c r="G22"/>
  <c r="I582" i="6"/>
  <c r="G38" i="1"/>
  <c r="I539" i="6"/>
  <c r="I940"/>
  <c r="I421"/>
  <c r="I829"/>
  <c r="I639"/>
  <c r="I1044"/>
  <c r="I924"/>
  <c r="I373"/>
  <c r="I443"/>
  <c r="I1056"/>
  <c r="I305"/>
  <c r="I56"/>
  <c r="I818"/>
  <c r="I630"/>
  <c r="I606"/>
  <c r="I593"/>
  <c r="I789"/>
  <c r="I692"/>
  <c r="I266"/>
  <c r="I764"/>
  <c r="I758" s="1"/>
  <c r="I879"/>
  <c r="I250"/>
  <c r="I533"/>
  <c r="I379"/>
  <c r="I853"/>
  <c r="I946"/>
  <c r="I48"/>
  <c r="I401"/>
  <c r="I1016"/>
  <c r="I234"/>
  <c r="I110"/>
  <c r="I709"/>
  <c r="I514"/>
  <c r="I83"/>
  <c r="I278"/>
  <c r="I272" s="1"/>
  <c r="I203"/>
  <c r="I23"/>
  <c r="I171"/>
  <c r="I1102"/>
  <c r="I980"/>
  <c r="I868"/>
  <c r="J775"/>
  <c r="I774"/>
  <c r="J774" s="1"/>
  <c r="I32"/>
  <c r="I732"/>
  <c r="I150"/>
  <c r="I599"/>
  <c r="I571"/>
  <c r="I726"/>
  <c r="I612"/>
  <c r="I863"/>
  <c r="I385"/>
  <c r="I96"/>
  <c r="I467"/>
  <c r="I930"/>
  <c r="I1108"/>
  <c r="I680"/>
  <c r="I208"/>
  <c r="I77"/>
  <c r="I1068"/>
  <c r="I485"/>
  <c r="I1074"/>
  <c r="I844"/>
  <c r="I686"/>
  <c r="I198"/>
  <c r="I38"/>
  <c r="I650"/>
  <c r="I178"/>
  <c r="I794"/>
  <c r="I902"/>
  <c r="I475"/>
  <c r="I132"/>
  <c r="I799"/>
  <c r="I356"/>
  <c r="I155"/>
  <c r="I619"/>
  <c r="I123"/>
  <c r="I115"/>
  <c r="I63"/>
  <c r="I323"/>
  <c r="I493"/>
  <c r="I70"/>
  <c r="J601" i="5"/>
  <c r="G55" i="1" s="1"/>
  <c r="J429" i="5"/>
  <c r="J328"/>
  <c r="J344"/>
  <c r="G24" i="1" s="1"/>
  <c r="J350" i="5"/>
  <c r="J678"/>
  <c r="J48"/>
  <c r="J826"/>
  <c r="J759"/>
  <c r="J946"/>
  <c r="G36" i="1" s="1"/>
  <c r="J814" i="5"/>
  <c r="J222"/>
  <c r="J172"/>
  <c r="J285"/>
  <c r="J250" s="1"/>
  <c r="J131"/>
  <c r="J487"/>
  <c r="J312"/>
  <c r="J994"/>
  <c r="J912"/>
  <c r="G32" i="1" s="1"/>
  <c r="J445" i="5"/>
  <c r="J26"/>
  <c r="G20" i="1" s="1"/>
  <c r="J457" i="5"/>
  <c r="G42" i="1" s="1"/>
  <c r="J1004" i="5"/>
  <c r="J383"/>
  <c r="J594"/>
  <c r="J620"/>
  <c r="H936"/>
  <c r="H935" s="1"/>
  <c r="H924" s="1"/>
  <c r="G237" i="6"/>
  <c r="G236" s="1"/>
  <c r="G235" s="1"/>
  <c r="G234" s="1"/>
  <c r="G233" s="1"/>
  <c r="I931" i="5"/>
  <c r="K931" s="1"/>
  <c r="G92" i="6"/>
  <c r="G91" s="1"/>
  <c r="G90" s="1"/>
  <c r="G89" s="1"/>
  <c r="G470"/>
  <c r="G469" s="1"/>
  <c r="G468" s="1"/>
  <c r="G467" s="1"/>
  <c r="G466" s="1"/>
  <c r="G504"/>
  <c r="G503" s="1"/>
  <c r="G502" s="1"/>
  <c r="G841"/>
  <c r="G840" s="1"/>
  <c r="G839" s="1"/>
  <c r="G838" s="1"/>
  <c r="G671"/>
  <c r="G714"/>
  <c r="G434"/>
  <c r="G287"/>
  <c r="G286" s="1"/>
  <c r="G285" s="1"/>
  <c r="G284" s="1"/>
  <c r="G558"/>
  <c r="G557" s="1"/>
  <c r="G556" s="1"/>
  <c r="G911"/>
  <c r="G910" s="1"/>
  <c r="G909" s="1"/>
  <c r="G60"/>
  <c r="G59" s="1"/>
  <c r="G58" s="1"/>
  <c r="G57" s="1"/>
  <c r="G56" s="1"/>
  <c r="G86"/>
  <c r="G85" s="1"/>
  <c r="G84" s="1"/>
  <c r="G83" s="1"/>
  <c r="G308"/>
  <c r="G307" s="1"/>
  <c r="G306" s="1"/>
  <c r="G305" s="1"/>
  <c r="G336"/>
  <c r="G335" s="1"/>
  <c r="G334" s="1"/>
  <c r="G368"/>
  <c r="G367" s="1"/>
  <c r="G366" s="1"/>
  <c r="G424"/>
  <c r="G423" s="1"/>
  <c r="G422" s="1"/>
  <c r="G633"/>
  <c r="G632" s="1"/>
  <c r="G631" s="1"/>
  <c r="G630" s="1"/>
  <c r="G629" s="1"/>
  <c r="H808" i="5"/>
  <c r="H807" s="1"/>
  <c r="H1007"/>
  <c r="H1006" s="1"/>
  <c r="H1005" s="1"/>
  <c r="E39" i="1" s="1"/>
  <c r="G180" i="6"/>
  <c r="G179" s="1"/>
  <c r="G178" s="1"/>
  <c r="G929"/>
  <c r="G35"/>
  <c r="G34" s="1"/>
  <c r="G33" s="1"/>
  <c r="G32" s="1"/>
  <c r="G158"/>
  <c r="G157" s="1"/>
  <c r="G156" s="1"/>
  <c r="G155" s="1"/>
  <c r="G302"/>
  <c r="G301" s="1"/>
  <c r="G300" s="1"/>
  <c r="G299" s="1"/>
  <c r="G488"/>
  <c r="G487" s="1"/>
  <c r="G486" s="1"/>
  <c r="G485" s="1"/>
  <c r="G484" s="1"/>
  <c r="G497"/>
  <c r="G496" s="1"/>
  <c r="G495" s="1"/>
  <c r="G494" s="1"/>
  <c r="G493" s="1"/>
  <c r="G517"/>
  <c r="G516" s="1"/>
  <c r="G515" s="1"/>
  <c r="G542"/>
  <c r="G541" s="1"/>
  <c r="G540" s="1"/>
  <c r="G1025"/>
  <c r="G66"/>
  <c r="G65" s="1"/>
  <c r="G64" s="1"/>
  <c r="G63" s="1"/>
  <c r="G80"/>
  <c r="G79" s="1"/>
  <c r="G78" s="1"/>
  <c r="G77" s="1"/>
  <c r="G342"/>
  <c r="G820"/>
  <c r="G819" s="1"/>
  <c r="G818" s="1"/>
  <c r="G918"/>
  <c r="H146" i="5"/>
  <c r="H254"/>
  <c r="H253" s="1"/>
  <c r="H252" s="1"/>
  <c r="H519"/>
  <c r="H547"/>
  <c r="H546" s="1"/>
  <c r="H769"/>
  <c r="H768" s="1"/>
  <c r="H767" s="1"/>
  <c r="H760" s="1"/>
  <c r="G26" i="6"/>
  <c r="G25" s="1"/>
  <c r="G24" s="1"/>
  <c r="G23" s="1"/>
  <c r="G99"/>
  <c r="G98" s="1"/>
  <c r="G97" s="1"/>
  <c r="G96" s="1"/>
  <c r="G95" s="1"/>
  <c r="G652"/>
  <c r="G651" s="1"/>
  <c r="G650" s="1"/>
  <c r="G1116"/>
  <c r="G1115" s="1"/>
  <c r="G1114" s="1"/>
  <c r="G1108" s="1"/>
  <c r="G734"/>
  <c r="G733" s="1"/>
  <c r="G732" s="1"/>
  <c r="G731" s="1"/>
  <c r="G1003"/>
  <c r="G1002" s="1"/>
  <c r="G997" s="1"/>
  <c r="H429" i="5"/>
  <c r="E50" i="1"/>
  <c r="E49" s="1"/>
  <c r="H653" i="5"/>
  <c r="E64" i="1"/>
  <c r="E63" s="1"/>
  <c r="H151" i="5"/>
  <c r="H998"/>
  <c r="H997" s="1"/>
  <c r="H996" s="1"/>
  <c r="H995" s="1"/>
  <c r="H994" s="1"/>
  <c r="H993" s="1"/>
  <c r="H1015"/>
  <c r="H1014" s="1"/>
  <c r="H1013" s="1"/>
  <c r="H1012" s="1"/>
  <c r="E40" i="1" s="1"/>
  <c r="G50" i="6"/>
  <c r="G49" s="1"/>
  <c r="G48" s="1"/>
  <c r="G47" s="1"/>
  <c r="G166"/>
  <c r="G163" s="1"/>
  <c r="G162" s="1"/>
  <c r="G161" s="1"/>
  <c r="G281"/>
  <c r="G280" s="1"/>
  <c r="G279" s="1"/>
  <c r="G278" s="1"/>
  <c r="G327"/>
  <c r="G326" s="1"/>
  <c r="G325" s="1"/>
  <c r="G572"/>
  <c r="G571" s="1"/>
  <c r="G570" s="1"/>
  <c r="G709"/>
  <c r="G871"/>
  <c r="G870" s="1"/>
  <c r="G869" s="1"/>
  <c r="G868" s="1"/>
  <c r="G893"/>
  <c r="G892" s="1"/>
  <c r="G891" s="1"/>
  <c r="G967"/>
  <c r="G966" s="1"/>
  <c r="G965" s="1"/>
  <c r="G981"/>
  <c r="H423" i="5"/>
  <c r="H275"/>
  <c r="H274" s="1"/>
  <c r="H273" s="1"/>
  <c r="G40" i="6"/>
  <c r="G39" s="1"/>
  <c r="G38" s="1"/>
  <c r="G443"/>
  <c r="G479"/>
  <c r="G478" s="1"/>
  <c r="G477" s="1"/>
  <c r="G476" s="1"/>
  <c r="G475" s="1"/>
  <c r="G549"/>
  <c r="G548" s="1"/>
  <c r="G547" s="1"/>
  <c r="G886"/>
  <c r="G885" s="1"/>
  <c r="G884" s="1"/>
  <c r="G1091"/>
  <c r="G124"/>
  <c r="G123" s="1"/>
  <c r="G122" s="1"/>
  <c r="G121" s="1"/>
  <c r="G618"/>
  <c r="G109"/>
  <c r="G132"/>
  <c r="G131" s="1"/>
  <c r="G173"/>
  <c r="G172" s="1"/>
  <c r="G171" s="1"/>
  <c r="G170" s="1"/>
  <c r="G250"/>
  <c r="G359"/>
  <c r="G358" s="1"/>
  <c r="G357" s="1"/>
  <c r="G414"/>
  <c r="G413" s="1"/>
  <c r="G412" s="1"/>
  <c r="G401" s="1"/>
  <c r="G528"/>
  <c r="G527" s="1"/>
  <c r="G522" s="1"/>
  <c r="G582"/>
  <c r="G581" s="1"/>
  <c r="G605"/>
  <c r="G844"/>
  <c r="G946"/>
  <c r="G1046"/>
  <c r="G1045" s="1"/>
  <c r="G1044" s="1"/>
  <c r="G1076"/>
  <c r="G1075" s="1"/>
  <c r="G1074" s="1"/>
  <c r="G1073" s="1"/>
  <c r="G1066" s="1"/>
  <c r="G187"/>
  <c r="G292"/>
  <c r="G291" s="1"/>
  <c r="G290" s="1"/>
  <c r="G385"/>
  <c r="G642"/>
  <c r="G641" s="1"/>
  <c r="G640" s="1"/>
  <c r="G639" s="1"/>
  <c r="G659"/>
  <c r="G658" s="1"/>
  <c r="G657" s="1"/>
  <c r="G692"/>
  <c r="G741"/>
  <c r="G758"/>
  <c r="G811"/>
  <c r="G799" s="1"/>
  <c r="G829"/>
  <c r="G1032"/>
  <c r="G1086"/>
  <c r="G1085" s="1"/>
  <c r="G1084" s="1"/>
  <c r="G1083" s="1"/>
  <c r="H363" i="5"/>
  <c r="H362" s="1"/>
  <c r="H361" s="1"/>
  <c r="H356" s="1"/>
  <c r="H854"/>
  <c r="H315"/>
  <c r="H314" s="1"/>
  <c r="H313" s="1"/>
  <c r="H124"/>
  <c r="H123" s="1"/>
  <c r="H122" s="1"/>
  <c r="H391"/>
  <c r="H390" s="1"/>
  <c r="H384" s="1"/>
  <c r="E34" i="1" s="1"/>
  <c r="H498" i="5"/>
  <c r="H497" s="1"/>
  <c r="H475"/>
  <c r="H636"/>
  <c r="H635" s="1"/>
  <c r="H816"/>
  <c r="H815" s="1"/>
  <c r="H814" s="1"/>
  <c r="H859"/>
  <c r="H866"/>
  <c r="H107"/>
  <c r="H75"/>
  <c r="H74" s="1"/>
  <c r="H58"/>
  <c r="H876"/>
  <c r="H875" s="1"/>
  <c r="H874" s="1"/>
  <c r="H899"/>
  <c r="H898" s="1"/>
  <c r="H897" s="1"/>
  <c r="H956"/>
  <c r="H30"/>
  <c r="H65"/>
  <c r="H89"/>
  <c r="H88" s="1"/>
  <c r="H100"/>
  <c r="H212"/>
  <c r="H207" s="1"/>
  <c r="H268"/>
  <c r="H267" s="1"/>
  <c r="H266" s="1"/>
  <c r="H280"/>
  <c r="H416"/>
  <c r="H415" s="1"/>
  <c r="H414" s="1"/>
  <c r="H413" s="1"/>
  <c r="E37" i="1" s="1"/>
  <c r="H459" i="5"/>
  <c r="H560"/>
  <c r="H625"/>
  <c r="H624" s="1"/>
  <c r="H623" s="1"/>
  <c r="H622" s="1"/>
  <c r="H621" s="1"/>
  <c r="H714"/>
  <c r="H752"/>
  <c r="H835"/>
  <c r="H918"/>
  <c r="H917" s="1"/>
  <c r="H913" s="1"/>
  <c r="H938"/>
  <c r="H985"/>
  <c r="H984" s="1"/>
  <c r="H978" s="1"/>
  <c r="H37"/>
  <c r="H179"/>
  <c r="H261"/>
  <c r="H260" s="1"/>
  <c r="H259" s="1"/>
  <c r="H335"/>
  <c r="H334" s="1"/>
  <c r="H329" s="1"/>
  <c r="H328" s="1"/>
  <c r="H327" s="1"/>
  <c r="H450"/>
  <c r="H449" s="1"/>
  <c r="H448" s="1"/>
  <c r="H447" s="1"/>
  <c r="H446" s="1"/>
  <c r="H445" s="1"/>
  <c r="H671"/>
  <c r="H670" s="1"/>
  <c r="H669" s="1"/>
  <c r="H668" s="1"/>
  <c r="H404"/>
  <c r="H403" s="1"/>
  <c r="H402" s="1"/>
  <c r="H401" s="1"/>
  <c r="H488"/>
  <c r="H747"/>
  <c r="H746" s="1"/>
  <c r="H800"/>
  <c r="H830"/>
  <c r="H197"/>
  <c r="H196" s="1"/>
  <c r="H195" s="1"/>
  <c r="H228"/>
  <c r="H224" s="1"/>
  <c r="H223" s="1"/>
  <c r="H602"/>
  <c r="H601" s="1"/>
  <c r="H681"/>
  <c r="H734"/>
  <c r="H733" s="1"/>
  <c r="H888"/>
  <c r="E29" i="1" s="1"/>
  <c r="H165" i="5"/>
  <c r="H164" s="1"/>
  <c r="H163" s="1"/>
  <c r="H286"/>
  <c r="H285" s="1"/>
  <c r="H438"/>
  <c r="H437" s="1"/>
  <c r="H436" s="1"/>
  <c r="H539"/>
  <c r="H571"/>
  <c r="H570" s="1"/>
  <c r="H778"/>
  <c r="H777" s="1"/>
  <c r="E58" i="1" s="1"/>
  <c r="H948" i="5"/>
  <c r="H947" s="1"/>
  <c r="H946" s="1"/>
  <c r="H945" s="1"/>
  <c r="H642"/>
  <c r="I581" i="6" l="1"/>
  <c r="H799" i="5"/>
  <c r="H798" s="1"/>
  <c r="E60" i="1" s="1"/>
  <c r="E57" s="1"/>
  <c r="I1022" i="6"/>
  <c r="I1015" s="1"/>
  <c r="G33" i="1"/>
  <c r="J243" i="5"/>
  <c r="G27" i="1"/>
  <c r="I131" i="6"/>
  <c r="I649"/>
  <c r="I638" s="1"/>
  <c r="I1073"/>
  <c r="I1067"/>
  <c r="I466"/>
  <c r="I570"/>
  <c r="I979"/>
  <c r="I341"/>
  <c r="I918"/>
  <c r="I69"/>
  <c r="I122"/>
  <c r="I618"/>
  <c r="I149"/>
  <c r="I170"/>
  <c r="I233"/>
  <c r="I878"/>
  <c r="I629"/>
  <c r="I828"/>
  <c r="I187"/>
  <c r="I484"/>
  <c r="I929"/>
  <c r="I95"/>
  <c r="I731"/>
  <c r="I47"/>
  <c r="I945"/>
  <c r="I740"/>
  <c r="I76"/>
  <c r="I22"/>
  <c r="I109"/>
  <c r="I605"/>
  <c r="J813" i="5"/>
  <c r="J593"/>
  <c r="G54" i="1" s="1"/>
  <c r="J993" i="5"/>
  <c r="J327"/>
  <c r="G19" i="1" s="1"/>
  <c r="J1003" i="5"/>
  <c r="J486"/>
  <c r="G43" i="1" s="1"/>
  <c r="G41" s="1"/>
  <c r="J18" i="5"/>
  <c r="J619"/>
  <c r="J945"/>
  <c r="J343"/>
  <c r="J887"/>
  <c r="J660"/>
  <c r="H923"/>
  <c r="H912" s="1"/>
  <c r="E32" i="1" s="1"/>
  <c r="G356" i="6"/>
  <c r="G341" s="1"/>
  <c r="G55"/>
  <c r="H142" i="5"/>
  <c r="H137" s="1"/>
  <c r="H132" s="1"/>
  <c r="E38" i="1"/>
  <c r="H1004" i="5"/>
  <c r="H1003" s="1"/>
  <c r="G740" i="6"/>
  <c r="G739" s="1"/>
  <c r="G324"/>
  <c r="G323" s="1"/>
  <c r="G421"/>
  <c r="G76"/>
  <c r="G75" s="1"/>
  <c r="G649"/>
  <c r="G638" s="1"/>
  <c r="G514"/>
  <c r="H829" i="5"/>
  <c r="H828" s="1"/>
  <c r="H827" s="1"/>
  <c r="G539" i="6"/>
  <c r="G980"/>
  <c r="G979" s="1"/>
  <c r="G708"/>
  <c r="G908"/>
  <c r="G907" s="1"/>
  <c r="G1024"/>
  <c r="G1023" s="1"/>
  <c r="G1022" s="1"/>
  <c r="G1015" s="1"/>
  <c r="G1014" s="1"/>
  <c r="G945"/>
  <c r="G878"/>
  <c r="G22"/>
  <c r="H680" i="5"/>
  <c r="H679" s="1"/>
  <c r="H745"/>
  <c r="H744" s="1"/>
  <c r="E48" i="1" s="1"/>
  <c r="G272" i="6"/>
  <c r="H326" i="5"/>
  <c r="H325" s="1"/>
  <c r="E19" i="1"/>
  <c r="H592" i="5"/>
  <c r="E55" i="1"/>
  <c r="H620" i="5"/>
  <c r="H619" s="1"/>
  <c r="E22" i="1"/>
  <c r="H178" i="5"/>
  <c r="H87"/>
  <c r="H222"/>
  <c r="E44" i="1"/>
  <c r="E36"/>
  <c r="E33" s="1"/>
  <c r="H350" i="5"/>
  <c r="E30" i="1"/>
  <c r="H312" i="5"/>
  <c r="E62" i="1"/>
  <c r="E61" s="1"/>
  <c r="G120" i="6"/>
  <c r="G828"/>
  <c r="G169"/>
  <c r="H29" i="5"/>
  <c r="H28" s="1"/>
  <c r="H27" s="1"/>
  <c r="H26" s="1"/>
  <c r="E20" i="1" s="1"/>
  <c r="H853" i="5"/>
  <c r="H852" s="1"/>
  <c r="H851" s="1"/>
  <c r="E56" i="1" s="1"/>
  <c r="H251" i="5"/>
  <c r="H250" s="1"/>
  <c r="H383"/>
  <c r="H487"/>
  <c r="H486" s="1"/>
  <c r="E43" i="1" s="1"/>
  <c r="H531" i="5"/>
  <c r="H530" s="1"/>
  <c r="E45" i="1" s="1"/>
  <c r="H458" i="5"/>
  <c r="H457" s="1"/>
  <c r="E42" i="1" s="1"/>
  <c r="H57" i="5"/>
  <c r="H56" s="1"/>
  <c r="H776" l="1"/>
  <c r="H759" s="1"/>
  <c r="G51" i="1"/>
  <c r="G17"/>
  <c r="I75" i="6"/>
  <c r="I148"/>
  <c r="I907"/>
  <c r="I1066"/>
  <c r="I1014" s="1"/>
  <c r="I169"/>
  <c r="I739"/>
  <c r="I827"/>
  <c r="I454"/>
  <c r="I55"/>
  <c r="I121"/>
  <c r="I708"/>
  <c r="J342" i="5"/>
  <c r="J456"/>
  <c r="J873"/>
  <c r="J326"/>
  <c r="J17"/>
  <c r="J592"/>
  <c r="H55"/>
  <c r="E24" i="1" s="1"/>
  <c r="E17" s="1"/>
  <c r="G454" i="6"/>
  <c r="G827"/>
  <c r="H342" i="5"/>
  <c r="E47" i="1"/>
  <c r="E46" s="1"/>
  <c r="H678" i="5"/>
  <c r="H660" s="1"/>
  <c r="H887"/>
  <c r="H873" s="1"/>
  <c r="H826"/>
  <c r="H813" s="1"/>
  <c r="G16" i="6"/>
  <c r="H172" i="5"/>
  <c r="E31" i="1"/>
  <c r="E27" s="1"/>
  <c r="H243" i="5"/>
  <c r="E54" i="1"/>
  <c r="E51" s="1"/>
  <c r="H131" i="5"/>
  <c r="E26" i="1"/>
  <c r="E25" s="1"/>
  <c r="E41"/>
  <c r="H456" i="5"/>
  <c r="H455" s="1"/>
  <c r="G65" i="1" l="1"/>
  <c r="I120" i="6"/>
  <c r="J325" i="5"/>
  <c r="J455"/>
  <c r="H18"/>
  <c r="H17" s="1"/>
  <c r="H1022" s="1"/>
  <c r="G1121" i="6"/>
  <c r="E65" i="1"/>
  <c r="I16" i="6" l="1"/>
  <c r="J1022" i="5"/>
  <c r="G607"/>
  <c r="I607" s="1"/>
  <c r="K607" s="1"/>
  <c r="G514"/>
  <c r="I514" s="1"/>
  <c r="K514" s="1"/>
  <c r="G473"/>
  <c r="I473" s="1"/>
  <c r="K473" s="1"/>
  <c r="G495"/>
  <c r="I495" s="1"/>
  <c r="K495" s="1"/>
  <c r="G464"/>
  <c r="I464" s="1"/>
  <c r="K464" s="1"/>
  <c r="G463"/>
  <c r="I463" s="1"/>
  <c r="K463" s="1"/>
  <c r="G506"/>
  <c r="I506" s="1"/>
  <c r="K506" s="1"/>
  <c r="G505"/>
  <c r="I505" s="1"/>
  <c r="K505" s="1"/>
  <c r="G861"/>
  <c r="I861" s="1"/>
  <c r="K861" s="1"/>
  <c r="G863"/>
  <c r="I863" s="1"/>
  <c r="K863" s="1"/>
  <c r="G206"/>
  <c r="I206" s="1"/>
  <c r="K206" s="1"/>
  <c r="G169"/>
  <c r="I169" s="1"/>
  <c r="K169" s="1"/>
  <c r="G106"/>
  <c r="I106" s="1"/>
  <c r="K106" s="1"/>
  <c r="G337"/>
  <c r="I337" s="1"/>
  <c r="K337" s="1"/>
  <c r="G333"/>
  <c r="I333" s="1"/>
  <c r="K333" s="1"/>
  <c r="F538" i="6"/>
  <c r="H538" s="1"/>
  <c r="J538" s="1"/>
  <c r="G842" i="5"/>
  <c r="A843"/>
  <c r="A840"/>
  <c r="A842"/>
  <c r="A841"/>
  <c r="I1121" i="6" l="1"/>
  <c r="G841" i="5"/>
  <c r="I842"/>
  <c r="K842" s="1"/>
  <c r="G629"/>
  <c r="I629" s="1"/>
  <c r="K629" s="1"/>
  <c r="G627"/>
  <c r="I627" s="1"/>
  <c r="K627" s="1"/>
  <c r="F576" i="6"/>
  <c r="A295" i="5"/>
  <c r="A577" i="6"/>
  <c r="A579"/>
  <c r="A580"/>
  <c r="A632" i="5"/>
  <c r="A570" i="6"/>
  <c r="A109" i="5"/>
  <c r="A575" i="6"/>
  <c r="A573"/>
  <c r="A571"/>
  <c r="A576"/>
  <c r="A572"/>
  <c r="F575" l="1"/>
  <c r="H576"/>
  <c r="J576" s="1"/>
  <c r="G840" i="5"/>
  <c r="I840" s="1"/>
  <c r="K840" s="1"/>
  <c r="I841"/>
  <c r="K841" s="1"/>
  <c r="F562" i="6"/>
  <c r="F553"/>
  <c r="F555"/>
  <c r="A563"/>
  <c r="A564"/>
  <c r="A557"/>
  <c r="A559"/>
  <c r="A547"/>
  <c r="A554"/>
  <c r="A555"/>
  <c r="A553"/>
  <c r="A551"/>
  <c r="A552"/>
  <c r="A562"/>
  <c r="A561"/>
  <c r="A550"/>
  <c r="A548"/>
  <c r="A560"/>
  <c r="A556"/>
  <c r="F561" l="1"/>
  <c r="H561" s="1"/>
  <c r="J561" s="1"/>
  <c r="H562"/>
  <c r="J562" s="1"/>
  <c r="F574"/>
  <c r="H575"/>
  <c r="J575" s="1"/>
  <c r="F552"/>
  <c r="H552" s="1"/>
  <c r="J552" s="1"/>
  <c r="H553"/>
  <c r="J553" s="1"/>
  <c r="F554"/>
  <c r="H554" s="1"/>
  <c r="J554" s="1"/>
  <c r="H555"/>
  <c r="J555" s="1"/>
  <c r="F544"/>
  <c r="F546"/>
  <c r="A543"/>
  <c r="A541"/>
  <c r="A544"/>
  <c r="A546"/>
  <c r="A540"/>
  <c r="A545"/>
  <c r="A539"/>
  <c r="F543" l="1"/>
  <c r="H543" s="1"/>
  <c r="J543" s="1"/>
  <c r="H544"/>
  <c r="J544" s="1"/>
  <c r="F545"/>
  <c r="H545" s="1"/>
  <c r="J545" s="1"/>
  <c r="H546"/>
  <c r="J546" s="1"/>
  <c r="F573"/>
  <c r="H573" s="1"/>
  <c r="J573" s="1"/>
  <c r="H574"/>
  <c r="J574" s="1"/>
  <c r="F537"/>
  <c r="A535"/>
  <c r="A538"/>
  <c r="A530"/>
  <c r="A532"/>
  <c r="A534"/>
  <c r="A537"/>
  <c r="A531"/>
  <c r="A529"/>
  <c r="A533"/>
  <c r="F536" l="1"/>
  <c r="H537"/>
  <c r="J537" s="1"/>
  <c r="F542"/>
  <c r="H542" s="1"/>
  <c r="J542" s="1"/>
  <c r="F521"/>
  <c r="F519"/>
  <c r="A519"/>
  <c r="A525"/>
  <c r="A516"/>
  <c r="A520"/>
  <c r="A521"/>
  <c r="A518"/>
  <c r="A526"/>
  <c r="A514"/>
  <c r="A522"/>
  <c r="A515"/>
  <c r="A523"/>
  <c r="A527"/>
  <c r="F541" l="1"/>
  <c r="F540" s="1"/>
  <c r="H540" s="1"/>
  <c r="J540" s="1"/>
  <c r="F535"/>
  <c r="H536"/>
  <c r="J536" s="1"/>
  <c r="F520"/>
  <c r="H520" s="1"/>
  <c r="J520" s="1"/>
  <c r="H521"/>
  <c r="J521" s="1"/>
  <c r="F518"/>
  <c r="H518" s="1"/>
  <c r="J518" s="1"/>
  <c r="H519"/>
  <c r="J519" s="1"/>
  <c r="G868" i="5"/>
  <c r="G872"/>
  <c r="I872" s="1"/>
  <c r="K872" s="1"/>
  <c r="A872"/>
  <c r="A871"/>
  <c r="H541" i="6" l="1"/>
  <c r="J541" s="1"/>
  <c r="F560"/>
  <c r="H560" s="1"/>
  <c r="J560" s="1"/>
  <c r="I868" i="5"/>
  <c r="K868" s="1"/>
  <c r="F517" i="6"/>
  <c r="F516" s="1"/>
  <c r="F534"/>
  <c r="H535"/>
  <c r="J535" s="1"/>
  <c r="G871" i="5"/>
  <c r="I871" s="1"/>
  <c r="K871" s="1"/>
  <c r="F564" i="6"/>
  <c r="F551"/>
  <c r="G855" i="5"/>
  <c r="I855" s="1"/>
  <c r="K855" s="1"/>
  <c r="G857"/>
  <c r="I857" s="1"/>
  <c r="K857" s="1"/>
  <c r="A854"/>
  <c r="F559" i="6" l="1"/>
  <c r="H559" s="1"/>
  <c r="J559" s="1"/>
  <c r="H517"/>
  <c r="J517" s="1"/>
  <c r="F550"/>
  <c r="H551"/>
  <c r="J551" s="1"/>
  <c r="F515"/>
  <c r="H515" s="1"/>
  <c r="J515" s="1"/>
  <c r="H516"/>
  <c r="J516" s="1"/>
  <c r="H534"/>
  <c r="J534" s="1"/>
  <c r="F533"/>
  <c r="H533" s="1"/>
  <c r="J533" s="1"/>
  <c r="F563"/>
  <c r="H564"/>
  <c r="J564" s="1"/>
  <c r="G854" i="5"/>
  <c r="I854" s="1"/>
  <c r="K854" s="1"/>
  <c r="F549" i="6" l="1"/>
  <c r="H550"/>
  <c r="J550" s="1"/>
  <c r="F558"/>
  <c r="H563"/>
  <c r="J563" s="1"/>
  <c r="G850" i="5"/>
  <c r="A849"/>
  <c r="A847"/>
  <c r="A850"/>
  <c r="A852"/>
  <c r="A845"/>
  <c r="A848"/>
  <c r="A846"/>
  <c r="F580" i="6" l="1"/>
  <c r="H580" s="1"/>
  <c r="J580" s="1"/>
  <c r="I850" i="5"/>
  <c r="K850" s="1"/>
  <c r="F548" i="6"/>
  <c r="H549"/>
  <c r="J549" s="1"/>
  <c r="F557"/>
  <c r="H558"/>
  <c r="J558" s="1"/>
  <c r="G849" i="5"/>
  <c r="G860"/>
  <c r="I860" s="1"/>
  <c r="K860" s="1"/>
  <c r="G839"/>
  <c r="I839" s="1"/>
  <c r="K839" s="1"/>
  <c r="G837"/>
  <c r="I837" s="1"/>
  <c r="K837" s="1"/>
  <c r="G831"/>
  <c r="I831" s="1"/>
  <c r="K831" s="1"/>
  <c r="A831"/>
  <c r="A856"/>
  <c r="A859"/>
  <c r="A832"/>
  <c r="A858"/>
  <c r="A855"/>
  <c r="A857"/>
  <c r="A860"/>
  <c r="A853"/>
  <c r="F579" i="6" l="1"/>
  <c r="H579" s="1"/>
  <c r="J579" s="1"/>
  <c r="H557"/>
  <c r="J557" s="1"/>
  <c r="F556"/>
  <c r="F547"/>
  <c r="H547" s="1"/>
  <c r="J547" s="1"/>
  <c r="H548"/>
  <c r="J548" s="1"/>
  <c r="G848" i="5"/>
  <c r="I849"/>
  <c r="K849" s="1"/>
  <c r="G836"/>
  <c r="I836" s="1"/>
  <c r="K836" s="1"/>
  <c r="F530" i="6"/>
  <c r="G838" i="5"/>
  <c r="I838" s="1"/>
  <c r="K838" s="1"/>
  <c r="F532" i="6"/>
  <c r="G833" i="5"/>
  <c r="A826"/>
  <c r="A830"/>
  <c r="F578" i="6" l="1"/>
  <c r="H578" s="1"/>
  <c r="J578" s="1"/>
  <c r="F529"/>
  <c r="H529" s="1"/>
  <c r="J529" s="1"/>
  <c r="H530"/>
  <c r="J530" s="1"/>
  <c r="F539"/>
  <c r="H539" s="1"/>
  <c r="J539" s="1"/>
  <c r="H556"/>
  <c r="J556" s="1"/>
  <c r="F531"/>
  <c r="H531" s="1"/>
  <c r="J531" s="1"/>
  <c r="H532"/>
  <c r="J532" s="1"/>
  <c r="G830" i="5"/>
  <c r="I830" s="1"/>
  <c r="K830" s="1"/>
  <c r="I833"/>
  <c r="K833" s="1"/>
  <c r="G847"/>
  <c r="I848"/>
  <c r="K848" s="1"/>
  <c r="G835"/>
  <c r="G824"/>
  <c r="A822"/>
  <c r="A823"/>
  <c r="F528" i="6" l="1"/>
  <c r="H528" s="1"/>
  <c r="J528" s="1"/>
  <c r="F577"/>
  <c r="H577" s="1"/>
  <c r="J577" s="1"/>
  <c r="G823" i="5"/>
  <c r="I824"/>
  <c r="K824" s="1"/>
  <c r="G846"/>
  <c r="I847"/>
  <c r="K847" s="1"/>
  <c r="G829"/>
  <c r="I829" s="1"/>
  <c r="K829" s="1"/>
  <c r="I835"/>
  <c r="K835" s="1"/>
  <c r="G820"/>
  <c r="F108" i="6"/>
  <c r="F104"/>
  <c r="F101"/>
  <c r="H101" s="1"/>
  <c r="J101" s="1"/>
  <c r="F100"/>
  <c r="H100" s="1"/>
  <c r="J100" s="1"/>
  <c r="A105"/>
  <c r="A99"/>
  <c r="A104"/>
  <c r="A818" i="5"/>
  <c r="A108" i="6"/>
  <c r="A103"/>
  <c r="A97"/>
  <c r="A100"/>
  <c r="A96"/>
  <c r="A107"/>
  <c r="A101"/>
  <c r="A95"/>
  <c r="F527" l="1"/>
  <c r="H527" s="1"/>
  <c r="J527" s="1"/>
  <c r="F572"/>
  <c r="H572" s="1"/>
  <c r="J572" s="1"/>
  <c r="F526"/>
  <c r="H526" s="1"/>
  <c r="J526" s="1"/>
  <c r="I820" i="5"/>
  <c r="K820" s="1"/>
  <c r="F107" i="6"/>
  <c r="H108"/>
  <c r="J108" s="1"/>
  <c r="F103"/>
  <c r="H104"/>
  <c r="J104" s="1"/>
  <c r="G828" i="5"/>
  <c r="I828" s="1"/>
  <c r="K828" s="1"/>
  <c r="G845"/>
  <c r="I846"/>
  <c r="K846" s="1"/>
  <c r="G822"/>
  <c r="I823"/>
  <c r="K823" s="1"/>
  <c r="F99" i="6"/>
  <c r="F88"/>
  <c r="H88" s="1"/>
  <c r="J88" s="1"/>
  <c r="F87"/>
  <c r="H87" s="1"/>
  <c r="J87" s="1"/>
  <c r="A86"/>
  <c r="A87"/>
  <c r="A88"/>
  <c r="F525" l="1"/>
  <c r="F524" s="1"/>
  <c r="F571"/>
  <c r="F570" s="1"/>
  <c r="H570" s="1"/>
  <c r="J570" s="1"/>
  <c r="F106"/>
  <c r="H107"/>
  <c r="J107" s="1"/>
  <c r="G827" i="5"/>
  <c r="I827" s="1"/>
  <c r="K827" s="1"/>
  <c r="F102" i="6"/>
  <c r="H102" s="1"/>
  <c r="J102" s="1"/>
  <c r="H103"/>
  <c r="J103" s="1"/>
  <c r="F98"/>
  <c r="H99"/>
  <c r="J99" s="1"/>
  <c r="G844" i="5"/>
  <c r="I844" s="1"/>
  <c r="K844" s="1"/>
  <c r="I845"/>
  <c r="K845" s="1"/>
  <c r="G821"/>
  <c r="I821" s="1"/>
  <c r="K821" s="1"/>
  <c r="I822"/>
  <c r="K822" s="1"/>
  <c r="F86" i="6"/>
  <c r="F74"/>
  <c r="F62"/>
  <c r="H62" s="1"/>
  <c r="J62" s="1"/>
  <c r="F61"/>
  <c r="H61" s="1"/>
  <c r="J61" s="1"/>
  <c r="A71"/>
  <c r="A70"/>
  <c r="A84"/>
  <c r="A62"/>
  <c r="A74"/>
  <c r="A83"/>
  <c r="A57"/>
  <c r="A73"/>
  <c r="A56"/>
  <c r="A60"/>
  <c r="A58"/>
  <c r="A61"/>
  <c r="A69"/>
  <c r="H571" l="1"/>
  <c r="J571" s="1"/>
  <c r="H525"/>
  <c r="J525" s="1"/>
  <c r="F85"/>
  <c r="H86"/>
  <c r="J86" s="1"/>
  <c r="F105"/>
  <c r="H105" s="1"/>
  <c r="J105" s="1"/>
  <c r="H106"/>
  <c r="J106" s="1"/>
  <c r="F73"/>
  <c r="H74"/>
  <c r="J74" s="1"/>
  <c r="F97"/>
  <c r="H98"/>
  <c r="J98" s="1"/>
  <c r="F523"/>
  <c r="H524"/>
  <c r="J524" s="1"/>
  <c r="F60"/>
  <c r="F37"/>
  <c r="H37" s="1"/>
  <c r="J37" s="1"/>
  <c r="F36"/>
  <c r="H36" s="1"/>
  <c r="J36" s="1"/>
  <c r="A33"/>
  <c r="A32"/>
  <c r="A36"/>
  <c r="A35"/>
  <c r="A37"/>
  <c r="F72" l="1"/>
  <c r="H73"/>
  <c r="J73" s="1"/>
  <c r="F522"/>
  <c r="H523"/>
  <c r="J523" s="1"/>
  <c r="H97"/>
  <c r="J97" s="1"/>
  <c r="F96"/>
  <c r="F84"/>
  <c r="H85"/>
  <c r="J85" s="1"/>
  <c r="F59"/>
  <c r="H60"/>
  <c r="J60" s="1"/>
  <c r="F35"/>
  <c r="F1065"/>
  <c r="A1065"/>
  <c r="A1064"/>
  <c r="A1062"/>
  <c r="A1061"/>
  <c r="F71" l="1"/>
  <c r="H72"/>
  <c r="J72" s="1"/>
  <c r="F514"/>
  <c r="H514" s="1"/>
  <c r="J514" s="1"/>
  <c r="H522"/>
  <c r="J522" s="1"/>
  <c r="F58"/>
  <c r="H59"/>
  <c r="J59" s="1"/>
  <c r="F95"/>
  <c r="H95" s="1"/>
  <c r="J95" s="1"/>
  <c r="H96"/>
  <c r="J96" s="1"/>
  <c r="F34"/>
  <c r="H35"/>
  <c r="J35" s="1"/>
  <c r="F83"/>
  <c r="H83" s="1"/>
  <c r="J83" s="1"/>
  <c r="H84"/>
  <c r="J84" s="1"/>
  <c r="F1064"/>
  <c r="H1065"/>
  <c r="J1065" s="1"/>
  <c r="G626" i="5"/>
  <c r="I626" s="1"/>
  <c r="K626" s="1"/>
  <c r="F1060" i="6"/>
  <c r="F1055"/>
  <c r="F1050"/>
  <c r="F1048"/>
  <c r="A1052"/>
  <c r="A1057"/>
  <c r="A1050"/>
  <c r="A1045"/>
  <c r="A1051"/>
  <c r="A1049"/>
  <c r="A1054"/>
  <c r="A1060"/>
  <c r="A1059"/>
  <c r="A1047"/>
  <c r="A1044"/>
  <c r="A1048"/>
  <c r="A1055"/>
  <c r="A1056"/>
  <c r="F33" l="1"/>
  <c r="H34"/>
  <c r="J34" s="1"/>
  <c r="F70"/>
  <c r="H71"/>
  <c r="J71" s="1"/>
  <c r="F57"/>
  <c r="H58"/>
  <c r="J58" s="1"/>
  <c r="F1054"/>
  <c r="H1055"/>
  <c r="J1055" s="1"/>
  <c r="F1047"/>
  <c r="H1047" s="1"/>
  <c r="J1047" s="1"/>
  <c r="H1048"/>
  <c r="J1048" s="1"/>
  <c r="F1063"/>
  <c r="H1064"/>
  <c r="J1064" s="1"/>
  <c r="F1049"/>
  <c r="H1049" s="1"/>
  <c r="J1049" s="1"/>
  <c r="H1050"/>
  <c r="J1050" s="1"/>
  <c r="F1059"/>
  <c r="H1060"/>
  <c r="J1060" s="1"/>
  <c r="G43" i="5"/>
  <c r="G46"/>
  <c r="G40"/>
  <c r="I40" s="1"/>
  <c r="K40" s="1"/>
  <c r="G38"/>
  <c r="I38" s="1"/>
  <c r="K38" s="1"/>
  <c r="A41"/>
  <c r="A44"/>
  <c r="A47"/>
  <c r="A1043" i="6"/>
  <c r="A1042"/>
  <c r="A46" i="5"/>
  <c r="A40"/>
  <c r="A45"/>
  <c r="A42"/>
  <c r="A43"/>
  <c r="A39"/>
  <c r="A38"/>
  <c r="A37"/>
  <c r="F1046" i="6" l="1"/>
  <c r="F1045" s="1"/>
  <c r="F32"/>
  <c r="H32" s="1"/>
  <c r="J32" s="1"/>
  <c r="H33"/>
  <c r="J33" s="1"/>
  <c r="F1058"/>
  <c r="H1059"/>
  <c r="J1059" s="1"/>
  <c r="F1062"/>
  <c r="H1063"/>
  <c r="J1063" s="1"/>
  <c r="F1053"/>
  <c r="H1054"/>
  <c r="J1054" s="1"/>
  <c r="F69"/>
  <c r="H69" s="1"/>
  <c r="J69" s="1"/>
  <c r="H70"/>
  <c r="J70" s="1"/>
  <c r="F56"/>
  <c r="H56" s="1"/>
  <c r="J56" s="1"/>
  <c r="H57"/>
  <c r="J57" s="1"/>
  <c r="G42" i="5"/>
  <c r="I42" s="1"/>
  <c r="K42" s="1"/>
  <c r="I43"/>
  <c r="K43" s="1"/>
  <c r="G45"/>
  <c r="I45" s="1"/>
  <c r="K45" s="1"/>
  <c r="I46"/>
  <c r="K46" s="1"/>
  <c r="G37"/>
  <c r="I37" s="1"/>
  <c r="K37" s="1"/>
  <c r="F1043" i="6"/>
  <c r="D21" i="1"/>
  <c r="F21" s="1"/>
  <c r="H21" s="1"/>
  <c r="G53" i="5"/>
  <c r="G633"/>
  <c r="A54"/>
  <c r="A52"/>
  <c r="A53"/>
  <c r="A634"/>
  <c r="A1039" i="6"/>
  <c r="A633" i="5"/>
  <c r="A49"/>
  <c r="A1040" i="6"/>
  <c r="A51" i="5"/>
  <c r="A50"/>
  <c r="H1046" i="6" l="1"/>
  <c r="J1046" s="1"/>
  <c r="F1052"/>
  <c r="H1053"/>
  <c r="J1053" s="1"/>
  <c r="F1057"/>
  <c r="H1058"/>
  <c r="J1058" s="1"/>
  <c r="F1061"/>
  <c r="H1061" s="1"/>
  <c r="J1061" s="1"/>
  <c r="H1062"/>
  <c r="J1062" s="1"/>
  <c r="F1044"/>
  <c r="H1044" s="1"/>
  <c r="J1044" s="1"/>
  <c r="H1045"/>
  <c r="J1045" s="1"/>
  <c r="F1042"/>
  <c r="H1043"/>
  <c r="J1043" s="1"/>
  <c r="G632" i="5"/>
  <c r="I632" s="1"/>
  <c r="K632" s="1"/>
  <c r="I633"/>
  <c r="K633" s="1"/>
  <c r="G52"/>
  <c r="I53"/>
  <c r="K53" s="1"/>
  <c r="F685" i="6"/>
  <c r="G375" i="5"/>
  <c r="F773" i="6"/>
  <c r="G905" i="5"/>
  <c r="A905"/>
  <c r="A375"/>
  <c r="A680" i="6"/>
  <c r="A904" i="5"/>
  <c r="A903"/>
  <c r="A374"/>
  <c r="A782" i="6"/>
  <c r="A779"/>
  <c r="A684"/>
  <c r="A773"/>
  <c r="A769"/>
  <c r="A681"/>
  <c r="A373" i="5"/>
  <c r="A376"/>
  <c r="A780" i="6"/>
  <c r="A770"/>
  <c r="A772"/>
  <c r="A685"/>
  <c r="A682"/>
  <c r="A783"/>
  <c r="F783" l="1"/>
  <c r="H783" s="1"/>
  <c r="J783" s="1"/>
  <c r="I905" i="5"/>
  <c r="K905" s="1"/>
  <c r="F1051" i="6"/>
  <c r="H1051" s="1"/>
  <c r="J1051" s="1"/>
  <c r="H1052"/>
  <c r="J1052" s="1"/>
  <c r="F684"/>
  <c r="H685"/>
  <c r="J685" s="1"/>
  <c r="F1056"/>
  <c r="H1056" s="1"/>
  <c r="J1056" s="1"/>
  <c r="H1057"/>
  <c r="J1057" s="1"/>
  <c r="F772"/>
  <c r="H773"/>
  <c r="J773" s="1"/>
  <c r="F1041"/>
  <c r="H1042"/>
  <c r="J1042" s="1"/>
  <c r="G374" i="5"/>
  <c r="I375"/>
  <c r="K375" s="1"/>
  <c r="G51"/>
  <c r="I52"/>
  <c r="K52" s="1"/>
  <c r="G904"/>
  <c r="G930"/>
  <c r="A931"/>
  <c r="A929"/>
  <c r="A930"/>
  <c r="F782" i="6" l="1"/>
  <c r="F781" s="1"/>
  <c r="F771"/>
  <c r="H772"/>
  <c r="J772" s="1"/>
  <c r="F683"/>
  <c r="H684"/>
  <c r="J684" s="1"/>
  <c r="F1040"/>
  <c r="H1041"/>
  <c r="J1041" s="1"/>
  <c r="G929" i="5"/>
  <c r="I929" s="1"/>
  <c r="K929" s="1"/>
  <c r="I930"/>
  <c r="K930" s="1"/>
  <c r="G903"/>
  <c r="I903" s="1"/>
  <c r="K903" s="1"/>
  <c r="I904"/>
  <c r="K904" s="1"/>
  <c r="G50"/>
  <c r="I51"/>
  <c r="K51" s="1"/>
  <c r="G373"/>
  <c r="I373" s="1"/>
  <c r="K373" s="1"/>
  <c r="I374"/>
  <c r="K374" s="1"/>
  <c r="F592" i="6"/>
  <c r="G288" i="5"/>
  <c r="F587" i="6"/>
  <c r="A586"/>
  <c r="A588"/>
  <c r="A589"/>
  <c r="A583"/>
  <c r="A584"/>
  <c r="A592"/>
  <c r="A587"/>
  <c r="A591"/>
  <c r="A582"/>
  <c r="H782" l="1"/>
  <c r="J782" s="1"/>
  <c r="F591"/>
  <c r="H592"/>
  <c r="J592" s="1"/>
  <c r="F1039"/>
  <c r="H1039" s="1"/>
  <c r="J1039" s="1"/>
  <c r="H1040"/>
  <c r="J1040" s="1"/>
  <c r="F780"/>
  <c r="H781"/>
  <c r="J781" s="1"/>
  <c r="F682"/>
  <c r="H683"/>
  <c r="J683" s="1"/>
  <c r="F770"/>
  <c r="H771"/>
  <c r="J771" s="1"/>
  <c r="F586"/>
  <c r="H587"/>
  <c r="J587" s="1"/>
  <c r="G49" i="5"/>
  <c r="I50"/>
  <c r="K50" s="1"/>
  <c r="G287"/>
  <c r="I287" s="1"/>
  <c r="K287" s="1"/>
  <c r="I288"/>
  <c r="K288" s="1"/>
  <c r="G291"/>
  <c r="A286"/>
  <c r="A291"/>
  <c r="A288"/>
  <c r="A292"/>
  <c r="A289"/>
  <c r="A290"/>
  <c r="A287"/>
  <c r="F590" i="6" l="1"/>
  <c r="H591"/>
  <c r="J591" s="1"/>
  <c r="F779"/>
  <c r="H779" s="1"/>
  <c r="J779" s="1"/>
  <c r="H780"/>
  <c r="J780" s="1"/>
  <c r="F681"/>
  <c r="H682"/>
  <c r="J682" s="1"/>
  <c r="F769"/>
  <c r="H769" s="1"/>
  <c r="J769" s="1"/>
  <c r="H770"/>
  <c r="J770" s="1"/>
  <c r="F585"/>
  <c r="H586"/>
  <c r="J586" s="1"/>
  <c r="G48" i="5"/>
  <c r="I48" s="1"/>
  <c r="K48" s="1"/>
  <c r="I49"/>
  <c r="K49" s="1"/>
  <c r="G290"/>
  <c r="I291"/>
  <c r="K291" s="1"/>
  <c r="G611"/>
  <c r="G606"/>
  <c r="A610"/>
  <c r="A513"/>
  <c r="A612"/>
  <c r="A606"/>
  <c r="A603"/>
  <c r="A604"/>
  <c r="A608"/>
  <c r="A609"/>
  <c r="A514"/>
  <c r="A607"/>
  <c r="A611"/>
  <c r="A605"/>
  <c r="F589" i="6" l="1"/>
  <c r="H590"/>
  <c r="J590" s="1"/>
  <c r="F584"/>
  <c r="H585"/>
  <c r="J585" s="1"/>
  <c r="F680"/>
  <c r="H680" s="1"/>
  <c r="J680" s="1"/>
  <c r="H681"/>
  <c r="J681" s="1"/>
  <c r="G286" i="5"/>
  <c r="I286" s="1"/>
  <c r="K286" s="1"/>
  <c r="I290"/>
  <c r="K290" s="1"/>
  <c r="G610"/>
  <c r="I611"/>
  <c r="K611" s="1"/>
  <c r="G605"/>
  <c r="I606"/>
  <c r="K606" s="1"/>
  <c r="G513"/>
  <c r="G504"/>
  <c r="G494"/>
  <c r="G472"/>
  <c r="A471"/>
  <c r="A494"/>
  <c r="A511"/>
  <c r="A472"/>
  <c r="A473"/>
  <c r="A493"/>
  <c r="A496"/>
  <c r="A512"/>
  <c r="A506"/>
  <c r="A504"/>
  <c r="A505"/>
  <c r="A474"/>
  <c r="A470"/>
  <c r="A503"/>
  <c r="A469"/>
  <c r="A495"/>
  <c r="F588" i="6" l="1"/>
  <c r="H588" s="1"/>
  <c r="J588" s="1"/>
  <c r="H589"/>
  <c r="J589" s="1"/>
  <c r="F583"/>
  <c r="H584"/>
  <c r="J584" s="1"/>
  <c r="G604" i="5"/>
  <c r="I605"/>
  <c r="K605" s="1"/>
  <c r="G493"/>
  <c r="I493" s="1"/>
  <c r="K493" s="1"/>
  <c r="I494"/>
  <c r="K494" s="1"/>
  <c r="G512"/>
  <c r="I513"/>
  <c r="K513" s="1"/>
  <c r="G609"/>
  <c r="I610"/>
  <c r="K610" s="1"/>
  <c r="G471"/>
  <c r="I472"/>
  <c r="K472" s="1"/>
  <c r="G503"/>
  <c r="I503" s="1"/>
  <c r="K503" s="1"/>
  <c r="I504"/>
  <c r="K504" s="1"/>
  <c r="G462"/>
  <c r="A463"/>
  <c r="A460"/>
  <c r="A462"/>
  <c r="A464"/>
  <c r="A465"/>
  <c r="A461"/>
  <c r="H583" i="6" l="1"/>
  <c r="J583" s="1"/>
  <c r="F582"/>
  <c r="H582" s="1"/>
  <c r="J582" s="1"/>
  <c r="G511" i="5"/>
  <c r="I511" s="1"/>
  <c r="K511" s="1"/>
  <c r="I512"/>
  <c r="K512" s="1"/>
  <c r="G470"/>
  <c r="I471"/>
  <c r="K471" s="1"/>
  <c r="G603"/>
  <c r="I603" s="1"/>
  <c r="K603" s="1"/>
  <c r="I604"/>
  <c r="K604" s="1"/>
  <c r="G608"/>
  <c r="I608" s="1"/>
  <c r="K608" s="1"/>
  <c r="I609"/>
  <c r="K609" s="1"/>
  <c r="G461"/>
  <c r="I462"/>
  <c r="K462" s="1"/>
  <c r="F1034" i="6"/>
  <c r="F1038"/>
  <c r="A1035"/>
  <c r="A1037"/>
  <c r="A1034"/>
  <c r="A1038"/>
  <c r="A1036"/>
  <c r="A1033"/>
  <c r="F1033" l="1"/>
  <c r="H1033" s="1"/>
  <c r="J1033" s="1"/>
  <c r="H1034"/>
  <c r="J1034" s="1"/>
  <c r="F1037"/>
  <c r="H1037" s="1"/>
  <c r="J1037" s="1"/>
  <c r="H1038"/>
  <c r="J1038" s="1"/>
  <c r="G460" i="5"/>
  <c r="I460" s="1"/>
  <c r="K460" s="1"/>
  <c r="I461"/>
  <c r="K461" s="1"/>
  <c r="G469"/>
  <c r="I469" s="1"/>
  <c r="K469" s="1"/>
  <c r="I470"/>
  <c r="K470" s="1"/>
  <c r="F1027" i="6"/>
  <c r="H1027" s="1"/>
  <c r="J1027" s="1"/>
  <c r="F1029"/>
  <c r="H1029" s="1"/>
  <c r="J1029" s="1"/>
  <c r="F1031"/>
  <c r="H1031" s="1"/>
  <c r="J1031" s="1"/>
  <c r="F1113"/>
  <c r="H1113" s="1"/>
  <c r="J1113" s="1"/>
  <c r="A1109"/>
  <c r="F1107" l="1"/>
  <c r="H1107" s="1"/>
  <c r="J1107" s="1"/>
  <c r="F1101"/>
  <c r="H1101" s="1"/>
  <c r="J1101" s="1"/>
  <c r="F1096"/>
  <c r="H1096" s="1"/>
  <c r="J1096" s="1"/>
  <c r="F1088"/>
  <c r="H1088" s="1"/>
  <c r="J1088" s="1"/>
  <c r="F1090"/>
  <c r="F1078"/>
  <c r="H1078" s="1"/>
  <c r="J1078" s="1"/>
  <c r="F1080"/>
  <c r="H1080" s="1"/>
  <c r="J1080" s="1"/>
  <c r="F1082"/>
  <c r="H1082" s="1"/>
  <c r="J1082" s="1"/>
  <c r="F1072"/>
  <c r="H1072" s="1"/>
  <c r="J1072" s="1"/>
  <c r="F1013"/>
  <c r="H1013" s="1"/>
  <c r="J1013" s="1"/>
  <c r="F1005"/>
  <c r="H1005" s="1"/>
  <c r="J1005" s="1"/>
  <c r="F1007"/>
  <c r="H1007" s="1"/>
  <c r="J1007" s="1"/>
  <c r="F1009"/>
  <c r="H1009" s="1"/>
  <c r="J1009" s="1"/>
  <c r="F1001"/>
  <c r="H1001" s="1"/>
  <c r="J1001" s="1"/>
  <c r="F996"/>
  <c r="F991"/>
  <c r="F986"/>
  <c r="H986" s="1"/>
  <c r="J986" s="1"/>
  <c r="F978"/>
  <c r="H978" s="1"/>
  <c r="J978" s="1"/>
  <c r="F969"/>
  <c r="F971"/>
  <c r="F973"/>
  <c r="F964"/>
  <c r="H964" s="1"/>
  <c r="J964" s="1"/>
  <c r="F959"/>
  <c r="H959" s="1"/>
  <c r="J959" s="1"/>
  <c r="F954"/>
  <c r="H954" s="1"/>
  <c r="J954" s="1"/>
  <c r="F950"/>
  <c r="H950" s="1"/>
  <c r="J950" s="1"/>
  <c r="F944"/>
  <c r="A1092"/>
  <c r="A988"/>
  <c r="A941"/>
  <c r="A1071"/>
  <c r="A1089"/>
  <c r="A1066"/>
  <c r="A1084"/>
  <c r="A1068"/>
  <c r="A993"/>
  <c r="A1073"/>
  <c r="A1103"/>
  <c r="A1016"/>
  <c r="A944"/>
  <c r="A943"/>
  <c r="A940"/>
  <c r="A1090"/>
  <c r="A987"/>
  <c r="A982"/>
  <c r="A1067"/>
  <c r="A1074"/>
  <c r="A995"/>
  <c r="A992"/>
  <c r="A991"/>
  <c r="A1069"/>
  <c r="A204" i="5"/>
  <c r="A990" i="6"/>
  <c r="A1023"/>
  <c r="A1075"/>
  <c r="A996"/>
  <c r="F1089" l="1"/>
  <c r="H1089" s="1"/>
  <c r="J1089" s="1"/>
  <c r="H1090"/>
  <c r="J1090" s="1"/>
  <c r="F943"/>
  <c r="H944"/>
  <c r="J944" s="1"/>
  <c r="F968"/>
  <c r="H968" s="1"/>
  <c r="J968" s="1"/>
  <c r="H969"/>
  <c r="J969" s="1"/>
  <c r="F995"/>
  <c r="H996"/>
  <c r="J996" s="1"/>
  <c r="F972"/>
  <c r="H972" s="1"/>
  <c r="J972" s="1"/>
  <c r="H973"/>
  <c r="J973" s="1"/>
  <c r="F970"/>
  <c r="H970" s="1"/>
  <c r="J970" s="1"/>
  <c r="H971"/>
  <c r="J971" s="1"/>
  <c r="F990"/>
  <c r="H991"/>
  <c r="J991" s="1"/>
  <c r="F939"/>
  <c r="H939" s="1"/>
  <c r="J939" s="1"/>
  <c r="F934"/>
  <c r="H934" s="1"/>
  <c r="J934" s="1"/>
  <c r="F928"/>
  <c r="F923"/>
  <c r="H923" s="1"/>
  <c r="J923" s="1"/>
  <c r="F913"/>
  <c r="H913" s="1"/>
  <c r="J913" s="1"/>
  <c r="F915"/>
  <c r="H915" s="1"/>
  <c r="J915" s="1"/>
  <c r="F917"/>
  <c r="H917" s="1"/>
  <c r="J917" s="1"/>
  <c r="F906"/>
  <c r="F895"/>
  <c r="F901"/>
  <c r="F899"/>
  <c r="F897"/>
  <c r="F890"/>
  <c r="H890" s="1"/>
  <c r="J890" s="1"/>
  <c r="F888"/>
  <c r="F883"/>
  <c r="H883" s="1"/>
  <c r="J883" s="1"/>
  <c r="F877"/>
  <c r="H877" s="1"/>
  <c r="J877" s="1"/>
  <c r="F873"/>
  <c r="H873" s="1"/>
  <c r="J873" s="1"/>
  <c r="A873"/>
  <c r="A906"/>
  <c r="A902"/>
  <c r="A905"/>
  <c r="A903"/>
  <c r="F989" l="1"/>
  <c r="H990"/>
  <c r="J990" s="1"/>
  <c r="F900"/>
  <c r="H900" s="1"/>
  <c r="J900" s="1"/>
  <c r="H901"/>
  <c r="J901" s="1"/>
  <c r="F898"/>
  <c r="H898" s="1"/>
  <c r="J898" s="1"/>
  <c r="H899"/>
  <c r="J899" s="1"/>
  <c r="F927"/>
  <c r="H927" s="1"/>
  <c r="J927" s="1"/>
  <c r="H928"/>
  <c r="J928" s="1"/>
  <c r="F887"/>
  <c r="H887" s="1"/>
  <c r="J887" s="1"/>
  <c r="H888"/>
  <c r="J888" s="1"/>
  <c r="F896"/>
  <c r="H896" s="1"/>
  <c r="J896" s="1"/>
  <c r="H897"/>
  <c r="J897" s="1"/>
  <c r="F994"/>
  <c r="H995"/>
  <c r="J995" s="1"/>
  <c r="F942"/>
  <c r="H943"/>
  <c r="J943" s="1"/>
  <c r="F967"/>
  <c r="F905"/>
  <c r="H906"/>
  <c r="J906" s="1"/>
  <c r="F894"/>
  <c r="H894" s="1"/>
  <c r="J894" s="1"/>
  <c r="H895"/>
  <c r="J895" s="1"/>
  <c r="F867"/>
  <c r="H867" s="1"/>
  <c r="J867" s="1"/>
  <c r="F862"/>
  <c r="H862" s="1"/>
  <c r="J862" s="1"/>
  <c r="F857"/>
  <c r="F852"/>
  <c r="F848"/>
  <c r="H848" s="1"/>
  <c r="J848" s="1"/>
  <c r="A852"/>
  <c r="A851"/>
  <c r="A849"/>
  <c r="F893" l="1"/>
  <c r="H893" s="1"/>
  <c r="J893" s="1"/>
  <c r="F966"/>
  <c r="H967"/>
  <c r="J967" s="1"/>
  <c r="F988"/>
  <c r="H989"/>
  <c r="J989" s="1"/>
  <c r="F904"/>
  <c r="H905"/>
  <c r="J905" s="1"/>
  <c r="F851"/>
  <c r="H852"/>
  <c r="J852" s="1"/>
  <c r="F941"/>
  <c r="H942"/>
  <c r="J942" s="1"/>
  <c r="F856"/>
  <c r="H857"/>
  <c r="J857" s="1"/>
  <c r="F993"/>
  <c r="H994"/>
  <c r="J994" s="1"/>
  <c r="F843"/>
  <c r="H843" s="1"/>
  <c r="J843" s="1"/>
  <c r="F842"/>
  <c r="H842" s="1"/>
  <c r="J842" s="1"/>
  <c r="F837"/>
  <c r="H837" s="1"/>
  <c r="J837" s="1"/>
  <c r="F833"/>
  <c r="H833" s="1"/>
  <c r="J833" s="1"/>
  <c r="F826"/>
  <c r="H826" s="1"/>
  <c r="J826" s="1"/>
  <c r="F824"/>
  <c r="H824" s="1"/>
  <c r="J824" s="1"/>
  <c r="F822"/>
  <c r="H822" s="1"/>
  <c r="J822" s="1"/>
  <c r="F817"/>
  <c r="F814"/>
  <c r="F807"/>
  <c r="F803"/>
  <c r="A799"/>
  <c r="A843"/>
  <c r="A807"/>
  <c r="A803"/>
  <c r="A816"/>
  <c r="A814"/>
  <c r="A800"/>
  <c r="A804"/>
  <c r="A819"/>
  <c r="A813"/>
  <c r="A817"/>
  <c r="A811"/>
  <c r="A806"/>
  <c r="A802"/>
  <c r="A818"/>
  <c r="F892" l="1"/>
  <c r="H892" s="1"/>
  <c r="J892" s="1"/>
  <c r="F855"/>
  <c r="H856"/>
  <c r="J856" s="1"/>
  <c r="F850"/>
  <c r="H851"/>
  <c r="J851" s="1"/>
  <c r="F965"/>
  <c r="H965" s="1"/>
  <c r="J965" s="1"/>
  <c r="H966"/>
  <c r="J966" s="1"/>
  <c r="F813"/>
  <c r="H814"/>
  <c r="J814" s="1"/>
  <c r="F992"/>
  <c r="H992" s="1"/>
  <c r="J992" s="1"/>
  <c r="H993"/>
  <c r="J993" s="1"/>
  <c r="F940"/>
  <c r="H940" s="1"/>
  <c r="J940" s="1"/>
  <c r="H941"/>
  <c r="J941" s="1"/>
  <c r="F903"/>
  <c r="H904"/>
  <c r="J904" s="1"/>
  <c r="F987"/>
  <c r="H987" s="1"/>
  <c r="J987" s="1"/>
  <c r="H988"/>
  <c r="J988" s="1"/>
  <c r="F806"/>
  <c r="H807"/>
  <c r="J807" s="1"/>
  <c r="F802"/>
  <c r="H803"/>
  <c r="J803" s="1"/>
  <c r="F816"/>
  <c r="H817"/>
  <c r="J817" s="1"/>
  <c r="F841"/>
  <c r="H841" s="1"/>
  <c r="J841" s="1"/>
  <c r="F788"/>
  <c r="F798"/>
  <c r="F793"/>
  <c r="H793" s="1"/>
  <c r="J793" s="1"/>
  <c r="F768"/>
  <c r="H768" s="1"/>
  <c r="J768" s="1"/>
  <c r="F763"/>
  <c r="H763" s="1"/>
  <c r="J763" s="1"/>
  <c r="F757"/>
  <c r="H757" s="1"/>
  <c r="J757" s="1"/>
  <c r="F753"/>
  <c r="H753" s="1"/>
  <c r="J753" s="1"/>
  <c r="F749"/>
  <c r="H749" s="1"/>
  <c r="J749" s="1"/>
  <c r="F745"/>
  <c r="H745" s="1"/>
  <c r="J745" s="1"/>
  <c r="F736"/>
  <c r="F738"/>
  <c r="H738" s="1"/>
  <c r="J738" s="1"/>
  <c r="A764"/>
  <c r="A741"/>
  <c r="A797"/>
  <c r="A789"/>
  <c r="A787"/>
  <c r="A740"/>
  <c r="A732"/>
  <c r="A785"/>
  <c r="A784"/>
  <c r="A798"/>
  <c r="A795"/>
  <c r="A788"/>
  <c r="A794"/>
  <c r="A759"/>
  <c r="F891" l="1"/>
  <c r="H891" s="1"/>
  <c r="J891" s="1"/>
  <c r="F812"/>
  <c r="H813"/>
  <c r="J813" s="1"/>
  <c r="F854"/>
  <c r="H855"/>
  <c r="J855" s="1"/>
  <c r="F815"/>
  <c r="H815" s="1"/>
  <c r="J815" s="1"/>
  <c r="H816"/>
  <c r="J816" s="1"/>
  <c r="F805"/>
  <c r="H806"/>
  <c r="J806" s="1"/>
  <c r="F902"/>
  <c r="H902" s="1"/>
  <c r="J902" s="1"/>
  <c r="H903"/>
  <c r="J903" s="1"/>
  <c r="F849"/>
  <c r="H849" s="1"/>
  <c r="J849" s="1"/>
  <c r="H850"/>
  <c r="J850" s="1"/>
  <c r="F801"/>
  <c r="H802"/>
  <c r="J802" s="1"/>
  <c r="F787"/>
  <c r="H788"/>
  <c r="J788" s="1"/>
  <c r="F735"/>
  <c r="H735" s="1"/>
  <c r="J735" s="1"/>
  <c r="H736"/>
  <c r="J736" s="1"/>
  <c r="F797"/>
  <c r="H798"/>
  <c r="J798" s="1"/>
  <c r="F730"/>
  <c r="H730" s="1"/>
  <c r="J730" s="1"/>
  <c r="F725"/>
  <c r="H725" s="1"/>
  <c r="J725" s="1"/>
  <c r="F720"/>
  <c r="F717"/>
  <c r="H717" s="1"/>
  <c r="J717" s="1"/>
  <c r="F713"/>
  <c r="H713" s="1"/>
  <c r="J713" s="1"/>
  <c r="F702"/>
  <c r="H702" s="1"/>
  <c r="J702" s="1"/>
  <c r="F707"/>
  <c r="H707" s="1"/>
  <c r="J707" s="1"/>
  <c r="F697"/>
  <c r="H697" s="1"/>
  <c r="J697" s="1"/>
  <c r="F691"/>
  <c r="H691" s="1"/>
  <c r="J691" s="1"/>
  <c r="F679"/>
  <c r="H679" s="1"/>
  <c r="J679" s="1"/>
  <c r="F675"/>
  <c r="H675" s="1"/>
  <c r="J675" s="1"/>
  <c r="F670"/>
  <c r="F665"/>
  <c r="F663"/>
  <c r="H663" s="1"/>
  <c r="J663" s="1"/>
  <c r="F656"/>
  <c r="F654"/>
  <c r="F644"/>
  <c r="F646"/>
  <c r="F648"/>
  <c r="A686"/>
  <c r="A665"/>
  <c r="A640"/>
  <c r="A670"/>
  <c r="A666"/>
  <c r="A667"/>
  <c r="A720"/>
  <c r="A719"/>
  <c r="A669"/>
  <c r="A687"/>
  <c r="F800" l="1"/>
  <c r="H800" s="1"/>
  <c r="J800" s="1"/>
  <c r="H801"/>
  <c r="J801" s="1"/>
  <c r="H812"/>
  <c r="J812" s="1"/>
  <c r="F811"/>
  <c r="F664"/>
  <c r="H664" s="1"/>
  <c r="J664" s="1"/>
  <c r="H665"/>
  <c r="J665" s="1"/>
  <c r="F645"/>
  <c r="H645" s="1"/>
  <c r="J645" s="1"/>
  <c r="H646"/>
  <c r="J646" s="1"/>
  <c r="F647"/>
  <c r="H647" s="1"/>
  <c r="J647" s="1"/>
  <c r="H648"/>
  <c r="J648" s="1"/>
  <c r="F719"/>
  <c r="H720"/>
  <c r="J720" s="1"/>
  <c r="F796"/>
  <c r="H797"/>
  <c r="J797" s="1"/>
  <c r="F786"/>
  <c r="H787"/>
  <c r="J787" s="1"/>
  <c r="F804"/>
  <c r="H804" s="1"/>
  <c r="J804" s="1"/>
  <c r="H805"/>
  <c r="J805" s="1"/>
  <c r="F853"/>
  <c r="H853" s="1"/>
  <c r="J853" s="1"/>
  <c r="H854"/>
  <c r="J854" s="1"/>
  <c r="F643"/>
  <c r="H643" s="1"/>
  <c r="J643" s="1"/>
  <c r="H644"/>
  <c r="J644" s="1"/>
  <c r="F655"/>
  <c r="H655" s="1"/>
  <c r="J655" s="1"/>
  <c r="H656"/>
  <c r="J656" s="1"/>
  <c r="F653"/>
  <c r="H653" s="1"/>
  <c r="J653" s="1"/>
  <c r="H654"/>
  <c r="J654" s="1"/>
  <c r="F669"/>
  <c r="H670"/>
  <c r="J670" s="1"/>
  <c r="F637"/>
  <c r="F635"/>
  <c r="A631"/>
  <c r="F652" l="1"/>
  <c r="H652" s="1"/>
  <c r="J652" s="1"/>
  <c r="F668"/>
  <c r="H669"/>
  <c r="J669" s="1"/>
  <c r="F785"/>
  <c r="H786"/>
  <c r="J786" s="1"/>
  <c r="F718"/>
  <c r="H718" s="1"/>
  <c r="J718" s="1"/>
  <c r="H719"/>
  <c r="J719" s="1"/>
  <c r="F642"/>
  <c r="F795"/>
  <c r="H796"/>
  <c r="J796" s="1"/>
  <c r="F636"/>
  <c r="H636" s="1"/>
  <c r="J636" s="1"/>
  <c r="H637"/>
  <c r="J637" s="1"/>
  <c r="F634"/>
  <c r="H634" s="1"/>
  <c r="J634" s="1"/>
  <c r="H635"/>
  <c r="J635" s="1"/>
  <c r="F799"/>
  <c r="H799" s="1"/>
  <c r="J799" s="1"/>
  <c r="H811"/>
  <c r="J811" s="1"/>
  <c r="F628"/>
  <c r="H628" s="1"/>
  <c r="J628" s="1"/>
  <c r="F623"/>
  <c r="H623" s="1"/>
  <c r="J623" s="1"/>
  <c r="F617"/>
  <c r="F611"/>
  <c r="H611" s="1"/>
  <c r="J611" s="1"/>
  <c r="F604"/>
  <c r="H604" s="1"/>
  <c r="J604" s="1"/>
  <c r="F598"/>
  <c r="H598" s="1"/>
  <c r="J598" s="1"/>
  <c r="F481"/>
  <c r="F483"/>
  <c r="F569"/>
  <c r="F513"/>
  <c r="F506"/>
  <c r="F499"/>
  <c r="F501"/>
  <c r="H501" s="1"/>
  <c r="J501" s="1"/>
  <c r="A493"/>
  <c r="A505"/>
  <c r="A617"/>
  <c r="A499"/>
  <c r="A500"/>
  <c r="A613"/>
  <c r="A616"/>
  <c r="A508"/>
  <c r="A501"/>
  <c r="A475"/>
  <c r="A503"/>
  <c r="A509"/>
  <c r="A481"/>
  <c r="A512"/>
  <c r="A507"/>
  <c r="A614"/>
  <c r="A612"/>
  <c r="A498"/>
  <c r="A513"/>
  <c r="A494"/>
  <c r="A594"/>
  <c r="A482"/>
  <c r="A502"/>
  <c r="A478"/>
  <c r="A483"/>
  <c r="A510"/>
  <c r="A476"/>
  <c r="A496"/>
  <c r="A480"/>
  <c r="A506"/>
  <c r="A477"/>
  <c r="A495"/>
  <c r="F651" l="1"/>
  <c r="H651" s="1"/>
  <c r="J651" s="1"/>
  <c r="F633"/>
  <c r="F632" s="1"/>
  <c r="F616"/>
  <c r="H617"/>
  <c r="J617" s="1"/>
  <c r="F667"/>
  <c r="H668"/>
  <c r="J668" s="1"/>
  <c r="F482"/>
  <c r="H482" s="1"/>
  <c r="J482" s="1"/>
  <c r="H483"/>
  <c r="J483" s="1"/>
  <c r="F794"/>
  <c r="H794" s="1"/>
  <c r="J794" s="1"/>
  <c r="H795"/>
  <c r="J795" s="1"/>
  <c r="F480"/>
  <c r="H480" s="1"/>
  <c r="J480" s="1"/>
  <c r="H481"/>
  <c r="J481" s="1"/>
  <c r="F568"/>
  <c r="H569"/>
  <c r="J569" s="1"/>
  <c r="F641"/>
  <c r="H642"/>
  <c r="J642" s="1"/>
  <c r="F784"/>
  <c r="H784" s="1"/>
  <c r="J784" s="1"/>
  <c r="H785"/>
  <c r="J785" s="1"/>
  <c r="F505"/>
  <c r="H505" s="1"/>
  <c r="J505" s="1"/>
  <c r="H506"/>
  <c r="J506" s="1"/>
  <c r="F498"/>
  <c r="H498" s="1"/>
  <c r="J498" s="1"/>
  <c r="H499"/>
  <c r="J499" s="1"/>
  <c r="F512"/>
  <c r="H513"/>
  <c r="J513" s="1"/>
  <c r="F650"/>
  <c r="H650" s="1"/>
  <c r="J650" s="1"/>
  <c r="F492"/>
  <c r="H492" s="1"/>
  <c r="J492" s="1"/>
  <c r="F490"/>
  <c r="G271" i="5"/>
  <c r="I271" s="1"/>
  <c r="K271" s="1"/>
  <c r="F472" i="6"/>
  <c r="F474"/>
  <c r="A468"/>
  <c r="A487"/>
  <c r="A474"/>
  <c r="A489"/>
  <c r="A485"/>
  <c r="A490"/>
  <c r="A473"/>
  <c r="A486"/>
  <c r="A484"/>
  <c r="A467"/>
  <c r="A492"/>
  <c r="A491"/>
  <c r="H633" l="1"/>
  <c r="J633" s="1"/>
  <c r="F615"/>
  <c r="H616"/>
  <c r="J616" s="1"/>
  <c r="F567"/>
  <c r="H568"/>
  <c r="J568" s="1"/>
  <c r="F511"/>
  <c r="H512"/>
  <c r="J512" s="1"/>
  <c r="F640"/>
  <c r="H641"/>
  <c r="J641" s="1"/>
  <c r="F631"/>
  <c r="H632"/>
  <c r="J632" s="1"/>
  <c r="F666"/>
  <c r="H666" s="1"/>
  <c r="J666" s="1"/>
  <c r="H667"/>
  <c r="J667" s="1"/>
  <c r="F479"/>
  <c r="F489"/>
  <c r="H489" s="1"/>
  <c r="J489" s="1"/>
  <c r="H490"/>
  <c r="J490" s="1"/>
  <c r="F471"/>
  <c r="H471" s="1"/>
  <c r="J471" s="1"/>
  <c r="H472"/>
  <c r="J472" s="1"/>
  <c r="F473"/>
  <c r="H473" s="1"/>
  <c r="J473" s="1"/>
  <c r="H474"/>
  <c r="J474" s="1"/>
  <c r="F465"/>
  <c r="F459"/>
  <c r="H459" s="1"/>
  <c r="J459" s="1"/>
  <c r="F453"/>
  <c r="H453" s="1"/>
  <c r="J453" s="1"/>
  <c r="F448"/>
  <c r="H448" s="1"/>
  <c r="J448" s="1"/>
  <c r="F438"/>
  <c r="F433"/>
  <c r="H433" s="1"/>
  <c r="J433" s="1"/>
  <c r="A461"/>
  <c r="A430"/>
  <c r="F470" l="1"/>
  <c r="H470" s="1"/>
  <c r="J470" s="1"/>
  <c r="F478"/>
  <c r="H479"/>
  <c r="J479" s="1"/>
  <c r="F630"/>
  <c r="H631"/>
  <c r="J631" s="1"/>
  <c r="F510"/>
  <c r="H511"/>
  <c r="J511" s="1"/>
  <c r="F614"/>
  <c r="H615"/>
  <c r="J615" s="1"/>
  <c r="F437"/>
  <c r="H438"/>
  <c r="J438" s="1"/>
  <c r="F639"/>
  <c r="H639" s="1"/>
  <c r="J639" s="1"/>
  <c r="H640"/>
  <c r="J640" s="1"/>
  <c r="F566"/>
  <c r="H567"/>
  <c r="J567" s="1"/>
  <c r="F464"/>
  <c r="H465"/>
  <c r="J465" s="1"/>
  <c r="F428"/>
  <c r="H428" s="1"/>
  <c r="J428" s="1"/>
  <c r="F426"/>
  <c r="H426" s="1"/>
  <c r="J426" s="1"/>
  <c r="F418"/>
  <c r="F411"/>
  <c r="H411" s="1"/>
  <c r="J411" s="1"/>
  <c r="A418"/>
  <c r="A417"/>
  <c r="A420"/>
  <c r="A419"/>
  <c r="F469" l="1"/>
  <c r="F468" s="1"/>
  <c r="F613"/>
  <c r="H614"/>
  <c r="J614" s="1"/>
  <c r="F629"/>
  <c r="H629" s="1"/>
  <c r="J629" s="1"/>
  <c r="H630"/>
  <c r="J630" s="1"/>
  <c r="F417"/>
  <c r="H417" s="1"/>
  <c r="J417" s="1"/>
  <c r="H418"/>
  <c r="J418" s="1"/>
  <c r="F565"/>
  <c r="H565" s="1"/>
  <c r="J565" s="1"/>
  <c r="H566"/>
  <c r="J566" s="1"/>
  <c r="F436"/>
  <c r="H437"/>
  <c r="J437" s="1"/>
  <c r="F509"/>
  <c r="H509" s="1"/>
  <c r="J509" s="1"/>
  <c r="H510"/>
  <c r="J510" s="1"/>
  <c r="F477"/>
  <c r="H478"/>
  <c r="J478" s="1"/>
  <c r="F463"/>
  <c r="H464"/>
  <c r="J464" s="1"/>
  <c r="F406"/>
  <c r="H406" s="1"/>
  <c r="J406" s="1"/>
  <c r="H469" l="1"/>
  <c r="J469" s="1"/>
  <c r="F612"/>
  <c r="H612" s="1"/>
  <c r="J612" s="1"/>
  <c r="H613"/>
  <c r="J613" s="1"/>
  <c r="F462"/>
  <c r="H463"/>
  <c r="J463" s="1"/>
  <c r="F476"/>
  <c r="H477"/>
  <c r="J477" s="1"/>
  <c r="F467"/>
  <c r="H468"/>
  <c r="J468" s="1"/>
  <c r="F435"/>
  <c r="H435" s="1"/>
  <c r="J435" s="1"/>
  <c r="H436"/>
  <c r="J436" s="1"/>
  <c r="F1036"/>
  <c r="G338" i="5"/>
  <c r="I338" s="1"/>
  <c r="K338" s="1"/>
  <c r="F372" i="6"/>
  <c r="H372" s="1"/>
  <c r="J372" s="1"/>
  <c r="F370"/>
  <c r="H370" s="1"/>
  <c r="J370" s="1"/>
  <c r="F365"/>
  <c r="H365" s="1"/>
  <c r="J365" s="1"/>
  <c r="F363"/>
  <c r="H363" s="1"/>
  <c r="J363" s="1"/>
  <c r="F361"/>
  <c r="F355"/>
  <c r="H355" s="1"/>
  <c r="J355" s="1"/>
  <c r="F350"/>
  <c r="F346"/>
  <c r="H346" s="1"/>
  <c r="J346" s="1"/>
  <c r="F340"/>
  <c r="H340" s="1"/>
  <c r="J340" s="1"/>
  <c r="F338"/>
  <c r="H338" s="1"/>
  <c r="J338" s="1"/>
  <c r="F329"/>
  <c r="H329" s="1"/>
  <c r="J329" s="1"/>
  <c r="F331"/>
  <c r="H331" s="1"/>
  <c r="J331" s="1"/>
  <c r="F333"/>
  <c r="H333" s="1"/>
  <c r="J333" s="1"/>
  <c r="A325"/>
  <c r="A357"/>
  <c r="H476" l="1"/>
  <c r="J476" s="1"/>
  <c r="F475"/>
  <c r="H475" s="1"/>
  <c r="J475" s="1"/>
  <c r="F349"/>
  <c r="H350"/>
  <c r="J350" s="1"/>
  <c r="F1035"/>
  <c r="H1036"/>
  <c r="J1036" s="1"/>
  <c r="H467"/>
  <c r="J467" s="1"/>
  <c r="F466"/>
  <c r="H466" s="1"/>
  <c r="J466" s="1"/>
  <c r="F461"/>
  <c r="H462"/>
  <c r="J462" s="1"/>
  <c r="F360"/>
  <c r="H360" s="1"/>
  <c r="J360" s="1"/>
  <c r="H361"/>
  <c r="J361" s="1"/>
  <c r="F312"/>
  <c r="H312" s="1"/>
  <c r="J312" s="1"/>
  <c r="F310"/>
  <c r="H310" s="1"/>
  <c r="J310" s="1"/>
  <c r="F322"/>
  <c r="H322" s="1"/>
  <c r="J322" s="1"/>
  <c r="F271"/>
  <c r="F265"/>
  <c r="F260"/>
  <c r="F255"/>
  <c r="F249"/>
  <c r="H249" s="1"/>
  <c r="J249" s="1"/>
  <c r="A306"/>
  <c r="A266"/>
  <c r="A246"/>
  <c r="A245"/>
  <c r="A251"/>
  <c r="F1032" l="1"/>
  <c r="H1032" s="1"/>
  <c r="J1032" s="1"/>
  <c r="H1035"/>
  <c r="J1035" s="1"/>
  <c r="F264"/>
  <c r="H265"/>
  <c r="J265" s="1"/>
  <c r="F254"/>
  <c r="H255"/>
  <c r="J255" s="1"/>
  <c r="F348"/>
  <c r="H349"/>
  <c r="J349" s="1"/>
  <c r="H461"/>
  <c r="J461" s="1"/>
  <c r="F460"/>
  <c r="H460" s="1"/>
  <c r="J460" s="1"/>
  <c r="F259"/>
  <c r="H260"/>
  <c r="J260" s="1"/>
  <c r="F270"/>
  <c r="H270" s="1"/>
  <c r="J270" s="1"/>
  <c r="H271"/>
  <c r="J271" s="1"/>
  <c r="F244"/>
  <c r="F239"/>
  <c r="H239" s="1"/>
  <c r="J239" s="1"/>
  <c r="F238"/>
  <c r="H238" s="1"/>
  <c r="J238" s="1"/>
  <c r="A239"/>
  <c r="F243" l="1"/>
  <c r="H244"/>
  <c r="J244" s="1"/>
  <c r="F347"/>
  <c r="H347" s="1"/>
  <c r="J347" s="1"/>
  <c r="H348"/>
  <c r="J348" s="1"/>
  <c r="F263"/>
  <c r="H264"/>
  <c r="J264" s="1"/>
  <c r="F269"/>
  <c r="F253"/>
  <c r="H254"/>
  <c r="J254" s="1"/>
  <c r="F258"/>
  <c r="H259"/>
  <c r="J259" s="1"/>
  <c r="F237"/>
  <c r="F232"/>
  <c r="F227"/>
  <c r="F222"/>
  <c r="F212"/>
  <c r="F217"/>
  <c r="F207"/>
  <c r="H207" s="1"/>
  <c r="J207" s="1"/>
  <c r="F202"/>
  <c r="H202" s="1"/>
  <c r="J202" s="1"/>
  <c r="F197"/>
  <c r="F192"/>
  <c r="F186"/>
  <c r="F184"/>
  <c r="A217"/>
  <c r="A218"/>
  <c r="A232"/>
  <c r="A228"/>
  <c r="A223"/>
  <c r="A214"/>
  <c r="A219"/>
  <c r="A216"/>
  <c r="A186"/>
  <c r="A221"/>
  <c r="A224"/>
  <c r="A235"/>
  <c r="A185"/>
  <c r="A213"/>
  <c r="A231"/>
  <c r="A229"/>
  <c r="A234"/>
  <c r="A227"/>
  <c r="A226"/>
  <c r="A222"/>
  <c r="A233"/>
  <c r="F231" l="1"/>
  <c r="H232"/>
  <c r="J232" s="1"/>
  <c r="F262"/>
  <c r="H263"/>
  <c r="J263" s="1"/>
  <c r="F242"/>
  <c r="H243"/>
  <c r="J243" s="1"/>
  <c r="F185"/>
  <c r="H185" s="1"/>
  <c r="J185" s="1"/>
  <c r="H186"/>
  <c r="J186" s="1"/>
  <c r="F226"/>
  <c r="H227"/>
  <c r="J227" s="1"/>
  <c r="F257"/>
  <c r="H258"/>
  <c r="J258" s="1"/>
  <c r="F191"/>
  <c r="H192"/>
  <c r="J192" s="1"/>
  <c r="F183"/>
  <c r="H183" s="1"/>
  <c r="J183" s="1"/>
  <c r="H184"/>
  <c r="J184" s="1"/>
  <c r="F221"/>
  <c r="H222"/>
  <c r="J222" s="1"/>
  <c r="F268"/>
  <c r="H269"/>
  <c r="J269" s="1"/>
  <c r="F216"/>
  <c r="H217"/>
  <c r="J217" s="1"/>
  <c r="F196"/>
  <c r="H197"/>
  <c r="J197" s="1"/>
  <c r="F211"/>
  <c r="H212"/>
  <c r="J212" s="1"/>
  <c r="F236"/>
  <c r="H237"/>
  <c r="J237" s="1"/>
  <c r="F252"/>
  <c r="H253"/>
  <c r="J253" s="1"/>
  <c r="F175"/>
  <c r="F177"/>
  <c r="A177"/>
  <c r="A176"/>
  <c r="A171"/>
  <c r="F210" l="1"/>
  <c r="H211"/>
  <c r="J211" s="1"/>
  <c r="F190"/>
  <c r="H191"/>
  <c r="J191" s="1"/>
  <c r="F225"/>
  <c r="H226"/>
  <c r="J226" s="1"/>
  <c r="F241"/>
  <c r="H242"/>
  <c r="J242" s="1"/>
  <c r="F230"/>
  <c r="H231"/>
  <c r="J231" s="1"/>
  <c r="F215"/>
  <c r="H216"/>
  <c r="J216" s="1"/>
  <c r="F195"/>
  <c r="H196"/>
  <c r="J196" s="1"/>
  <c r="F256"/>
  <c r="H256" s="1"/>
  <c r="J256" s="1"/>
  <c r="H257"/>
  <c r="J257" s="1"/>
  <c r="F261"/>
  <c r="H261" s="1"/>
  <c r="J261" s="1"/>
  <c r="H262"/>
  <c r="J262" s="1"/>
  <c r="F251"/>
  <c r="H252"/>
  <c r="J252" s="1"/>
  <c r="F220"/>
  <c r="H221"/>
  <c r="J221" s="1"/>
  <c r="F174"/>
  <c r="H174" s="1"/>
  <c r="J174" s="1"/>
  <c r="H175"/>
  <c r="J175" s="1"/>
  <c r="F235"/>
  <c r="H236"/>
  <c r="J236" s="1"/>
  <c r="F267"/>
  <c r="H268"/>
  <c r="J268" s="1"/>
  <c r="F176"/>
  <c r="H176" s="1"/>
  <c r="J176" s="1"/>
  <c r="H177"/>
  <c r="J177" s="1"/>
  <c r="F165"/>
  <c r="F167"/>
  <c r="H167" s="1"/>
  <c r="J167" s="1"/>
  <c r="F168"/>
  <c r="H168" s="1"/>
  <c r="J168" s="1"/>
  <c r="A164"/>
  <c r="A168"/>
  <c r="A165"/>
  <c r="F219" l="1"/>
  <c r="H220"/>
  <c r="J220" s="1"/>
  <c r="F194"/>
  <c r="H195"/>
  <c r="J195" s="1"/>
  <c r="F229"/>
  <c r="H230"/>
  <c r="J230" s="1"/>
  <c r="F224"/>
  <c r="H225"/>
  <c r="J225" s="1"/>
  <c r="F209"/>
  <c r="H210"/>
  <c r="J210" s="1"/>
  <c r="F234"/>
  <c r="H234" s="1"/>
  <c r="J234" s="1"/>
  <c r="H235"/>
  <c r="J235" s="1"/>
  <c r="H251"/>
  <c r="J251" s="1"/>
  <c r="F250"/>
  <c r="H250" s="1"/>
  <c r="J250" s="1"/>
  <c r="F214"/>
  <c r="H215"/>
  <c r="J215" s="1"/>
  <c r="F240"/>
  <c r="H240" s="1"/>
  <c r="J240" s="1"/>
  <c r="H241"/>
  <c r="J241" s="1"/>
  <c r="F189"/>
  <c r="H189" s="1"/>
  <c r="J189" s="1"/>
  <c r="H190"/>
  <c r="J190" s="1"/>
  <c r="F266"/>
  <c r="H266" s="1"/>
  <c r="J266" s="1"/>
  <c r="H267"/>
  <c r="J267" s="1"/>
  <c r="F164"/>
  <c r="H164" s="1"/>
  <c r="J164" s="1"/>
  <c r="H165"/>
  <c r="J165" s="1"/>
  <c r="F173"/>
  <c r="H173" s="1"/>
  <c r="J173" s="1"/>
  <c r="F166"/>
  <c r="F160"/>
  <c r="H160" s="1"/>
  <c r="J160" s="1"/>
  <c r="F159"/>
  <c r="H159" s="1"/>
  <c r="J159" s="1"/>
  <c r="F154"/>
  <c r="H154" s="1"/>
  <c r="J154" s="1"/>
  <c r="F147"/>
  <c r="F142"/>
  <c r="H142" s="1"/>
  <c r="J142" s="1"/>
  <c r="F137"/>
  <c r="F130"/>
  <c r="F127"/>
  <c r="F119"/>
  <c r="F114"/>
  <c r="A129"/>
  <c r="A110"/>
  <c r="A123"/>
  <c r="A121"/>
  <c r="A133"/>
  <c r="A149"/>
  <c r="A122"/>
  <c r="A132"/>
  <c r="A130"/>
  <c r="A150"/>
  <c r="A138"/>
  <c r="F208" l="1"/>
  <c r="H208" s="1"/>
  <c r="J208" s="1"/>
  <c r="H209"/>
  <c r="J209" s="1"/>
  <c r="F228"/>
  <c r="H228" s="1"/>
  <c r="J228" s="1"/>
  <c r="H229"/>
  <c r="J229" s="1"/>
  <c r="F218"/>
  <c r="H218" s="1"/>
  <c r="J218" s="1"/>
  <c r="H219"/>
  <c r="J219" s="1"/>
  <c r="F146"/>
  <c r="H147"/>
  <c r="J147" s="1"/>
  <c r="F163"/>
  <c r="H166"/>
  <c r="J166" s="1"/>
  <c r="F129"/>
  <c r="H130"/>
  <c r="J130" s="1"/>
  <c r="F213"/>
  <c r="H213" s="1"/>
  <c r="J213" s="1"/>
  <c r="H214"/>
  <c r="J214" s="1"/>
  <c r="F223"/>
  <c r="H223" s="1"/>
  <c r="J223" s="1"/>
  <c r="H224"/>
  <c r="J224" s="1"/>
  <c r="F193"/>
  <c r="H193" s="1"/>
  <c r="J193" s="1"/>
  <c r="H194"/>
  <c r="J194" s="1"/>
  <c r="F126"/>
  <c r="H126" s="1"/>
  <c r="J126" s="1"/>
  <c r="H127"/>
  <c r="J127" s="1"/>
  <c r="F118"/>
  <c r="H119"/>
  <c r="J119" s="1"/>
  <c r="F113"/>
  <c r="H113" s="1"/>
  <c r="J113" s="1"/>
  <c r="H114"/>
  <c r="J114" s="1"/>
  <c r="F136"/>
  <c r="H136" s="1"/>
  <c r="J136" s="1"/>
  <c r="H137"/>
  <c r="J137" s="1"/>
  <c r="F27"/>
  <c r="H27" s="1"/>
  <c r="J27" s="1"/>
  <c r="F28"/>
  <c r="H28" s="1"/>
  <c r="J28" s="1"/>
  <c r="A26"/>
  <c r="A27"/>
  <c r="A28"/>
  <c r="F117" l="1"/>
  <c r="H118"/>
  <c r="J118" s="1"/>
  <c r="F162"/>
  <c r="H162" s="1"/>
  <c r="J162" s="1"/>
  <c r="H163"/>
  <c r="J163" s="1"/>
  <c r="F128"/>
  <c r="H128" s="1"/>
  <c r="J128" s="1"/>
  <c r="H129"/>
  <c r="J129" s="1"/>
  <c r="F145"/>
  <c r="H146"/>
  <c r="J146" s="1"/>
  <c r="F26"/>
  <c r="F93"/>
  <c r="H93" s="1"/>
  <c r="J93" s="1"/>
  <c r="F94"/>
  <c r="H94" s="1"/>
  <c r="J94" s="1"/>
  <c r="F81"/>
  <c r="H81" s="1"/>
  <c r="J81" s="1"/>
  <c r="F82"/>
  <c r="H82" s="1"/>
  <c r="J82" s="1"/>
  <c r="F67"/>
  <c r="H67" s="1"/>
  <c r="J67" s="1"/>
  <c r="F68"/>
  <c r="H68" s="1"/>
  <c r="J68" s="1"/>
  <c r="A76"/>
  <c r="A81"/>
  <c r="A55"/>
  <c r="A77"/>
  <c r="A68"/>
  <c r="A63"/>
  <c r="F25" l="1"/>
  <c r="H25" s="1"/>
  <c r="J25" s="1"/>
  <c r="H26"/>
  <c r="J26" s="1"/>
  <c r="F116"/>
  <c r="H117"/>
  <c r="J117" s="1"/>
  <c r="F144"/>
  <c r="H145"/>
  <c r="J145" s="1"/>
  <c r="F80"/>
  <c r="H80" s="1"/>
  <c r="J80" s="1"/>
  <c r="F66"/>
  <c r="F52"/>
  <c r="H52" s="1"/>
  <c r="J52" s="1"/>
  <c r="F54"/>
  <c r="H54" s="1"/>
  <c r="J54" s="1"/>
  <c r="F44"/>
  <c r="A23"/>
  <c r="A44"/>
  <c r="A45"/>
  <c r="A43"/>
  <c r="A48"/>
  <c r="A46"/>
  <c r="F43" l="1"/>
  <c r="H43" s="1"/>
  <c r="J43" s="1"/>
  <c r="H44"/>
  <c r="J44" s="1"/>
  <c r="F115"/>
  <c r="H115" s="1"/>
  <c r="J115" s="1"/>
  <c r="H116"/>
  <c r="J116" s="1"/>
  <c r="F143"/>
  <c r="H143" s="1"/>
  <c r="J143" s="1"/>
  <c r="H144"/>
  <c r="J144" s="1"/>
  <c r="F65"/>
  <c r="H65" s="1"/>
  <c r="J65" s="1"/>
  <c r="H66"/>
  <c r="J66" s="1"/>
  <c r="G310" i="5"/>
  <c r="I310" s="1"/>
  <c r="K310" s="1"/>
  <c r="A311"/>
  <c r="A308"/>
  <c r="A310"/>
  <c r="G309" l="1"/>
  <c r="F21" i="6"/>
  <c r="H21" s="1"/>
  <c r="J21" s="1"/>
  <c r="G278" i="5"/>
  <c r="I278" s="1"/>
  <c r="K278" s="1"/>
  <c r="G276"/>
  <c r="I276" s="1"/>
  <c r="K276" s="1"/>
  <c r="A275"/>
  <c r="A278"/>
  <c r="A18" i="6"/>
  <c r="A279" i="5"/>
  <c r="A309"/>
  <c r="A273"/>
  <c r="A277"/>
  <c r="A276"/>
  <c r="A274"/>
  <c r="G308" l="1"/>
  <c r="I309"/>
  <c r="K309" s="1"/>
  <c r="G275"/>
  <c r="G269"/>
  <c r="A272"/>
  <c r="A266"/>
  <c r="A267"/>
  <c r="A268"/>
  <c r="A270"/>
  <c r="A269"/>
  <c r="A271"/>
  <c r="G307" l="1"/>
  <c r="I307" s="1"/>
  <c r="K307" s="1"/>
  <c r="I308"/>
  <c r="K308" s="1"/>
  <c r="G274"/>
  <c r="I275"/>
  <c r="K275" s="1"/>
  <c r="G268"/>
  <c r="I269"/>
  <c r="K269" s="1"/>
  <c r="G202"/>
  <c r="G188"/>
  <c r="G161"/>
  <c r="G152"/>
  <c r="I152" s="1"/>
  <c r="K152" s="1"/>
  <c r="G154"/>
  <c r="I154" s="1"/>
  <c r="K154" s="1"/>
  <c r="G156"/>
  <c r="I156" s="1"/>
  <c r="K156" s="1"/>
  <c r="G94"/>
  <c r="I94" s="1"/>
  <c r="K94" s="1"/>
  <c r="G92"/>
  <c r="I92" s="1"/>
  <c r="K92" s="1"/>
  <c r="G90"/>
  <c r="I90" s="1"/>
  <c r="K90" s="1"/>
  <c r="G78"/>
  <c r="I78" s="1"/>
  <c r="K78" s="1"/>
  <c r="G81"/>
  <c r="G76"/>
  <c r="I76" s="1"/>
  <c r="K76" s="1"/>
  <c r="G72"/>
  <c r="A202"/>
  <c r="A198"/>
  <c r="A160"/>
  <c r="A187"/>
  <c r="A58"/>
  <c r="A186"/>
  <c r="A161"/>
  <c r="A201"/>
  <c r="A189"/>
  <c r="A203"/>
  <c r="A162"/>
  <c r="A188"/>
  <c r="A191"/>
  <c r="G160" l="1"/>
  <c r="I160" s="1"/>
  <c r="K160" s="1"/>
  <c r="I161"/>
  <c r="K161" s="1"/>
  <c r="G267"/>
  <c r="I268"/>
  <c r="K268" s="1"/>
  <c r="G71"/>
  <c r="I72"/>
  <c r="K72" s="1"/>
  <c r="G201"/>
  <c r="I201" s="1"/>
  <c r="K201" s="1"/>
  <c r="I202"/>
  <c r="K202" s="1"/>
  <c r="G273"/>
  <c r="I273" s="1"/>
  <c r="K273" s="1"/>
  <c r="I274"/>
  <c r="K274" s="1"/>
  <c r="G80"/>
  <c r="I80" s="1"/>
  <c r="K80" s="1"/>
  <c r="I81"/>
  <c r="K81" s="1"/>
  <c r="G187"/>
  <c r="I188"/>
  <c r="K188" s="1"/>
  <c r="F491" i="6"/>
  <c r="G75" i="5"/>
  <c r="G89"/>
  <c r="G340"/>
  <c r="I340" s="1"/>
  <c r="K340" s="1"/>
  <c r="A551"/>
  <c r="A550"/>
  <c r="A549"/>
  <c r="A548"/>
  <c r="A338"/>
  <c r="A416"/>
  <c r="A339"/>
  <c r="A335"/>
  <c r="F488" i="6" l="1"/>
  <c r="H491"/>
  <c r="J491" s="1"/>
  <c r="G88" i="5"/>
  <c r="I88" s="1"/>
  <c r="K88" s="1"/>
  <c r="I89"/>
  <c r="K89" s="1"/>
  <c r="G70"/>
  <c r="I70" s="1"/>
  <c r="K70" s="1"/>
  <c r="I71"/>
  <c r="K71" s="1"/>
  <c r="G266"/>
  <c r="I266" s="1"/>
  <c r="K266" s="1"/>
  <c r="I267"/>
  <c r="K267" s="1"/>
  <c r="G186"/>
  <c r="I186" s="1"/>
  <c r="K186" s="1"/>
  <c r="I187"/>
  <c r="K187" s="1"/>
  <c r="G74"/>
  <c r="I74" s="1"/>
  <c r="K74" s="1"/>
  <c r="I75"/>
  <c r="K75" s="1"/>
  <c r="G550"/>
  <c r="I550" s="1"/>
  <c r="K550" s="1"/>
  <c r="G548"/>
  <c r="I548" s="1"/>
  <c r="K548" s="1"/>
  <c r="A546"/>
  <c r="A547"/>
  <c r="F487" i="6" l="1"/>
  <c r="H488"/>
  <c r="J488" s="1"/>
  <c r="G547" i="5"/>
  <c r="G533"/>
  <c r="A643"/>
  <c r="A534"/>
  <c r="A533"/>
  <c r="A532"/>
  <c r="F486" i="6" l="1"/>
  <c r="H487"/>
  <c r="J487" s="1"/>
  <c r="G546" i="5"/>
  <c r="I546" s="1"/>
  <c r="K546" s="1"/>
  <c r="I547"/>
  <c r="K547" s="1"/>
  <c r="G532"/>
  <c r="I532" s="1"/>
  <c r="K532" s="1"/>
  <c r="I533"/>
  <c r="K533" s="1"/>
  <c r="G638"/>
  <c r="I638" s="1"/>
  <c r="K638" s="1"/>
  <c r="G640"/>
  <c r="A635"/>
  <c r="F1120" i="6" l="1"/>
  <c r="H1120" s="1"/>
  <c r="J1120" s="1"/>
  <c r="I640" i="5"/>
  <c r="K640" s="1"/>
  <c r="H486" i="6"/>
  <c r="J486" s="1"/>
  <c r="F485"/>
  <c r="G637" i="5"/>
  <c r="I637" s="1"/>
  <c r="K637" s="1"/>
  <c r="F1118" i="6"/>
  <c r="H1118" s="1"/>
  <c r="J1118" s="1"/>
  <c r="G639" i="5"/>
  <c r="I639" s="1"/>
  <c r="K639" s="1"/>
  <c r="G750"/>
  <c r="I750" s="1"/>
  <c r="K750" s="1"/>
  <c r="G748"/>
  <c r="I748" s="1"/>
  <c r="K748" s="1"/>
  <c r="A747"/>
  <c r="A749"/>
  <c r="A748"/>
  <c r="A751"/>
  <c r="A750"/>
  <c r="A746"/>
  <c r="F1119" i="6" l="1"/>
  <c r="H1119" s="1"/>
  <c r="J1119" s="1"/>
  <c r="F484"/>
  <c r="H484" s="1"/>
  <c r="J484" s="1"/>
  <c r="H485"/>
  <c r="J485" s="1"/>
  <c r="G636" i="5"/>
  <c r="F1117" i="6"/>
  <c r="H1117" s="1"/>
  <c r="J1117" s="1"/>
  <c r="F1116"/>
  <c r="H1116" s="1"/>
  <c r="J1116" s="1"/>
  <c r="G747" i="5"/>
  <c r="G811"/>
  <c r="I811" s="1"/>
  <c r="K811" s="1"/>
  <c r="G809"/>
  <c r="I809" s="1"/>
  <c r="K809" s="1"/>
  <c r="A808"/>
  <c r="G635" l="1"/>
  <c r="I635" s="1"/>
  <c r="K635" s="1"/>
  <c r="I636"/>
  <c r="K636" s="1"/>
  <c r="G746"/>
  <c r="I746" s="1"/>
  <c r="K746" s="1"/>
  <c r="I747"/>
  <c r="K747" s="1"/>
  <c r="G808"/>
  <c r="G943"/>
  <c r="I943" s="1"/>
  <c r="K943" s="1"/>
  <c r="G999"/>
  <c r="I999" s="1"/>
  <c r="K999" s="1"/>
  <c r="G281"/>
  <c r="I281" s="1"/>
  <c r="K281" s="1"/>
  <c r="G284"/>
  <c r="I284" s="1"/>
  <c r="K284" s="1"/>
  <c r="G264"/>
  <c r="I264" s="1"/>
  <c r="K264" s="1"/>
  <c r="G262"/>
  <c r="I262" s="1"/>
  <c r="K262" s="1"/>
  <c r="A478"/>
  <c r="A594"/>
  <c r="A261"/>
  <c r="A602"/>
  <c r="A918"/>
  <c r="A1015"/>
  <c r="G807" l="1"/>
  <c r="I807" s="1"/>
  <c r="K807" s="1"/>
  <c r="I808"/>
  <c r="K808" s="1"/>
  <c r="G283"/>
  <c r="F508" i="6"/>
  <c r="F500"/>
  <c r="G261" i="5"/>
  <c r="G257"/>
  <c r="I257" s="1"/>
  <c r="K257" s="1"/>
  <c r="G255"/>
  <c r="I255" s="1"/>
  <c r="K255" s="1"/>
  <c r="A253"/>
  <c r="A254"/>
  <c r="F497" i="6" l="1"/>
  <c r="H500"/>
  <c r="J500" s="1"/>
  <c r="F507"/>
  <c r="H508"/>
  <c r="J508" s="1"/>
  <c r="G260" i="5"/>
  <c r="I261"/>
  <c r="K261" s="1"/>
  <c r="G280"/>
  <c r="I280" s="1"/>
  <c r="K280" s="1"/>
  <c r="I283"/>
  <c r="K283" s="1"/>
  <c r="G254"/>
  <c r="G248"/>
  <c r="I248" s="1"/>
  <c r="K248" s="1"/>
  <c r="G241"/>
  <c r="G237"/>
  <c r="G230"/>
  <c r="I230" s="1"/>
  <c r="K230" s="1"/>
  <c r="G234"/>
  <c r="I234" s="1"/>
  <c r="K234" s="1"/>
  <c r="G231"/>
  <c r="I231" s="1"/>
  <c r="K231" s="1"/>
  <c r="A231"/>
  <c r="A233"/>
  <c r="A232"/>
  <c r="A234"/>
  <c r="F496" i="6" l="1"/>
  <c r="H497"/>
  <c r="J497" s="1"/>
  <c r="F504"/>
  <c r="H507"/>
  <c r="J507" s="1"/>
  <c r="G259" i="5"/>
  <c r="I259" s="1"/>
  <c r="K259" s="1"/>
  <c r="I260"/>
  <c r="K260" s="1"/>
  <c r="G253"/>
  <c r="I254"/>
  <c r="K254" s="1"/>
  <c r="G236"/>
  <c r="I237"/>
  <c r="K237" s="1"/>
  <c r="G240"/>
  <c r="I241"/>
  <c r="K241" s="1"/>
  <c r="G229"/>
  <c r="I229" s="1"/>
  <c r="K229" s="1"/>
  <c r="F416" i="6"/>
  <c r="H416" s="1"/>
  <c r="J416" s="1"/>
  <c r="G233" i="5"/>
  <c r="I233" s="1"/>
  <c r="K233" s="1"/>
  <c r="F420" i="6"/>
  <c r="G617" i="5"/>
  <c r="A616"/>
  <c r="A591"/>
  <c r="A615"/>
  <c r="A596"/>
  <c r="F495" i="6" l="1"/>
  <c r="H496"/>
  <c r="J496" s="1"/>
  <c r="F503"/>
  <c r="H504"/>
  <c r="J504" s="1"/>
  <c r="F419"/>
  <c r="H419" s="1"/>
  <c r="J419" s="1"/>
  <c r="H420"/>
  <c r="J420" s="1"/>
  <c r="G239" i="5"/>
  <c r="I239" s="1"/>
  <c r="K239" s="1"/>
  <c r="I240"/>
  <c r="K240" s="1"/>
  <c r="G252"/>
  <c r="I253"/>
  <c r="K253" s="1"/>
  <c r="G616"/>
  <c r="I617"/>
  <c r="K617" s="1"/>
  <c r="G235"/>
  <c r="I235" s="1"/>
  <c r="K235" s="1"/>
  <c r="I236"/>
  <c r="K236" s="1"/>
  <c r="G228"/>
  <c r="I228" s="1"/>
  <c r="K228" s="1"/>
  <c r="G589"/>
  <c r="I589" s="1"/>
  <c r="K589" s="1"/>
  <c r="G576"/>
  <c r="I576" s="1"/>
  <c r="K576" s="1"/>
  <c r="G563"/>
  <c r="I563" s="1"/>
  <c r="K563" s="1"/>
  <c r="G561"/>
  <c r="I561" s="1"/>
  <c r="K561" s="1"/>
  <c r="A578"/>
  <c r="A564"/>
  <c r="H495" i="6" l="1"/>
  <c r="J495" s="1"/>
  <c r="F494"/>
  <c r="F502"/>
  <c r="H502" s="1"/>
  <c r="J502" s="1"/>
  <c r="H503"/>
  <c r="J503" s="1"/>
  <c r="G251" i="5"/>
  <c r="I251" s="1"/>
  <c r="K251" s="1"/>
  <c r="I252"/>
  <c r="K252" s="1"/>
  <c r="G615"/>
  <c r="I616"/>
  <c r="K616" s="1"/>
  <c r="G560"/>
  <c r="I560" s="1"/>
  <c r="K560" s="1"/>
  <c r="G557"/>
  <c r="G554"/>
  <c r="G541"/>
  <c r="I541" s="1"/>
  <c r="K541" s="1"/>
  <c r="G545"/>
  <c r="I545" s="1"/>
  <c r="K545" s="1"/>
  <c r="G542"/>
  <c r="I542" s="1"/>
  <c r="K542" s="1"/>
  <c r="A557"/>
  <c r="A553"/>
  <c r="A541"/>
  <c r="A543"/>
  <c r="A558"/>
  <c r="A556"/>
  <c r="A544"/>
  <c r="A554"/>
  <c r="A542"/>
  <c r="A545"/>
  <c r="A555"/>
  <c r="A559"/>
  <c r="F493" i="6" l="1"/>
  <c r="H493" s="1"/>
  <c r="J493" s="1"/>
  <c r="H494"/>
  <c r="J494" s="1"/>
  <c r="G614" i="5"/>
  <c r="I615"/>
  <c r="K615" s="1"/>
  <c r="G556"/>
  <c r="I556" s="1"/>
  <c r="K556" s="1"/>
  <c r="I557"/>
  <c r="K557" s="1"/>
  <c r="G553"/>
  <c r="I554"/>
  <c r="K554" s="1"/>
  <c r="G544"/>
  <c r="I544" s="1"/>
  <c r="K544" s="1"/>
  <c r="F46" i="6"/>
  <c r="G540" i="5"/>
  <c r="I540" s="1"/>
  <c r="K540" s="1"/>
  <c r="F42" i="6"/>
  <c r="G537" i="5"/>
  <c r="A536"/>
  <c r="F45" i="6" l="1"/>
  <c r="H45" s="1"/>
  <c r="J45" s="1"/>
  <c r="H46"/>
  <c r="J46" s="1"/>
  <c r="F41"/>
  <c r="H41" s="1"/>
  <c r="J41" s="1"/>
  <c r="H42"/>
  <c r="J42" s="1"/>
  <c r="G552" i="5"/>
  <c r="I552" s="1"/>
  <c r="K552" s="1"/>
  <c r="I553"/>
  <c r="K553" s="1"/>
  <c r="G613"/>
  <c r="I614"/>
  <c r="K614" s="1"/>
  <c r="G536"/>
  <c r="I537"/>
  <c r="K537" s="1"/>
  <c r="G539"/>
  <c r="G523"/>
  <c r="A524"/>
  <c r="A522"/>
  <c r="A523"/>
  <c r="A521"/>
  <c r="A520"/>
  <c r="F40" i="6" l="1"/>
  <c r="H40" s="1"/>
  <c r="J40" s="1"/>
  <c r="G522" i="5"/>
  <c r="I523"/>
  <c r="K523" s="1"/>
  <c r="G602"/>
  <c r="I613"/>
  <c r="K613" s="1"/>
  <c r="G535"/>
  <c r="I535" s="1"/>
  <c r="K535" s="1"/>
  <c r="I536"/>
  <c r="K536" s="1"/>
  <c r="I539"/>
  <c r="K539" s="1"/>
  <c r="G528"/>
  <c r="I528" s="1"/>
  <c r="K528" s="1"/>
  <c r="G517"/>
  <c r="G490"/>
  <c r="A492"/>
  <c r="A527"/>
  <c r="A490"/>
  <c r="A519"/>
  <c r="A488"/>
  <c r="A516"/>
  <c r="A491"/>
  <c r="A525"/>
  <c r="A526"/>
  <c r="A489"/>
  <c r="G521" l="1"/>
  <c r="I522"/>
  <c r="K522" s="1"/>
  <c r="G516"/>
  <c r="I517"/>
  <c r="K517" s="1"/>
  <c r="G489"/>
  <c r="I490"/>
  <c r="K490" s="1"/>
  <c r="I602"/>
  <c r="K602" s="1"/>
  <c r="G601"/>
  <c r="G531"/>
  <c r="I531" s="1"/>
  <c r="K531" s="1"/>
  <c r="G508"/>
  <c r="I508" s="1"/>
  <c r="K508" s="1"/>
  <c r="G500"/>
  <c r="A510"/>
  <c r="A499"/>
  <c r="G499" l="1"/>
  <c r="I500"/>
  <c r="K500" s="1"/>
  <c r="G515"/>
  <c r="I515" s="1"/>
  <c r="K515" s="1"/>
  <c r="I516"/>
  <c r="K516" s="1"/>
  <c r="G488"/>
  <c r="I488" s="1"/>
  <c r="K488" s="1"/>
  <c r="I489"/>
  <c r="K489" s="1"/>
  <c r="G520"/>
  <c r="I520" s="1"/>
  <c r="K520" s="1"/>
  <c r="I521"/>
  <c r="K521" s="1"/>
  <c r="D55" i="1"/>
  <c r="F55" s="1"/>
  <c r="H55" s="1"/>
  <c r="I601" i="5"/>
  <c r="K601" s="1"/>
  <c r="G484"/>
  <c r="G479"/>
  <c r="I479" s="1"/>
  <c r="K479" s="1"/>
  <c r="A477"/>
  <c r="A482"/>
  <c r="A476"/>
  <c r="A483"/>
  <c r="G498" l="1"/>
  <c r="I498" s="1"/>
  <c r="K498" s="1"/>
  <c r="I499"/>
  <c r="K499" s="1"/>
  <c r="G483"/>
  <c r="I484"/>
  <c r="K484" s="1"/>
  <c r="G478"/>
  <c r="G754"/>
  <c r="I754" s="1"/>
  <c r="K754" s="1"/>
  <c r="G757"/>
  <c r="I757" s="1"/>
  <c r="K757" s="1"/>
  <c r="G755"/>
  <c r="I755" s="1"/>
  <c r="K755" s="1"/>
  <c r="A757"/>
  <c r="A756"/>
  <c r="A755"/>
  <c r="A758"/>
  <c r="G477" l="1"/>
  <c r="I478"/>
  <c r="K478" s="1"/>
  <c r="G482"/>
  <c r="I483"/>
  <c r="K483" s="1"/>
  <c r="G753"/>
  <c r="F182" i="6"/>
  <c r="G742" i="5"/>
  <c r="G739"/>
  <c r="A735"/>
  <c r="F181" i="6" l="1"/>
  <c r="H182"/>
  <c r="J182" s="1"/>
  <c r="G752" i="5"/>
  <c r="I753"/>
  <c r="K753" s="1"/>
  <c r="G741"/>
  <c r="I741" s="1"/>
  <c r="K741" s="1"/>
  <c r="I742"/>
  <c r="K742" s="1"/>
  <c r="G481"/>
  <c r="I481" s="1"/>
  <c r="K481" s="1"/>
  <c r="I482"/>
  <c r="K482" s="1"/>
  <c r="G476"/>
  <c r="I477"/>
  <c r="K477" s="1"/>
  <c r="G738"/>
  <c r="I738" s="1"/>
  <c r="K738" s="1"/>
  <c r="I739"/>
  <c r="K739" s="1"/>
  <c r="G736"/>
  <c r="A734"/>
  <c r="F180" i="6" l="1"/>
  <c r="H180" s="1"/>
  <c r="J180" s="1"/>
  <c r="H181"/>
  <c r="J181" s="1"/>
  <c r="G745" i="5"/>
  <c r="I745" s="1"/>
  <c r="K745" s="1"/>
  <c r="I752"/>
  <c r="K752" s="1"/>
  <c r="G735"/>
  <c r="I735" s="1"/>
  <c r="K735" s="1"/>
  <c r="I736"/>
  <c r="K736" s="1"/>
  <c r="G475"/>
  <c r="I475" s="1"/>
  <c r="K475" s="1"/>
  <c r="I476"/>
  <c r="K476" s="1"/>
  <c r="G731"/>
  <c r="G726"/>
  <c r="G719"/>
  <c r="G716"/>
  <c r="A729"/>
  <c r="A715"/>
  <c r="A725"/>
  <c r="A730"/>
  <c r="G734" l="1"/>
  <c r="G733" s="1"/>
  <c r="I733" s="1"/>
  <c r="K733" s="1"/>
  <c r="G718"/>
  <c r="I718" s="1"/>
  <c r="K718" s="1"/>
  <c r="I719"/>
  <c r="K719" s="1"/>
  <c r="G715"/>
  <c r="I715" s="1"/>
  <c r="K715" s="1"/>
  <c r="I716"/>
  <c r="K716" s="1"/>
  <c r="G725"/>
  <c r="I726"/>
  <c r="K726" s="1"/>
  <c r="G730"/>
  <c r="I731"/>
  <c r="K731" s="1"/>
  <c r="G711"/>
  <c r="G698"/>
  <c r="G695"/>
  <c r="G701"/>
  <c r="G686"/>
  <c r="G676"/>
  <c r="G666"/>
  <c r="A664"/>
  <c r="A661"/>
  <c r="A665"/>
  <c r="A713"/>
  <c r="A667"/>
  <c r="A666"/>
  <c r="A663"/>
  <c r="A710"/>
  <c r="I734" l="1"/>
  <c r="K734" s="1"/>
  <c r="G694"/>
  <c r="I694" s="1"/>
  <c r="K694" s="1"/>
  <c r="I695"/>
  <c r="K695" s="1"/>
  <c r="G665"/>
  <c r="I666"/>
  <c r="K666" s="1"/>
  <c r="G700"/>
  <c r="I700" s="1"/>
  <c r="K700" s="1"/>
  <c r="I701"/>
  <c r="K701" s="1"/>
  <c r="G685"/>
  <c r="I685" s="1"/>
  <c r="K685" s="1"/>
  <c r="I686"/>
  <c r="K686" s="1"/>
  <c r="G710"/>
  <c r="I711"/>
  <c r="K711" s="1"/>
  <c r="G724"/>
  <c r="I724" s="1"/>
  <c r="K724" s="1"/>
  <c r="I725"/>
  <c r="K725" s="1"/>
  <c r="G729"/>
  <c r="I730"/>
  <c r="K730" s="1"/>
  <c r="G675"/>
  <c r="I675" s="1"/>
  <c r="K675" s="1"/>
  <c r="I676"/>
  <c r="K676" s="1"/>
  <c r="G697"/>
  <c r="I697" s="1"/>
  <c r="K697" s="1"/>
  <c r="I698"/>
  <c r="K698" s="1"/>
  <c r="G966"/>
  <c r="G991"/>
  <c r="G954"/>
  <c r="G936"/>
  <c r="G927"/>
  <c r="A953"/>
  <c r="A992"/>
  <c r="A955"/>
  <c r="A987"/>
  <c r="A964"/>
  <c r="A967"/>
  <c r="A963"/>
  <c r="A991"/>
  <c r="A966"/>
  <c r="A965"/>
  <c r="A925"/>
  <c r="A954"/>
  <c r="A990"/>
  <c r="A952"/>
  <c r="G728" l="1"/>
  <c r="I728" s="1"/>
  <c r="K728" s="1"/>
  <c r="I729"/>
  <c r="K729" s="1"/>
  <c r="G709"/>
  <c r="I709" s="1"/>
  <c r="K709" s="1"/>
  <c r="I710"/>
  <c r="K710" s="1"/>
  <c r="G990"/>
  <c r="I990" s="1"/>
  <c r="K990" s="1"/>
  <c r="I991"/>
  <c r="K991" s="1"/>
  <c r="G953"/>
  <c r="I954"/>
  <c r="K954" s="1"/>
  <c r="G935"/>
  <c r="I935" s="1"/>
  <c r="K935" s="1"/>
  <c r="I936"/>
  <c r="K936" s="1"/>
  <c r="G664"/>
  <c r="I665"/>
  <c r="K665" s="1"/>
  <c r="G926"/>
  <c r="I927"/>
  <c r="K927" s="1"/>
  <c r="G965"/>
  <c r="I966"/>
  <c r="K966" s="1"/>
  <c r="G910"/>
  <c r="G885"/>
  <c r="G365"/>
  <c r="G368"/>
  <c r="I368" s="1"/>
  <c r="K368" s="1"/>
  <c r="A884"/>
  <c r="A885"/>
  <c r="A886"/>
  <c r="A883"/>
  <c r="F661" i="6" l="1"/>
  <c r="H661" s="1"/>
  <c r="J661" s="1"/>
  <c r="I365" i="5"/>
  <c r="K365" s="1"/>
  <c r="G925"/>
  <c r="I926"/>
  <c r="K926" s="1"/>
  <c r="G909"/>
  <c r="I909" s="1"/>
  <c r="K909" s="1"/>
  <c r="I910"/>
  <c r="K910" s="1"/>
  <c r="G884"/>
  <c r="I885"/>
  <c r="K885" s="1"/>
  <c r="G964"/>
  <c r="I965"/>
  <c r="K965" s="1"/>
  <c r="G663"/>
  <c r="I664"/>
  <c r="K664" s="1"/>
  <c r="G952"/>
  <c r="I952" s="1"/>
  <c r="K952" s="1"/>
  <c r="I953"/>
  <c r="K953" s="1"/>
  <c r="F847" i="6"/>
  <c r="H847" s="1"/>
  <c r="J847" s="1"/>
  <c r="F836"/>
  <c r="F298"/>
  <c r="F296"/>
  <c r="G802" i="5"/>
  <c r="G805"/>
  <c r="I805" s="1"/>
  <c r="K805" s="1"/>
  <c r="G803"/>
  <c r="I803" s="1"/>
  <c r="K803" s="1"/>
  <c r="A296" i="6"/>
  <c r="A298"/>
  <c r="A318"/>
  <c r="A804" i="5"/>
  <c r="A295" i="6"/>
  <c r="A806" i="5"/>
  <c r="A805"/>
  <c r="A803"/>
  <c r="A347"/>
  <c r="A802"/>
  <c r="A297" i="6"/>
  <c r="G801" i="5" l="1"/>
  <c r="I801" s="1"/>
  <c r="K801" s="1"/>
  <c r="I802"/>
  <c r="K802" s="1"/>
  <c r="F835" i="6"/>
  <c r="H836"/>
  <c r="J836" s="1"/>
  <c r="F297"/>
  <c r="H297" s="1"/>
  <c r="J297" s="1"/>
  <c r="H298"/>
  <c r="J298" s="1"/>
  <c r="F295"/>
  <c r="H295" s="1"/>
  <c r="J295" s="1"/>
  <c r="H296"/>
  <c r="J296" s="1"/>
  <c r="I663" i="5"/>
  <c r="K663" s="1"/>
  <c r="G662"/>
  <c r="G883"/>
  <c r="I883" s="1"/>
  <c r="K883" s="1"/>
  <c r="I884"/>
  <c r="K884" s="1"/>
  <c r="I925"/>
  <c r="K925" s="1"/>
  <c r="G924"/>
  <c r="I924" s="1"/>
  <c r="K924" s="1"/>
  <c r="G963"/>
  <c r="I964"/>
  <c r="K964" s="1"/>
  <c r="G800"/>
  <c r="I800" s="1"/>
  <c r="K800" s="1"/>
  <c r="G797"/>
  <c r="I797" s="1"/>
  <c r="K797" s="1"/>
  <c r="G791"/>
  <c r="I791" s="1"/>
  <c r="K791" s="1"/>
  <c r="G774"/>
  <c r="G771"/>
  <c r="A786"/>
  <c r="A787"/>
  <c r="A770"/>
  <c r="F834" i="6" l="1"/>
  <c r="H834" s="1"/>
  <c r="J834" s="1"/>
  <c r="H835"/>
  <c r="J835" s="1"/>
  <c r="G661" i="5"/>
  <c r="I661" s="1"/>
  <c r="K661" s="1"/>
  <c r="I662"/>
  <c r="K662" s="1"/>
  <c r="G770"/>
  <c r="I770" s="1"/>
  <c r="K770" s="1"/>
  <c r="I771"/>
  <c r="K771" s="1"/>
  <c r="G962"/>
  <c r="I962" s="1"/>
  <c r="K962" s="1"/>
  <c r="I963"/>
  <c r="K963" s="1"/>
  <c r="G773"/>
  <c r="I773" s="1"/>
  <c r="K773" s="1"/>
  <c r="I774"/>
  <c r="K774" s="1"/>
  <c r="F317" i="6"/>
  <c r="A252" i="5"/>
  <c r="A716"/>
  <c r="A733"/>
  <c r="A740"/>
  <c r="A257"/>
  <c r="A731"/>
  <c r="A259" i="6"/>
  <c r="A726" i="5"/>
  <c r="A239"/>
  <c r="A284"/>
  <c r="A676"/>
  <c r="A924"/>
  <c r="A115" i="6"/>
  <c r="A116"/>
  <c r="A714" i="5"/>
  <c r="A856" i="6"/>
  <c r="A254"/>
  <c r="A640" i="5"/>
  <c r="A694"/>
  <c r="A696"/>
  <c r="A739"/>
  <c r="A255" i="6"/>
  <c r="A566"/>
  <c r="A639" i="5"/>
  <c r="A255"/>
  <c r="A124" i="6"/>
  <c r="A260"/>
  <c r="A926" i="5"/>
  <c r="A475"/>
  <c r="A909"/>
  <c r="A126" i="6"/>
  <c r="A280" i="5"/>
  <c r="A742"/>
  <c r="A350" i="6"/>
  <c r="A265" i="5"/>
  <c r="A127" i="6"/>
  <c r="A724" i="5"/>
  <c r="A256"/>
  <c r="A259"/>
  <c r="A699"/>
  <c r="A241"/>
  <c r="A638"/>
  <c r="A728"/>
  <c r="A911"/>
  <c r="A935"/>
  <c r="A211" i="6"/>
  <c r="A1120"/>
  <c r="A270"/>
  <c r="A480" i="5"/>
  <c r="A271" i="6"/>
  <c r="A118"/>
  <c r="A697" i="5"/>
  <c r="A727"/>
  <c r="A738"/>
  <c r="A257" i="6"/>
  <c r="A212"/>
  <c r="A242" i="5"/>
  <c r="A568" i="6"/>
  <c r="A282" i="5"/>
  <c r="A857" i="6"/>
  <c r="A695" i="5"/>
  <c r="A717"/>
  <c r="A743"/>
  <c r="A1119" i="6"/>
  <c r="A698" i="5"/>
  <c r="A283"/>
  <c r="A268" i="6"/>
  <c r="A260" i="5"/>
  <c r="A119" i="6"/>
  <c r="A251" i="5"/>
  <c r="A349" i="6"/>
  <c r="A267"/>
  <c r="A565"/>
  <c r="A256"/>
  <c r="A263" i="5"/>
  <c r="A637"/>
  <c r="A937"/>
  <c r="A732"/>
  <c r="A120" i="6"/>
  <c r="A264" i="5"/>
  <c r="A741"/>
  <c r="A675"/>
  <c r="A240"/>
  <c r="A262"/>
  <c r="A936"/>
  <c r="A910"/>
  <c r="A281"/>
  <c r="A569" i="6"/>
  <c r="A927" i="5"/>
  <c r="A677"/>
  <c r="A479"/>
  <c r="A928"/>
  <c r="A258"/>
  <c r="A636"/>
  <c r="F316" i="6" l="1"/>
  <c r="H316" s="1"/>
  <c r="J316" s="1"/>
  <c r="H317"/>
  <c r="J317" s="1"/>
  <c r="G769" i="5"/>
  <c r="G768" s="1"/>
  <c r="F125" i="6"/>
  <c r="H125" s="1"/>
  <c r="J125" s="1"/>
  <c r="F112"/>
  <c r="A113"/>
  <c r="A109"/>
  <c r="A114"/>
  <c r="A111"/>
  <c r="I769" i="5" l="1"/>
  <c r="K769" s="1"/>
  <c r="F111" i="6"/>
  <c r="H112"/>
  <c r="J112" s="1"/>
  <c r="G767" i="5"/>
  <c r="I767" s="1"/>
  <c r="K767" s="1"/>
  <c r="I768"/>
  <c r="K768" s="1"/>
  <c r="F124" i="6"/>
  <c r="A459" i="5"/>
  <c r="F123" i="6" l="1"/>
  <c r="H124"/>
  <c r="J124" s="1"/>
  <c r="F110"/>
  <c r="H111"/>
  <c r="J111" s="1"/>
  <c r="F792"/>
  <c r="H792" s="1"/>
  <c r="J792" s="1"/>
  <c r="A793"/>
  <c r="A790"/>
  <c r="A792"/>
  <c r="F122" l="1"/>
  <c r="H123"/>
  <c r="J123" s="1"/>
  <c r="F109"/>
  <c r="H109" s="1"/>
  <c r="J109" s="1"/>
  <c r="H110"/>
  <c r="J110" s="1"/>
  <c r="F791"/>
  <c r="F985"/>
  <c r="H985" s="1"/>
  <c r="J985" s="1"/>
  <c r="A985"/>
  <c r="A986"/>
  <c r="A981"/>
  <c r="A16"/>
  <c r="A983"/>
  <c r="F790" l="1"/>
  <c r="H791"/>
  <c r="J791" s="1"/>
  <c r="F121"/>
  <c r="H121" s="1"/>
  <c r="J121" s="1"/>
  <c r="H122"/>
  <c r="J122" s="1"/>
  <c r="F984"/>
  <c r="H984" s="1"/>
  <c r="J984" s="1"/>
  <c r="F789" l="1"/>
  <c r="H789" s="1"/>
  <c r="J789" s="1"/>
  <c r="H790"/>
  <c r="J790" s="1"/>
  <c r="F983"/>
  <c r="G440" i="5"/>
  <c r="I440" s="1"/>
  <c r="K440" s="1"/>
  <c r="A439"/>
  <c r="A440"/>
  <c r="A441"/>
  <c r="F982" i="6" l="1"/>
  <c r="H983"/>
  <c r="J983" s="1"/>
  <c r="G439" i="5"/>
  <c r="I439" s="1"/>
  <c r="K439" s="1"/>
  <c r="A928" i="6"/>
  <c r="A249" i="5"/>
  <c r="A464" i="6"/>
  <c r="A465"/>
  <c r="F981" l="1"/>
  <c r="H981" s="1"/>
  <c r="J981" s="1"/>
  <c r="H982"/>
  <c r="J982" s="1"/>
  <c r="G199" i="5"/>
  <c r="A624" i="6"/>
  <c r="A134"/>
  <c r="A24"/>
  <c r="A200" i="5"/>
  <c r="A136" i="6"/>
  <c r="A307"/>
  <c r="A566" i="5"/>
  <c r="A199"/>
  <c r="A137" i="6"/>
  <c r="A197" i="5"/>
  <c r="G198" l="1"/>
  <c r="I198" s="1"/>
  <c r="K198" s="1"/>
  <c r="I199"/>
  <c r="K199" s="1"/>
  <c r="F135" i="6"/>
  <c r="H135" s="1"/>
  <c r="J135" s="1"/>
  <c r="A191"/>
  <c r="A22"/>
  <c r="A192"/>
  <c r="F134" l="1"/>
  <c r="G1010" i="5"/>
  <c r="I1010" s="1"/>
  <c r="K1010" s="1"/>
  <c r="F133" i="6" l="1"/>
  <c r="H133" s="1"/>
  <c r="J133" s="1"/>
  <c r="H134"/>
  <c r="J134" s="1"/>
  <c r="G105" i="5"/>
  <c r="I105" s="1"/>
  <c r="K105" s="1"/>
  <c r="F690" i="6"/>
  <c r="A366"/>
  <c r="A105" i="5"/>
  <c r="A370" i="6"/>
  <c r="A597"/>
  <c r="A372"/>
  <c r="A367"/>
  <c r="A369"/>
  <c r="A106" i="5"/>
  <c r="A595" i="6"/>
  <c r="A371"/>
  <c r="A598"/>
  <c r="A104" i="5"/>
  <c r="A593" i="6"/>
  <c r="F689" l="1"/>
  <c r="H690"/>
  <c r="J690" s="1"/>
  <c r="G104" i="5"/>
  <c r="I104" s="1"/>
  <c r="K104" s="1"/>
  <c r="F597" i="6"/>
  <c r="H597" s="1"/>
  <c r="J597" s="1"/>
  <c r="F371"/>
  <c r="H371" s="1"/>
  <c r="J371" s="1"/>
  <c r="F688" l="1"/>
  <c r="H689"/>
  <c r="J689" s="1"/>
  <c r="F596"/>
  <c r="H596" s="1"/>
  <c r="J596" s="1"/>
  <c r="F687" l="1"/>
  <c r="H688"/>
  <c r="J688" s="1"/>
  <c r="F369"/>
  <c r="F595"/>
  <c r="F686" l="1"/>
  <c r="H686" s="1"/>
  <c r="J686" s="1"/>
  <c r="H687"/>
  <c r="J687" s="1"/>
  <c r="F368"/>
  <c r="H369"/>
  <c r="J369" s="1"/>
  <c r="F594"/>
  <c r="H595"/>
  <c r="J595" s="1"/>
  <c r="G867" i="5"/>
  <c r="I867" s="1"/>
  <c r="K867" s="1"/>
  <c r="G869"/>
  <c r="I869" s="1"/>
  <c r="K869" s="1"/>
  <c r="A868"/>
  <c r="A866"/>
  <c r="A867"/>
  <c r="A869"/>
  <c r="A870"/>
  <c r="F367" i="6" l="1"/>
  <c r="H368"/>
  <c r="J368" s="1"/>
  <c r="F593"/>
  <c r="H593" s="1"/>
  <c r="J593" s="1"/>
  <c r="H594"/>
  <c r="J594" s="1"/>
  <c r="G866" i="5"/>
  <c r="I866" s="1"/>
  <c r="K866" s="1"/>
  <c r="G568"/>
  <c r="I568" s="1"/>
  <c r="K568" s="1"/>
  <c r="A567"/>
  <c r="A569"/>
  <c r="A568"/>
  <c r="A75" i="6"/>
  <c r="F366" l="1"/>
  <c r="H366" s="1"/>
  <c r="J366" s="1"/>
  <c r="H367"/>
  <c r="J367" s="1"/>
  <c r="G567" i="5"/>
  <c r="A565"/>
  <c r="A833"/>
  <c r="A890" i="6"/>
  <c r="A834" i="5"/>
  <c r="A836"/>
  <c r="A829"/>
  <c r="A563"/>
  <c r="A837"/>
  <c r="A889" i="6"/>
  <c r="A642" i="5"/>
  <c r="G566" l="1"/>
  <c r="I566" s="1"/>
  <c r="K566" s="1"/>
  <c r="I567"/>
  <c r="K567" s="1"/>
  <c r="F889" i="6"/>
  <c r="F886" l="1"/>
  <c r="H889"/>
  <c r="J889" s="1"/>
  <c r="G149" i="5"/>
  <c r="I149" s="1"/>
  <c r="K149" s="1"/>
  <c r="A149"/>
  <c r="A864" i="6"/>
  <c r="A866"/>
  <c r="A867"/>
  <c r="A150" i="5"/>
  <c r="F885" i="6" l="1"/>
  <c r="H886"/>
  <c r="J886" s="1"/>
  <c r="F866"/>
  <c r="H866" s="1"/>
  <c r="J866" s="1"/>
  <c r="F427"/>
  <c r="H427" s="1"/>
  <c r="J427" s="1"/>
  <c r="F425"/>
  <c r="H425" s="1"/>
  <c r="J425" s="1"/>
  <c r="F378"/>
  <c r="H378" s="1"/>
  <c r="J378" s="1"/>
  <c r="G35" i="5"/>
  <c r="I35" s="1"/>
  <c r="K35" s="1"/>
  <c r="G170"/>
  <c r="I170" s="1"/>
  <c r="K170" s="1"/>
  <c r="G59"/>
  <c r="I59" s="1"/>
  <c r="K59" s="1"/>
  <c r="G1008"/>
  <c r="I1008" s="1"/>
  <c r="K1008" s="1"/>
  <c r="A1006"/>
  <c r="A1008"/>
  <c r="A1007"/>
  <c r="A1010"/>
  <c r="A1009"/>
  <c r="F884" i="6" l="1"/>
  <c r="H884" s="1"/>
  <c r="J884" s="1"/>
  <c r="H885"/>
  <c r="J885" s="1"/>
  <c r="F424"/>
  <c r="H424" s="1"/>
  <c r="J424" s="1"/>
  <c r="F865"/>
  <c r="H865" s="1"/>
  <c r="J865" s="1"/>
  <c r="F377"/>
  <c r="H377" s="1"/>
  <c r="J377" s="1"/>
  <c r="F442"/>
  <c r="H442" s="1"/>
  <c r="J442" s="1"/>
  <c r="A1011" i="5"/>
  <c r="F864" i="6" l="1"/>
  <c r="G1007" i="5"/>
  <c r="I1007" s="1"/>
  <c r="K1007" s="1"/>
  <c r="G645"/>
  <c r="F872" i="6"/>
  <c r="G586" i="5"/>
  <c r="I586" s="1"/>
  <c r="K586" s="1"/>
  <c r="G583"/>
  <c r="I583" s="1"/>
  <c r="K583" s="1"/>
  <c r="G819"/>
  <c r="A817"/>
  <c r="A861" i="6"/>
  <c r="A166"/>
  <c r="A66"/>
  <c r="A67"/>
  <c r="A816" i="5"/>
  <c r="A466" i="6"/>
  <c r="A583" i="5"/>
  <c r="A869" i="6"/>
  <c r="A162"/>
  <c r="A586" i="5"/>
  <c r="A871" i="6"/>
  <c r="A863"/>
  <c r="A167"/>
  <c r="A64"/>
  <c r="A859"/>
  <c r="A588" i="5"/>
  <c r="A862" i="6"/>
  <c r="A577" i="5"/>
  <c r="A582"/>
  <c r="A576"/>
  <c r="A872" i="6"/>
  <c r="A587" i="5"/>
  <c r="A471" i="6"/>
  <c r="A561" i="5"/>
  <c r="A469" i="6"/>
  <c r="A819" i="5"/>
  <c r="A584"/>
  <c r="A472" i="6"/>
  <c r="A589" i="5"/>
  <c r="A560"/>
  <c r="A161" i="6"/>
  <c r="A590" i="5"/>
  <c r="A575"/>
  <c r="A562"/>
  <c r="A585"/>
  <c r="F863" i="6" l="1"/>
  <c r="H863" s="1"/>
  <c r="J863" s="1"/>
  <c r="H864"/>
  <c r="J864" s="1"/>
  <c r="F871"/>
  <c r="H871" s="1"/>
  <c r="J871" s="1"/>
  <c r="H872"/>
  <c r="J872" s="1"/>
  <c r="G644" i="5"/>
  <c r="I644" s="1"/>
  <c r="K644" s="1"/>
  <c r="I645"/>
  <c r="K645" s="1"/>
  <c r="G818"/>
  <c r="I819"/>
  <c r="K819" s="1"/>
  <c r="G575"/>
  <c r="I575" s="1"/>
  <c r="K575" s="1"/>
  <c r="G588"/>
  <c r="I588" s="1"/>
  <c r="K588" s="1"/>
  <c r="G585"/>
  <c r="I585" s="1"/>
  <c r="K585" s="1"/>
  <c r="G582"/>
  <c r="I582" s="1"/>
  <c r="K582" s="1"/>
  <c r="G1006"/>
  <c r="I1006" s="1"/>
  <c r="K1006" s="1"/>
  <c r="F861" i="6"/>
  <c r="H861" s="1"/>
  <c r="J861" s="1"/>
  <c r="A643"/>
  <c r="A648"/>
  <c r="A645"/>
  <c r="A644"/>
  <c r="A646"/>
  <c r="A649"/>
  <c r="A639"/>
  <c r="A647"/>
  <c r="A641"/>
  <c r="G817" i="5" l="1"/>
  <c r="I818"/>
  <c r="K818" s="1"/>
  <c r="F870" i="6"/>
  <c r="H870" s="1"/>
  <c r="J870" s="1"/>
  <c r="F860"/>
  <c r="H860" s="1"/>
  <c r="J860" s="1"/>
  <c r="A363"/>
  <c r="A365"/>
  <c r="A360"/>
  <c r="A356"/>
  <c r="A364"/>
  <c r="A361"/>
  <c r="A362"/>
  <c r="A358"/>
  <c r="I817" i="5" l="1"/>
  <c r="K817" s="1"/>
  <c r="G816"/>
  <c r="G643"/>
  <c r="I643" s="1"/>
  <c r="K643" s="1"/>
  <c r="F64" i="6"/>
  <c r="F859"/>
  <c r="F362"/>
  <c r="H362" s="1"/>
  <c r="J362" s="1"/>
  <c r="F869"/>
  <c r="H869" s="1"/>
  <c r="J869" s="1"/>
  <c r="F364"/>
  <c r="H364" s="1"/>
  <c r="J364" s="1"/>
  <c r="G1020" i="5"/>
  <c r="I1020" s="1"/>
  <c r="K1020" s="1"/>
  <c r="G1018"/>
  <c r="I1018" s="1"/>
  <c r="K1018" s="1"/>
  <c r="G1016"/>
  <c r="I1016" s="1"/>
  <c r="K1016" s="1"/>
  <c r="A1019"/>
  <c r="A1020"/>
  <c r="A1017"/>
  <c r="A1021"/>
  <c r="A1016"/>
  <c r="A1014"/>
  <c r="A1018"/>
  <c r="F858" i="6" l="1"/>
  <c r="H858" s="1"/>
  <c r="J858" s="1"/>
  <c r="H859"/>
  <c r="J859" s="1"/>
  <c r="F63"/>
  <c r="H64"/>
  <c r="J64" s="1"/>
  <c r="G815" i="5"/>
  <c r="I816"/>
  <c r="K816" s="1"/>
  <c r="F359" i="6"/>
  <c r="G1015" i="5"/>
  <c r="G642"/>
  <c r="I642" s="1"/>
  <c r="K642" s="1"/>
  <c r="G641"/>
  <c r="A858" i="6"/>
  <c r="A877"/>
  <c r="A854"/>
  <c r="A874"/>
  <c r="A876"/>
  <c r="A868"/>
  <c r="F55" l="1"/>
  <c r="H55" s="1"/>
  <c r="J55" s="1"/>
  <c r="H63"/>
  <c r="J63" s="1"/>
  <c r="F358"/>
  <c r="H359"/>
  <c r="J359" s="1"/>
  <c r="G814" i="5"/>
  <c r="I814" s="1"/>
  <c r="K814" s="1"/>
  <c r="I815"/>
  <c r="K815" s="1"/>
  <c r="D23" i="1"/>
  <c r="F23" s="1"/>
  <c r="H23" s="1"/>
  <c r="I641" i="5"/>
  <c r="K641" s="1"/>
  <c r="G1014"/>
  <c r="I1015"/>
  <c r="K1015" s="1"/>
  <c r="F876" i="6"/>
  <c r="H876" s="1"/>
  <c r="J876" s="1"/>
  <c r="A250"/>
  <c r="A174"/>
  <c r="A170"/>
  <c r="A172"/>
  <c r="A252"/>
  <c r="A175"/>
  <c r="F357" l="1"/>
  <c r="H358"/>
  <c r="J358" s="1"/>
  <c r="G1013" i="5"/>
  <c r="I1013" s="1"/>
  <c r="K1013" s="1"/>
  <c r="I1014"/>
  <c r="K1014" s="1"/>
  <c r="F875" i="6"/>
  <c r="H875" s="1"/>
  <c r="J875" s="1"/>
  <c r="F356" l="1"/>
  <c r="H356" s="1"/>
  <c r="J356" s="1"/>
  <c r="H357"/>
  <c r="J357" s="1"/>
  <c r="F874"/>
  <c r="A237"/>
  <c r="A627"/>
  <c r="A238"/>
  <c r="A625"/>
  <c r="A208"/>
  <c r="A209"/>
  <c r="A628"/>
  <c r="F868" l="1"/>
  <c r="H868" s="1"/>
  <c r="J868" s="1"/>
  <c r="H874"/>
  <c r="J874" s="1"/>
  <c r="F172"/>
  <c r="F627"/>
  <c r="H627" s="1"/>
  <c r="J627" s="1"/>
  <c r="F171" l="1"/>
  <c r="H172"/>
  <c r="J172" s="1"/>
  <c r="F626"/>
  <c r="H626" s="1"/>
  <c r="J626" s="1"/>
  <c r="G359" i="5"/>
  <c r="I359" s="1"/>
  <c r="K359" s="1"/>
  <c r="A358"/>
  <c r="A357"/>
  <c r="A360"/>
  <c r="A359"/>
  <c r="F170" i="6" l="1"/>
  <c r="H170" s="1"/>
  <c r="J170" s="1"/>
  <c r="H171"/>
  <c r="J171" s="1"/>
  <c r="G358" i="5"/>
  <c r="I358" s="1"/>
  <c r="K358" s="1"/>
  <c r="F625" i="6"/>
  <c r="H625" s="1"/>
  <c r="J625" s="1"/>
  <c r="G357" i="5" l="1"/>
  <c r="I357" s="1"/>
  <c r="K357" s="1"/>
  <c r="F624" i="6"/>
  <c r="H624" s="1"/>
  <c r="J624" s="1"/>
  <c r="F737"/>
  <c r="G919" i="5"/>
  <c r="G921"/>
  <c r="I921" s="1"/>
  <c r="K921" s="1"/>
  <c r="A921"/>
  <c r="A919"/>
  <c r="A917"/>
  <c r="A920"/>
  <c r="A922"/>
  <c r="A731" i="6"/>
  <c r="A737"/>
  <c r="A738"/>
  <c r="A735"/>
  <c r="A736"/>
  <c r="A733"/>
  <c r="F734" l="1"/>
  <c r="H734" s="1"/>
  <c r="J734" s="1"/>
  <c r="H737"/>
  <c r="J737" s="1"/>
  <c r="G918" i="5"/>
  <c r="I918" s="1"/>
  <c r="K918" s="1"/>
  <c r="I919"/>
  <c r="K919" s="1"/>
  <c r="A178" i="6"/>
  <c r="A183"/>
  <c r="A184"/>
  <c r="A182"/>
  <c r="A179"/>
  <c r="A181"/>
  <c r="F733" l="1"/>
  <c r="H733" s="1"/>
  <c r="J733" s="1"/>
  <c r="G917" i="5"/>
  <c r="I917" s="1"/>
  <c r="K917" s="1"/>
  <c r="G744"/>
  <c r="I744" s="1"/>
  <c r="K744" s="1"/>
  <c r="A52" i="6"/>
  <c r="A54"/>
  <c r="A49"/>
  <c r="A47"/>
  <c r="A552" i="5"/>
  <c r="A53" i="6"/>
  <c r="A51"/>
  <c r="F732" l="1"/>
  <c r="H732" s="1"/>
  <c r="J732" s="1"/>
  <c r="F179"/>
  <c r="H179" s="1"/>
  <c r="J179" s="1"/>
  <c r="F53"/>
  <c r="H53" s="1"/>
  <c r="J53" s="1"/>
  <c r="F51"/>
  <c r="H51" s="1"/>
  <c r="J51" s="1"/>
  <c r="A637"/>
  <c r="A636"/>
  <c r="F731" l="1"/>
  <c r="H731" s="1"/>
  <c r="J731" s="1"/>
  <c r="F50"/>
  <c r="H50" s="1"/>
  <c r="J50" s="1"/>
  <c r="F178"/>
  <c r="H178" s="1"/>
  <c r="J178" s="1"/>
  <c r="G451" i="5"/>
  <c r="I451" s="1"/>
  <c r="K451" s="1"/>
  <c r="G453"/>
  <c r="I453" s="1"/>
  <c r="K453" s="1"/>
  <c r="A452"/>
  <c r="A451"/>
  <c r="G450" l="1"/>
  <c r="F49" i="6"/>
  <c r="A768"/>
  <c r="A767"/>
  <c r="A454" i="5"/>
  <c r="A450"/>
  <c r="A453"/>
  <c r="A765" i="6"/>
  <c r="F48" l="1"/>
  <c r="H49"/>
  <c r="J49" s="1"/>
  <c r="G449" i="5"/>
  <c r="I450"/>
  <c r="K450" s="1"/>
  <c r="F767" i="6"/>
  <c r="H767" s="1"/>
  <c r="J767" s="1"/>
  <c r="F47" l="1"/>
  <c r="H47" s="1"/>
  <c r="J47" s="1"/>
  <c r="H48"/>
  <c r="J48" s="1"/>
  <c r="G448" i="5"/>
  <c r="I448" s="1"/>
  <c r="K448" s="1"/>
  <c r="I449"/>
  <c r="K449" s="1"/>
  <c r="F766" i="6"/>
  <c r="A853"/>
  <c r="A312"/>
  <c r="A646" i="5"/>
  <c r="A807"/>
  <c r="A839" i="6"/>
  <c r="A644" i="5"/>
  <c r="A809"/>
  <c r="A305" i="6"/>
  <c r="A309"/>
  <c r="A310"/>
  <c r="A311"/>
  <c r="A810" i="5"/>
  <c r="A841" i="6"/>
  <c r="A812" i="5"/>
  <c r="A645"/>
  <c r="A842" i="6"/>
  <c r="A811" i="5"/>
  <c r="A844" i="6"/>
  <c r="A838"/>
  <c r="F765" l="1"/>
  <c r="H766"/>
  <c r="J766" s="1"/>
  <c r="F840"/>
  <c r="H840" s="1"/>
  <c r="J840" s="1"/>
  <c r="F311"/>
  <c r="H311" s="1"/>
  <c r="J311" s="1"/>
  <c r="F1081"/>
  <c r="H1081" s="1"/>
  <c r="J1081" s="1"/>
  <c r="F1030"/>
  <c r="H1030" s="1"/>
  <c r="J1030" s="1"/>
  <c r="F1008"/>
  <c r="H1008" s="1"/>
  <c r="J1008" s="1"/>
  <c r="F916"/>
  <c r="H916" s="1"/>
  <c r="J916" s="1"/>
  <c r="F764" l="1"/>
  <c r="H764" s="1"/>
  <c r="J764" s="1"/>
  <c r="H765"/>
  <c r="J765" s="1"/>
  <c r="F839"/>
  <c r="F309"/>
  <c r="H309" s="1"/>
  <c r="J309" s="1"/>
  <c r="F838" l="1"/>
  <c r="H838" s="1"/>
  <c r="J838" s="1"/>
  <c r="H839"/>
  <c r="J839" s="1"/>
  <c r="F308"/>
  <c r="H308" s="1"/>
  <c r="J308" s="1"/>
  <c r="F307" l="1"/>
  <c r="F304"/>
  <c r="H304" s="1"/>
  <c r="J304" s="1"/>
  <c r="F303"/>
  <c r="H303" s="1"/>
  <c r="J303" s="1"/>
  <c r="F294"/>
  <c r="H294" s="1"/>
  <c r="J294" s="1"/>
  <c r="F289"/>
  <c r="H289" s="1"/>
  <c r="J289" s="1"/>
  <c r="F288"/>
  <c r="H288" s="1"/>
  <c r="J288" s="1"/>
  <c r="F283"/>
  <c r="H283" s="1"/>
  <c r="J283" s="1"/>
  <c r="F282"/>
  <c r="H282" s="1"/>
  <c r="J282" s="1"/>
  <c r="F277"/>
  <c r="H277" s="1"/>
  <c r="J277" s="1"/>
  <c r="G658" i="5"/>
  <c r="A659"/>
  <c r="A703" i="6"/>
  <c r="A685" i="5"/>
  <c r="A737"/>
  <c r="A707" i="6"/>
  <c r="A686" i="5"/>
  <c r="A704" i="6"/>
  <c r="A706"/>
  <c r="F306" l="1"/>
  <c r="H307"/>
  <c r="J307" s="1"/>
  <c r="G657" i="5"/>
  <c r="I657" s="1"/>
  <c r="K657" s="1"/>
  <c r="I658"/>
  <c r="K658" s="1"/>
  <c r="G399"/>
  <c r="I399" s="1"/>
  <c r="K399" s="1"/>
  <c r="A398"/>
  <c r="A399"/>
  <c r="A400"/>
  <c r="F305" i="6" l="1"/>
  <c r="H305" s="1"/>
  <c r="J305" s="1"/>
  <c r="H306"/>
  <c r="J306" s="1"/>
  <c r="G398" i="5"/>
  <c r="I398" s="1"/>
  <c r="K398" s="1"/>
  <c r="F706" i="6"/>
  <c r="H706" s="1"/>
  <c r="J706" s="1"/>
  <c r="F705" l="1"/>
  <c r="H705" s="1"/>
  <c r="J705" s="1"/>
  <c r="F704" l="1"/>
  <c r="H704" s="1"/>
  <c r="J704" s="1"/>
  <c r="A754"/>
  <c r="A760"/>
  <c r="A762"/>
  <c r="A757"/>
  <c r="A756"/>
  <c r="A763"/>
  <c r="F703" l="1"/>
  <c r="H703" s="1"/>
  <c r="J703" s="1"/>
  <c r="A985" i="5"/>
  <c r="A988"/>
  <c r="A989"/>
  <c r="A986"/>
  <c r="G988" l="1"/>
  <c r="A907"/>
  <c r="A906"/>
  <c r="A908"/>
  <c r="G987" l="1"/>
  <c r="I988"/>
  <c r="K988" s="1"/>
  <c r="F762" i="6"/>
  <c r="H762" s="1"/>
  <c r="J762" s="1"/>
  <c r="G986" i="5" l="1"/>
  <c r="I987"/>
  <c r="K987" s="1"/>
  <c r="G907"/>
  <c r="I907" s="1"/>
  <c r="K907" s="1"/>
  <c r="F756" i="6"/>
  <c r="H756" s="1"/>
  <c r="J756" s="1"/>
  <c r="F761"/>
  <c r="H761" s="1"/>
  <c r="J761" s="1"/>
  <c r="G985" i="5" l="1"/>
  <c r="I985" s="1"/>
  <c r="K985" s="1"/>
  <c r="I986"/>
  <c r="K986" s="1"/>
  <c r="G906"/>
  <c r="I906" s="1"/>
  <c r="K906" s="1"/>
  <c r="F760" i="6"/>
  <c r="F755"/>
  <c r="H755" s="1"/>
  <c r="J755" s="1"/>
  <c r="F759" l="1"/>
  <c r="H760"/>
  <c r="J760" s="1"/>
  <c r="G984" i="5"/>
  <c r="F754" i="6"/>
  <c r="H754" s="1"/>
  <c r="J754" s="1"/>
  <c r="F758" l="1"/>
  <c r="H758" s="1"/>
  <c r="J758" s="1"/>
  <c r="H759"/>
  <c r="J759" s="1"/>
  <c r="D48" i="1"/>
  <c r="F48" s="1"/>
  <c r="H48" s="1"/>
  <c r="I984" i="5"/>
  <c r="K984" s="1"/>
  <c r="G787"/>
  <c r="G786" l="1"/>
  <c r="I786" s="1"/>
  <c r="K786" s="1"/>
  <c r="I787"/>
  <c r="K787" s="1"/>
  <c r="F1106" i="6"/>
  <c r="H1106" s="1"/>
  <c r="J1106" s="1"/>
  <c r="F1100"/>
  <c r="H1100" s="1"/>
  <c r="J1100" s="1"/>
  <c r="F1079"/>
  <c r="H1079" s="1"/>
  <c r="J1079" s="1"/>
  <c r="F1028"/>
  <c r="H1028" s="1"/>
  <c r="J1028" s="1"/>
  <c r="F1021"/>
  <c r="H1021" s="1"/>
  <c r="J1021" s="1"/>
  <c r="F1006"/>
  <c r="H1006" s="1"/>
  <c r="J1006" s="1"/>
  <c r="F1000"/>
  <c r="H1000" s="1"/>
  <c r="J1000" s="1"/>
  <c r="F977"/>
  <c r="H977" s="1"/>
  <c r="J977" s="1"/>
  <c r="F963"/>
  <c r="H963" s="1"/>
  <c r="J963" s="1"/>
  <c r="F958"/>
  <c r="H958" s="1"/>
  <c r="J958" s="1"/>
  <c r="F953"/>
  <c r="H953" s="1"/>
  <c r="J953" s="1"/>
  <c r="F949"/>
  <c r="H949" s="1"/>
  <c r="J949" s="1"/>
  <c r="F933"/>
  <c r="H933" s="1"/>
  <c r="J933" s="1"/>
  <c r="F922"/>
  <c r="H922" s="1"/>
  <c r="J922" s="1"/>
  <c r="F914"/>
  <c r="H914" s="1"/>
  <c r="J914" s="1"/>
  <c r="F832"/>
  <c r="H832" s="1"/>
  <c r="J832" s="1"/>
  <c r="F823"/>
  <c r="H823" s="1"/>
  <c r="J823" s="1"/>
  <c r="F752"/>
  <c r="H752" s="1"/>
  <c r="J752" s="1"/>
  <c r="F748"/>
  <c r="H748" s="1"/>
  <c r="J748" s="1"/>
  <c r="F744"/>
  <c r="H744" s="1"/>
  <c r="J744" s="1"/>
  <c r="F729"/>
  <c r="H729" s="1"/>
  <c r="J729" s="1"/>
  <c r="F724"/>
  <c r="H724" s="1"/>
  <c r="J724" s="1"/>
  <c r="F716"/>
  <c r="H716" s="1"/>
  <c r="J716" s="1"/>
  <c r="F712"/>
  <c r="H712" s="1"/>
  <c r="J712" s="1"/>
  <c r="F701"/>
  <c r="H701" s="1"/>
  <c r="J701" s="1"/>
  <c r="F696"/>
  <c r="H696" s="1"/>
  <c r="J696" s="1"/>
  <c r="F678"/>
  <c r="H678" s="1"/>
  <c r="J678" s="1"/>
  <c r="F674"/>
  <c r="H674" s="1"/>
  <c r="J674" s="1"/>
  <c r="F622"/>
  <c r="H622" s="1"/>
  <c r="J622" s="1"/>
  <c r="F610"/>
  <c r="H610" s="1"/>
  <c r="J610" s="1"/>
  <c r="F603"/>
  <c r="H603" s="1"/>
  <c r="J603" s="1"/>
  <c r="F458"/>
  <c r="H458" s="1"/>
  <c r="J458" s="1"/>
  <c r="F447"/>
  <c r="H447" s="1"/>
  <c r="J447" s="1"/>
  <c r="F441"/>
  <c r="H441" s="1"/>
  <c r="J441" s="1"/>
  <c r="F432"/>
  <c r="H432" s="1"/>
  <c r="J432" s="1"/>
  <c r="F415"/>
  <c r="F410"/>
  <c r="H410" s="1"/>
  <c r="J410" s="1"/>
  <c r="F405"/>
  <c r="H405" s="1"/>
  <c r="J405" s="1"/>
  <c r="F400"/>
  <c r="H400" s="1"/>
  <c r="J400" s="1"/>
  <c r="F395"/>
  <c r="H395" s="1"/>
  <c r="J395" s="1"/>
  <c r="F390"/>
  <c r="H390" s="1"/>
  <c r="J390" s="1"/>
  <c r="F384"/>
  <c r="H384" s="1"/>
  <c r="J384" s="1"/>
  <c r="F376"/>
  <c r="H376" s="1"/>
  <c r="J376" s="1"/>
  <c r="F354"/>
  <c r="H354" s="1"/>
  <c r="J354" s="1"/>
  <c r="F345"/>
  <c r="H345" s="1"/>
  <c r="J345" s="1"/>
  <c r="F339"/>
  <c r="H339" s="1"/>
  <c r="J339" s="1"/>
  <c r="F330"/>
  <c r="H330" s="1"/>
  <c r="J330" s="1"/>
  <c r="F321"/>
  <c r="H321" s="1"/>
  <c r="J321" s="1"/>
  <c r="F293"/>
  <c r="F276"/>
  <c r="H276" s="1"/>
  <c r="J276" s="1"/>
  <c r="F248"/>
  <c r="H248" s="1"/>
  <c r="J248" s="1"/>
  <c r="F141"/>
  <c r="H141" s="1"/>
  <c r="J141" s="1"/>
  <c r="G783" i="5"/>
  <c r="I783" s="1"/>
  <c r="K783" s="1"/>
  <c r="G1001"/>
  <c r="G982"/>
  <c r="I982" s="1"/>
  <c r="K982" s="1"/>
  <c r="G976"/>
  <c r="I976" s="1"/>
  <c r="K976" s="1"/>
  <c r="G960"/>
  <c r="I960" s="1"/>
  <c r="K960" s="1"/>
  <c r="G950"/>
  <c r="I950" s="1"/>
  <c r="K950" s="1"/>
  <c r="G941"/>
  <c r="I941" s="1"/>
  <c r="K941" s="1"/>
  <c r="G939"/>
  <c r="I939" s="1"/>
  <c r="K939" s="1"/>
  <c r="G915"/>
  <c r="I915" s="1"/>
  <c r="K915" s="1"/>
  <c r="G901"/>
  <c r="I901" s="1"/>
  <c r="K901" s="1"/>
  <c r="G895"/>
  <c r="I895" s="1"/>
  <c r="K895" s="1"/>
  <c r="G891"/>
  <c r="I891" s="1"/>
  <c r="K891" s="1"/>
  <c r="G881"/>
  <c r="I881" s="1"/>
  <c r="K881" s="1"/>
  <c r="G878"/>
  <c r="I878" s="1"/>
  <c r="K878" s="1"/>
  <c r="G864"/>
  <c r="I864" s="1"/>
  <c r="K864" s="1"/>
  <c r="G862"/>
  <c r="I862" s="1"/>
  <c r="K862" s="1"/>
  <c r="G796"/>
  <c r="I796" s="1"/>
  <c r="K796" s="1"/>
  <c r="G780"/>
  <c r="I780" s="1"/>
  <c r="K780" s="1"/>
  <c r="G722"/>
  <c r="I722" s="1"/>
  <c r="K722" s="1"/>
  <c r="G707"/>
  <c r="I707" s="1"/>
  <c r="K707" s="1"/>
  <c r="G704"/>
  <c r="I704" s="1"/>
  <c r="K704" s="1"/>
  <c r="G673"/>
  <c r="I673" s="1"/>
  <c r="K673" s="1"/>
  <c r="G651"/>
  <c r="G630"/>
  <c r="I630" s="1"/>
  <c r="K630" s="1"/>
  <c r="G628"/>
  <c r="I628" s="1"/>
  <c r="K628" s="1"/>
  <c r="G580"/>
  <c r="I580" s="1"/>
  <c r="K580" s="1"/>
  <c r="G573"/>
  <c r="G443"/>
  <c r="I443" s="1"/>
  <c r="K443" s="1"/>
  <c r="G434"/>
  <c r="G427"/>
  <c r="I427" s="1"/>
  <c r="K427" s="1"/>
  <c r="G421"/>
  <c r="I421" s="1"/>
  <c r="K421" s="1"/>
  <c r="G419"/>
  <c r="I419" s="1"/>
  <c r="K419" s="1"/>
  <c r="G417"/>
  <c r="I417" s="1"/>
  <c r="K417" s="1"/>
  <c r="G411"/>
  <c r="I411" s="1"/>
  <c r="K411" s="1"/>
  <c r="G407"/>
  <c r="I407" s="1"/>
  <c r="K407" s="1"/>
  <c r="G405"/>
  <c r="I405" s="1"/>
  <c r="K405" s="1"/>
  <c r="G396"/>
  <c r="I396" s="1"/>
  <c r="K396" s="1"/>
  <c r="G393"/>
  <c r="I393" s="1"/>
  <c r="K393" s="1"/>
  <c r="G388"/>
  <c r="I388" s="1"/>
  <c r="K388" s="1"/>
  <c r="G381"/>
  <c r="I381" s="1"/>
  <c r="K381" s="1"/>
  <c r="G371"/>
  <c r="G366"/>
  <c r="I366" s="1"/>
  <c r="K366" s="1"/>
  <c r="G364"/>
  <c r="I364" s="1"/>
  <c r="K364" s="1"/>
  <c r="G354"/>
  <c r="I354" s="1"/>
  <c r="K354" s="1"/>
  <c r="G348"/>
  <c r="I348" s="1"/>
  <c r="K348" s="1"/>
  <c r="G336"/>
  <c r="G332"/>
  <c r="G323"/>
  <c r="I323" s="1"/>
  <c r="K323" s="1"/>
  <c r="G320"/>
  <c r="I320" s="1"/>
  <c r="K320" s="1"/>
  <c r="G318"/>
  <c r="I318" s="1"/>
  <c r="K318" s="1"/>
  <c r="G316"/>
  <c r="I316" s="1"/>
  <c r="K316" s="1"/>
  <c r="G305"/>
  <c r="I305" s="1"/>
  <c r="K305" s="1"/>
  <c r="G300"/>
  <c r="I300" s="1"/>
  <c r="K300" s="1"/>
  <c r="G296"/>
  <c r="G226"/>
  <c r="I226" s="1"/>
  <c r="K226" s="1"/>
  <c r="G220"/>
  <c r="I220" s="1"/>
  <c r="K220" s="1"/>
  <c r="G217"/>
  <c r="I217" s="1"/>
  <c r="K217" s="1"/>
  <c r="G214"/>
  <c r="I214" s="1"/>
  <c r="K214" s="1"/>
  <c r="G210"/>
  <c r="I210" s="1"/>
  <c r="K210" s="1"/>
  <c r="G205"/>
  <c r="I205" s="1"/>
  <c r="K205" s="1"/>
  <c r="G193"/>
  <c r="I193" s="1"/>
  <c r="K193" s="1"/>
  <c r="G184"/>
  <c r="I184" s="1"/>
  <c r="K184" s="1"/>
  <c r="G181"/>
  <c r="I181" s="1"/>
  <c r="K181" s="1"/>
  <c r="G176"/>
  <c r="I176" s="1"/>
  <c r="K176" s="1"/>
  <c r="G168"/>
  <c r="I168" s="1"/>
  <c r="K168" s="1"/>
  <c r="G166"/>
  <c r="I166" s="1"/>
  <c r="K166" s="1"/>
  <c r="G158"/>
  <c r="I158" s="1"/>
  <c r="K158" s="1"/>
  <c r="G147"/>
  <c r="I147" s="1"/>
  <c r="K147" s="1"/>
  <c r="G144"/>
  <c r="G140"/>
  <c r="I140" s="1"/>
  <c r="K140" s="1"/>
  <c r="G135"/>
  <c r="I135" s="1"/>
  <c r="K135" s="1"/>
  <c r="G129"/>
  <c r="I129" s="1"/>
  <c r="K129" s="1"/>
  <c r="G126"/>
  <c r="I126" s="1"/>
  <c r="K126" s="1"/>
  <c r="G120"/>
  <c r="I120" s="1"/>
  <c r="K120" s="1"/>
  <c r="G115"/>
  <c r="I115" s="1"/>
  <c r="K115" s="1"/>
  <c r="G112"/>
  <c r="I112" s="1"/>
  <c r="K112" s="1"/>
  <c r="G109"/>
  <c r="I109" s="1"/>
  <c r="K109" s="1"/>
  <c r="G102"/>
  <c r="I102" s="1"/>
  <c r="K102" s="1"/>
  <c r="G98"/>
  <c r="I98" s="1"/>
  <c r="K98" s="1"/>
  <c r="G85"/>
  <c r="I85" s="1"/>
  <c r="K85" s="1"/>
  <c r="G68"/>
  <c r="I68" s="1"/>
  <c r="K68" s="1"/>
  <c r="G66"/>
  <c r="I66" s="1"/>
  <c r="K66" s="1"/>
  <c r="G63"/>
  <c r="I63" s="1"/>
  <c r="K63" s="1"/>
  <c r="G61"/>
  <c r="I61" s="1"/>
  <c r="K61" s="1"/>
  <c r="G33"/>
  <c r="I33" s="1"/>
  <c r="K33" s="1"/>
  <c r="G31"/>
  <c r="I31" s="1"/>
  <c r="K31" s="1"/>
  <c r="G24"/>
  <c r="I24" s="1"/>
  <c r="K24" s="1"/>
  <c r="F414" i="6" l="1"/>
  <c r="H414" s="1"/>
  <c r="J414" s="1"/>
  <c r="H415"/>
  <c r="J415" s="1"/>
  <c r="F292"/>
  <c r="H292" s="1"/>
  <c r="J292" s="1"/>
  <c r="H293"/>
  <c r="J293" s="1"/>
  <c r="G331" i="5"/>
  <c r="I332"/>
  <c r="K332" s="1"/>
  <c r="G572"/>
  <c r="I572" s="1"/>
  <c r="K572" s="1"/>
  <c r="I573"/>
  <c r="K573" s="1"/>
  <c r="G650"/>
  <c r="I650" s="1"/>
  <c r="K650" s="1"/>
  <c r="I651"/>
  <c r="K651" s="1"/>
  <c r="G143"/>
  <c r="I143" s="1"/>
  <c r="K143" s="1"/>
  <c r="I144"/>
  <c r="K144" s="1"/>
  <c r="G370"/>
  <c r="I370" s="1"/>
  <c r="K370" s="1"/>
  <c r="I371"/>
  <c r="K371" s="1"/>
  <c r="G433"/>
  <c r="I434"/>
  <c r="K434" s="1"/>
  <c r="G295"/>
  <c r="I296"/>
  <c r="K296" s="1"/>
  <c r="G335"/>
  <c r="I336"/>
  <c r="K336" s="1"/>
  <c r="G998"/>
  <c r="I1001"/>
  <c r="K1001" s="1"/>
  <c r="G625"/>
  <c r="G859"/>
  <c r="G363"/>
  <c r="G65"/>
  <c r="I65" s="1"/>
  <c r="K65" s="1"/>
  <c r="G165"/>
  <c r="G58"/>
  <c r="I58" s="1"/>
  <c r="K58" s="1"/>
  <c r="G416"/>
  <c r="G108"/>
  <c r="I108" s="1"/>
  <c r="K108" s="1"/>
  <c r="G125"/>
  <c r="I125" s="1"/>
  <c r="K125" s="1"/>
  <c r="G180"/>
  <c r="I180" s="1"/>
  <c r="K180" s="1"/>
  <c r="G204"/>
  <c r="G219"/>
  <c r="I219" s="1"/>
  <c r="K219" s="1"/>
  <c r="G299"/>
  <c r="I299" s="1"/>
  <c r="K299" s="1"/>
  <c r="G347"/>
  <c r="I347" s="1"/>
  <c r="K347" s="1"/>
  <c r="G380"/>
  <c r="I380" s="1"/>
  <c r="K380" s="1"/>
  <c r="G442"/>
  <c r="I442" s="1"/>
  <c r="K442" s="1"/>
  <c r="G706"/>
  <c r="I706" s="1"/>
  <c r="K706" s="1"/>
  <c r="G790"/>
  <c r="I790" s="1"/>
  <c r="K790" s="1"/>
  <c r="G890"/>
  <c r="I890" s="1"/>
  <c r="K890" s="1"/>
  <c r="G914"/>
  <c r="G119"/>
  <c r="I119" s="1"/>
  <c r="K119" s="1"/>
  <c r="G139"/>
  <c r="G146"/>
  <c r="I146" s="1"/>
  <c r="K146" s="1"/>
  <c r="G192"/>
  <c r="G216"/>
  <c r="I216" s="1"/>
  <c r="K216" s="1"/>
  <c r="G395"/>
  <c r="I395" s="1"/>
  <c r="K395" s="1"/>
  <c r="G721"/>
  <c r="G779"/>
  <c r="I779" s="1"/>
  <c r="K779" s="1"/>
  <c r="G880"/>
  <c r="I880" s="1"/>
  <c r="K880" s="1"/>
  <c r="G981"/>
  <c r="I981" s="1"/>
  <c r="K981" s="1"/>
  <c r="G23"/>
  <c r="I23" s="1"/>
  <c r="K23" s="1"/>
  <c r="G101"/>
  <c r="G114"/>
  <c r="I114" s="1"/>
  <c r="K114" s="1"/>
  <c r="G134"/>
  <c r="I134" s="1"/>
  <c r="K134" s="1"/>
  <c r="G175"/>
  <c r="I175" s="1"/>
  <c r="K175" s="1"/>
  <c r="G213"/>
  <c r="I213" s="1"/>
  <c r="K213" s="1"/>
  <c r="G225"/>
  <c r="G322"/>
  <c r="I322" s="1"/>
  <c r="K322" s="1"/>
  <c r="G392"/>
  <c r="I392" s="1"/>
  <c r="K392" s="1"/>
  <c r="G410"/>
  <c r="I410" s="1"/>
  <c r="K410" s="1"/>
  <c r="G426"/>
  <c r="I426" s="1"/>
  <c r="K426" s="1"/>
  <c r="G672"/>
  <c r="G877"/>
  <c r="I877" s="1"/>
  <c r="K877" s="1"/>
  <c r="G900"/>
  <c r="G959"/>
  <c r="I959" s="1"/>
  <c r="K959" s="1"/>
  <c r="G84"/>
  <c r="I84" s="1"/>
  <c r="K84" s="1"/>
  <c r="G97"/>
  <c r="I97" s="1"/>
  <c r="K97" s="1"/>
  <c r="G111"/>
  <c r="I111" s="1"/>
  <c r="K111" s="1"/>
  <c r="G128"/>
  <c r="I128" s="1"/>
  <c r="K128" s="1"/>
  <c r="G183"/>
  <c r="I183" s="1"/>
  <c r="K183" s="1"/>
  <c r="G209"/>
  <c r="I209" s="1"/>
  <c r="K209" s="1"/>
  <c r="G247"/>
  <c r="I247" s="1"/>
  <c r="K247" s="1"/>
  <c r="G304"/>
  <c r="I304" s="1"/>
  <c r="K304" s="1"/>
  <c r="G353"/>
  <c r="I353" s="1"/>
  <c r="K353" s="1"/>
  <c r="G387"/>
  <c r="I387" s="1"/>
  <c r="K387" s="1"/>
  <c r="G579"/>
  <c r="G795"/>
  <c r="I795" s="1"/>
  <c r="K795" s="1"/>
  <c r="G894"/>
  <c r="I894" s="1"/>
  <c r="K894" s="1"/>
  <c r="G949"/>
  <c r="G975"/>
  <c r="G782"/>
  <c r="I782" s="1"/>
  <c r="K782" s="1"/>
  <c r="F140" i="6"/>
  <c r="H140" s="1"/>
  <c r="J140" s="1"/>
  <c r="F275"/>
  <c r="H275" s="1"/>
  <c r="J275" s="1"/>
  <c r="F353"/>
  <c r="H353" s="1"/>
  <c r="J353" s="1"/>
  <c r="F389"/>
  <c r="H389" s="1"/>
  <c r="J389" s="1"/>
  <c r="F409"/>
  <c r="H409" s="1"/>
  <c r="J409" s="1"/>
  <c r="F446"/>
  <c r="H446" s="1"/>
  <c r="J446" s="1"/>
  <c r="F602"/>
  <c r="H602" s="1"/>
  <c r="J602" s="1"/>
  <c r="F673"/>
  <c r="H673" s="1"/>
  <c r="J673" s="1"/>
  <c r="F695"/>
  <c r="H695" s="1"/>
  <c r="J695" s="1"/>
  <c r="F723"/>
  <c r="H723" s="1"/>
  <c r="J723" s="1"/>
  <c r="F751"/>
  <c r="H751" s="1"/>
  <c r="J751" s="1"/>
  <c r="F821"/>
  <c r="H821" s="1"/>
  <c r="J821" s="1"/>
  <c r="F921"/>
  <c r="H921" s="1"/>
  <c r="J921" s="1"/>
  <c r="F948"/>
  <c r="H948" s="1"/>
  <c r="J948" s="1"/>
  <c r="F1004"/>
  <c r="F1026"/>
  <c r="F1077"/>
  <c r="F1099"/>
  <c r="H1099" s="1"/>
  <c r="J1099" s="1"/>
  <c r="F337"/>
  <c r="F383"/>
  <c r="H383" s="1"/>
  <c r="J383" s="1"/>
  <c r="F404"/>
  <c r="H404" s="1"/>
  <c r="J404" s="1"/>
  <c r="F431"/>
  <c r="F457"/>
  <c r="H457" s="1"/>
  <c r="J457" s="1"/>
  <c r="F660"/>
  <c r="H660" s="1"/>
  <c r="J660" s="1"/>
  <c r="F715"/>
  <c r="F747"/>
  <c r="F962"/>
  <c r="H962" s="1"/>
  <c r="J962" s="1"/>
  <c r="F999"/>
  <c r="H999" s="1"/>
  <c r="J999" s="1"/>
  <c r="F1095"/>
  <c r="H1095" s="1"/>
  <c r="J1095" s="1"/>
  <c r="F247"/>
  <c r="H247" s="1"/>
  <c r="J247" s="1"/>
  <c r="F344"/>
  <c r="H344" s="1"/>
  <c r="J344" s="1"/>
  <c r="F375"/>
  <c r="H375" s="1"/>
  <c r="J375" s="1"/>
  <c r="F399"/>
  <c r="H399" s="1"/>
  <c r="J399" s="1"/>
  <c r="F621"/>
  <c r="H621" s="1"/>
  <c r="J621" s="1"/>
  <c r="F711"/>
  <c r="H711" s="1"/>
  <c r="J711" s="1"/>
  <c r="F743"/>
  <c r="H743" s="1"/>
  <c r="J743" s="1"/>
  <c r="F831"/>
  <c r="H831" s="1"/>
  <c r="J831" s="1"/>
  <c r="F912"/>
  <c r="H912" s="1"/>
  <c r="J912" s="1"/>
  <c r="F932"/>
  <c r="H932" s="1"/>
  <c r="J932" s="1"/>
  <c r="F957"/>
  <c r="H957" s="1"/>
  <c r="J957" s="1"/>
  <c r="F976"/>
  <c r="H976" s="1"/>
  <c r="J976" s="1"/>
  <c r="F1012"/>
  <c r="H1012" s="1"/>
  <c r="J1012" s="1"/>
  <c r="F1071"/>
  <c r="F1087"/>
  <c r="F1112"/>
  <c r="H1112" s="1"/>
  <c r="J1112" s="1"/>
  <c r="F394"/>
  <c r="H394" s="1"/>
  <c r="J394" s="1"/>
  <c r="F440"/>
  <c r="F609"/>
  <c r="H609" s="1"/>
  <c r="J609" s="1"/>
  <c r="F677"/>
  <c r="H677" s="1"/>
  <c r="J677" s="1"/>
  <c r="F700"/>
  <c r="H700" s="1"/>
  <c r="J700" s="1"/>
  <c r="F728"/>
  <c r="H728" s="1"/>
  <c r="J728" s="1"/>
  <c r="F952"/>
  <c r="H952" s="1"/>
  <c r="J952" s="1"/>
  <c r="F1105"/>
  <c r="H1105" s="1"/>
  <c r="J1105" s="1"/>
  <c r="G703" i="5"/>
  <c r="I703" s="1"/>
  <c r="K703" s="1"/>
  <c r="F328" i="6"/>
  <c r="H328" s="1"/>
  <c r="J328" s="1"/>
  <c r="F1020"/>
  <c r="G151" i="5"/>
  <c r="I151" s="1"/>
  <c r="K151" s="1"/>
  <c r="G692"/>
  <c r="I692" s="1"/>
  <c r="K692" s="1"/>
  <c r="G689"/>
  <c r="I689" s="1"/>
  <c r="K689" s="1"/>
  <c r="G683"/>
  <c r="G599"/>
  <c r="I599" s="1"/>
  <c r="K599" s="1"/>
  <c r="F31" i="6"/>
  <c r="F846"/>
  <c r="H846" s="1"/>
  <c r="J846" s="1"/>
  <c r="G466" i="5"/>
  <c r="I466" s="1"/>
  <c r="K466" s="1"/>
  <c r="F332" i="6"/>
  <c r="H332" s="1"/>
  <c r="J332" s="1"/>
  <c r="G764" i="5"/>
  <c r="I764" s="1"/>
  <c r="K764" s="1"/>
  <c r="F662" i="6"/>
  <c r="H662" s="1"/>
  <c r="J662" s="1"/>
  <c r="F281"/>
  <c r="H281" s="1"/>
  <c r="J281" s="1"/>
  <c r="F287"/>
  <c r="H287" s="1"/>
  <c r="J287" s="1"/>
  <c r="F452"/>
  <c r="H452" s="1"/>
  <c r="J452" s="1"/>
  <c r="F938"/>
  <c r="H938" s="1"/>
  <c r="J938" s="1"/>
  <c r="F92"/>
  <c r="H92" s="1"/>
  <c r="J92" s="1"/>
  <c r="F79"/>
  <c r="H79" s="1"/>
  <c r="J79" s="1"/>
  <c r="F158"/>
  <c r="H158" s="1"/>
  <c r="J158" s="1"/>
  <c r="F825"/>
  <c r="H825" s="1"/>
  <c r="J825" s="1"/>
  <c r="F302"/>
  <c r="G30" i="5"/>
  <c r="I30" s="1"/>
  <c r="K30" s="1"/>
  <c r="G404"/>
  <c r="I404" s="1"/>
  <c r="K404" s="1"/>
  <c r="G315"/>
  <c r="I315" s="1"/>
  <c r="K315" s="1"/>
  <c r="G938"/>
  <c r="G1005"/>
  <c r="A864"/>
  <c r="A865"/>
  <c r="F30" i="6" l="1"/>
  <c r="H30" s="1"/>
  <c r="J30" s="1"/>
  <c r="H31"/>
  <c r="J31" s="1"/>
  <c r="F746"/>
  <c r="H746" s="1"/>
  <c r="J746" s="1"/>
  <c r="H747"/>
  <c r="J747" s="1"/>
  <c r="F430"/>
  <c r="H431"/>
  <c r="J431" s="1"/>
  <c r="F439"/>
  <c r="H439" s="1"/>
  <c r="J439" s="1"/>
  <c r="H440"/>
  <c r="J440" s="1"/>
  <c r="F1070"/>
  <c r="H1071"/>
  <c r="J1071" s="1"/>
  <c r="F336"/>
  <c r="H337"/>
  <c r="J337" s="1"/>
  <c r="F1003"/>
  <c r="H1004"/>
  <c r="J1004" s="1"/>
  <c r="F301"/>
  <c r="H301" s="1"/>
  <c r="J301" s="1"/>
  <c r="H302"/>
  <c r="J302" s="1"/>
  <c r="F1019"/>
  <c r="H1020"/>
  <c r="J1020" s="1"/>
  <c r="F1086"/>
  <c r="H1087"/>
  <c r="J1087" s="1"/>
  <c r="F1025"/>
  <c r="H1026"/>
  <c r="J1026" s="1"/>
  <c r="F714"/>
  <c r="H714" s="1"/>
  <c r="J714" s="1"/>
  <c r="H715"/>
  <c r="J715" s="1"/>
  <c r="F1076"/>
  <c r="H1077"/>
  <c r="J1077" s="1"/>
  <c r="G974" i="5"/>
  <c r="I975"/>
  <c r="K975" s="1"/>
  <c r="G571"/>
  <c r="I579"/>
  <c r="K579" s="1"/>
  <c r="G899"/>
  <c r="I899" s="1"/>
  <c r="K899" s="1"/>
  <c r="I900"/>
  <c r="K900" s="1"/>
  <c r="G100"/>
  <c r="I100" s="1"/>
  <c r="K100" s="1"/>
  <c r="I101"/>
  <c r="K101" s="1"/>
  <c r="G164"/>
  <c r="I165"/>
  <c r="K165" s="1"/>
  <c r="G362"/>
  <c r="I362" s="1"/>
  <c r="K362" s="1"/>
  <c r="I363"/>
  <c r="K363" s="1"/>
  <c r="G997"/>
  <c r="I998"/>
  <c r="K998" s="1"/>
  <c r="G294"/>
  <c r="I295"/>
  <c r="K295" s="1"/>
  <c r="G330"/>
  <c r="I330" s="1"/>
  <c r="K330" s="1"/>
  <c r="I331"/>
  <c r="K331" s="1"/>
  <c r="G682"/>
  <c r="I682" s="1"/>
  <c r="K682" s="1"/>
  <c r="I683"/>
  <c r="K683" s="1"/>
  <c r="G224"/>
  <c r="I225"/>
  <c r="K225" s="1"/>
  <c r="G138"/>
  <c r="I138" s="1"/>
  <c r="K138" s="1"/>
  <c r="I139"/>
  <c r="K139" s="1"/>
  <c r="G923"/>
  <c r="I923" s="1"/>
  <c r="K923" s="1"/>
  <c r="I938"/>
  <c r="K938" s="1"/>
  <c r="D39" i="1"/>
  <c r="F39" s="1"/>
  <c r="H39" s="1"/>
  <c r="I1005" i="5"/>
  <c r="K1005" s="1"/>
  <c r="G671"/>
  <c r="I671" s="1"/>
  <c r="K671" s="1"/>
  <c r="I672"/>
  <c r="K672" s="1"/>
  <c r="G197"/>
  <c r="I204"/>
  <c r="K204" s="1"/>
  <c r="G415"/>
  <c r="I416"/>
  <c r="K416" s="1"/>
  <c r="G624"/>
  <c r="I625"/>
  <c r="K625" s="1"/>
  <c r="G334"/>
  <c r="I334" s="1"/>
  <c r="K334" s="1"/>
  <c r="I335"/>
  <c r="K335" s="1"/>
  <c r="G432"/>
  <c r="I433"/>
  <c r="K433" s="1"/>
  <c r="G948"/>
  <c r="I948" s="1"/>
  <c r="K948" s="1"/>
  <c r="I949"/>
  <c r="K949" s="1"/>
  <c r="G714"/>
  <c r="I714" s="1"/>
  <c r="K714" s="1"/>
  <c r="I721"/>
  <c r="K721" s="1"/>
  <c r="G191"/>
  <c r="I192"/>
  <c r="K192" s="1"/>
  <c r="G913"/>
  <c r="I913" s="1"/>
  <c r="K913" s="1"/>
  <c r="I914"/>
  <c r="K914" s="1"/>
  <c r="G853"/>
  <c r="I853" s="1"/>
  <c r="K853" s="1"/>
  <c r="I859"/>
  <c r="K859" s="1"/>
  <c r="G107"/>
  <c r="I107" s="1"/>
  <c r="K107" s="1"/>
  <c r="G29"/>
  <c r="G898"/>
  <c r="I898" s="1"/>
  <c r="K898" s="1"/>
  <c r="F659" i="6"/>
  <c r="H659" s="1"/>
  <c r="J659" s="1"/>
  <c r="F820"/>
  <c r="F327"/>
  <c r="G778" i="5"/>
  <c r="G314"/>
  <c r="G179"/>
  <c r="I179" s="1"/>
  <c r="K179" s="1"/>
  <c r="G57"/>
  <c r="G142"/>
  <c r="G876"/>
  <c r="G391"/>
  <c r="I391" s="1"/>
  <c r="K391" s="1"/>
  <c r="G438"/>
  <c r="I438" s="1"/>
  <c r="K438" s="1"/>
  <c r="G379"/>
  <c r="I379" s="1"/>
  <c r="K379" s="1"/>
  <c r="F139" i="6"/>
  <c r="G124" i="5"/>
  <c r="I124" s="1"/>
  <c r="K124" s="1"/>
  <c r="G799"/>
  <c r="I799" s="1"/>
  <c r="K799" s="1"/>
  <c r="G174"/>
  <c r="I174" s="1"/>
  <c r="K174" s="1"/>
  <c r="G83"/>
  <c r="I83" s="1"/>
  <c r="K83" s="1"/>
  <c r="G794"/>
  <c r="I794" s="1"/>
  <c r="K794" s="1"/>
  <c r="G212"/>
  <c r="I212" s="1"/>
  <c r="K212" s="1"/>
  <c r="G425"/>
  <c r="I425" s="1"/>
  <c r="K425" s="1"/>
  <c r="F1115" i="6"/>
  <c r="H1115" s="1"/>
  <c r="J1115" s="1"/>
  <c r="F274"/>
  <c r="H274" s="1"/>
  <c r="J274" s="1"/>
  <c r="F445"/>
  <c r="H445" s="1"/>
  <c r="J445" s="1"/>
  <c r="F911"/>
  <c r="H911" s="1"/>
  <c r="J911" s="1"/>
  <c r="F608"/>
  <c r="H608" s="1"/>
  <c r="J608" s="1"/>
  <c r="F291"/>
  <c r="H291" s="1"/>
  <c r="J291" s="1"/>
  <c r="F1104"/>
  <c r="G465" i="5"/>
  <c r="G893"/>
  <c r="I893" s="1"/>
  <c r="K893" s="1"/>
  <c r="G656"/>
  <c r="I656" s="1"/>
  <c r="K656" s="1"/>
  <c r="G303"/>
  <c r="I303" s="1"/>
  <c r="K303" s="1"/>
  <c r="G409"/>
  <c r="I409" s="1"/>
  <c r="K409" s="1"/>
  <c r="G980"/>
  <c r="I980" s="1"/>
  <c r="K980" s="1"/>
  <c r="G298"/>
  <c r="G691"/>
  <c r="I691" s="1"/>
  <c r="K691" s="1"/>
  <c r="G507"/>
  <c r="G598"/>
  <c r="I598" s="1"/>
  <c r="K598" s="1"/>
  <c r="G386"/>
  <c r="I386" s="1"/>
  <c r="K386" s="1"/>
  <c r="G352"/>
  <c r="I352" s="1"/>
  <c r="K352" s="1"/>
  <c r="G246"/>
  <c r="I246" s="1"/>
  <c r="K246" s="1"/>
  <c r="G208"/>
  <c r="I208" s="1"/>
  <c r="K208" s="1"/>
  <c r="G96"/>
  <c r="G958"/>
  <c r="I958" s="1"/>
  <c r="K958" s="1"/>
  <c r="G133"/>
  <c r="I133" s="1"/>
  <c r="K133" s="1"/>
  <c r="G22"/>
  <c r="I22" s="1"/>
  <c r="K22" s="1"/>
  <c r="G118"/>
  <c r="I118" s="1"/>
  <c r="K118" s="1"/>
  <c r="G889"/>
  <c r="I889" s="1"/>
  <c r="K889" s="1"/>
  <c r="G346"/>
  <c r="I346" s="1"/>
  <c r="K346" s="1"/>
  <c r="G527"/>
  <c r="G763"/>
  <c r="I763" s="1"/>
  <c r="K763" s="1"/>
  <c r="G688"/>
  <c r="I688" s="1"/>
  <c r="K688" s="1"/>
  <c r="F937" i="6"/>
  <c r="H937" s="1"/>
  <c r="J937" s="1"/>
  <c r="F78"/>
  <c r="F91"/>
  <c r="F286"/>
  <c r="H286" s="1"/>
  <c r="J286" s="1"/>
  <c r="F201"/>
  <c r="H201" s="1"/>
  <c r="J201" s="1"/>
  <c r="F951"/>
  <c r="H951" s="1"/>
  <c r="J951" s="1"/>
  <c r="F727"/>
  <c r="H727" s="1"/>
  <c r="J727" s="1"/>
  <c r="F676"/>
  <c r="H676" s="1"/>
  <c r="J676" s="1"/>
  <c r="F393"/>
  <c r="H393" s="1"/>
  <c r="J393" s="1"/>
  <c r="F1111"/>
  <c r="H1111" s="1"/>
  <c r="J1111" s="1"/>
  <c r="F975"/>
  <c r="H975" s="1"/>
  <c r="J975" s="1"/>
  <c r="F931"/>
  <c r="H931" s="1"/>
  <c r="J931" s="1"/>
  <c r="F710"/>
  <c r="H710" s="1"/>
  <c r="J710" s="1"/>
  <c r="F398"/>
  <c r="H398" s="1"/>
  <c r="J398" s="1"/>
  <c r="F343"/>
  <c r="F246"/>
  <c r="H246" s="1"/>
  <c r="J246" s="1"/>
  <c r="F998"/>
  <c r="H998" s="1"/>
  <c r="J998" s="1"/>
  <c r="F456"/>
  <c r="H456" s="1"/>
  <c r="J456" s="1"/>
  <c r="F382"/>
  <c r="H382" s="1"/>
  <c r="J382" s="1"/>
  <c r="F1098"/>
  <c r="F920"/>
  <c r="H920" s="1"/>
  <c r="J920" s="1"/>
  <c r="F722"/>
  <c r="H722" s="1"/>
  <c r="J722" s="1"/>
  <c r="F672"/>
  <c r="H672" s="1"/>
  <c r="J672" s="1"/>
  <c r="F601"/>
  <c r="H601" s="1"/>
  <c r="J601" s="1"/>
  <c r="F388"/>
  <c r="H388" s="1"/>
  <c r="J388" s="1"/>
  <c r="F320"/>
  <c r="F845"/>
  <c r="F20"/>
  <c r="H20" s="1"/>
  <c r="J20" s="1"/>
  <c r="F451"/>
  <c r="H451" s="1"/>
  <c r="J451" s="1"/>
  <c r="F315"/>
  <c r="H315" s="1"/>
  <c r="J315" s="1"/>
  <c r="F206"/>
  <c r="H206" s="1"/>
  <c r="J206" s="1"/>
  <c r="F926"/>
  <c r="H926" s="1"/>
  <c r="J926" s="1"/>
  <c r="F699"/>
  <c r="H699" s="1"/>
  <c r="J699" s="1"/>
  <c r="F413"/>
  <c r="H413" s="1"/>
  <c r="J413" s="1"/>
  <c r="F1011"/>
  <c r="H1011" s="1"/>
  <c r="J1011" s="1"/>
  <c r="F956"/>
  <c r="H956" s="1"/>
  <c r="J956" s="1"/>
  <c r="F830"/>
  <c r="F742"/>
  <c r="H742" s="1"/>
  <c r="J742" s="1"/>
  <c r="F620"/>
  <c r="H620" s="1"/>
  <c r="J620" s="1"/>
  <c r="F374"/>
  <c r="F1094"/>
  <c r="H1094" s="1"/>
  <c r="J1094" s="1"/>
  <c r="F961"/>
  <c r="H961" s="1"/>
  <c r="J961" s="1"/>
  <c r="F403"/>
  <c r="H403" s="1"/>
  <c r="J403" s="1"/>
  <c r="F947"/>
  <c r="H947" s="1"/>
  <c r="J947" s="1"/>
  <c r="F750"/>
  <c r="H750" s="1"/>
  <c r="J750" s="1"/>
  <c r="F694"/>
  <c r="H694" s="1"/>
  <c r="J694" s="1"/>
  <c r="F408"/>
  <c r="H408" s="1"/>
  <c r="J408" s="1"/>
  <c r="F352"/>
  <c r="H352" s="1"/>
  <c r="J352" s="1"/>
  <c r="F157"/>
  <c r="H157" s="1"/>
  <c r="J157" s="1"/>
  <c r="F280"/>
  <c r="H280" s="1"/>
  <c r="J280" s="1"/>
  <c r="F153"/>
  <c r="G403" i="5"/>
  <c r="I403" s="1"/>
  <c r="K403" s="1"/>
  <c r="F882" i="6"/>
  <c r="H882" s="1"/>
  <c r="J882" s="1"/>
  <c r="G329" i="5" l="1"/>
  <c r="F434" i="6"/>
  <c r="H434" s="1"/>
  <c r="J434" s="1"/>
  <c r="F319"/>
  <c r="H320"/>
  <c r="J320" s="1"/>
  <c r="F77"/>
  <c r="H78"/>
  <c r="J78" s="1"/>
  <c r="F1075"/>
  <c r="H1076"/>
  <c r="J1076" s="1"/>
  <c r="F1024"/>
  <c r="H1025"/>
  <c r="J1025" s="1"/>
  <c r="F1018"/>
  <c r="H1019"/>
  <c r="J1019" s="1"/>
  <c r="F1002"/>
  <c r="H1002" s="1"/>
  <c r="J1002" s="1"/>
  <c r="H1003"/>
  <c r="J1003" s="1"/>
  <c r="F1069"/>
  <c r="H1070"/>
  <c r="J1070" s="1"/>
  <c r="F429"/>
  <c r="H429" s="1"/>
  <c r="J429" s="1"/>
  <c r="H430"/>
  <c r="J430" s="1"/>
  <c r="F152"/>
  <c r="H153"/>
  <c r="J153" s="1"/>
  <c r="F844"/>
  <c r="H844" s="1"/>
  <c r="J844" s="1"/>
  <c r="H845"/>
  <c r="J845" s="1"/>
  <c r="F342"/>
  <c r="H342" s="1"/>
  <c r="J342" s="1"/>
  <c r="H343"/>
  <c r="J343" s="1"/>
  <c r="F90"/>
  <c r="H91"/>
  <c r="J91" s="1"/>
  <c r="F1103"/>
  <c r="H1104"/>
  <c r="J1104" s="1"/>
  <c r="G912" i="5"/>
  <c r="I912" s="1"/>
  <c r="K912" s="1"/>
  <c r="F373" i="6"/>
  <c r="H373" s="1"/>
  <c r="J373" s="1"/>
  <c r="H374"/>
  <c r="J374" s="1"/>
  <c r="F819"/>
  <c r="H820"/>
  <c r="J820" s="1"/>
  <c r="F1085"/>
  <c r="H1086"/>
  <c r="J1086" s="1"/>
  <c r="F335"/>
  <c r="H336"/>
  <c r="J336" s="1"/>
  <c r="F1097"/>
  <c r="H1097" s="1"/>
  <c r="J1097" s="1"/>
  <c r="H1098"/>
  <c r="J1098" s="1"/>
  <c r="F829"/>
  <c r="H829" s="1"/>
  <c r="J829" s="1"/>
  <c r="H830"/>
  <c r="J830" s="1"/>
  <c r="F138"/>
  <c r="H138" s="1"/>
  <c r="J138" s="1"/>
  <c r="H139"/>
  <c r="J139" s="1"/>
  <c r="F326"/>
  <c r="H327"/>
  <c r="J327" s="1"/>
  <c r="G87" i="5"/>
  <c r="I87" s="1"/>
  <c r="K87" s="1"/>
  <c r="I96"/>
  <c r="K96" s="1"/>
  <c r="I298"/>
  <c r="K298" s="1"/>
  <c r="G137"/>
  <c r="I137" s="1"/>
  <c r="K137" s="1"/>
  <c r="I142"/>
  <c r="K142" s="1"/>
  <c r="G777"/>
  <c r="I778"/>
  <c r="K778" s="1"/>
  <c r="G28"/>
  <c r="I29"/>
  <c r="K29" s="1"/>
  <c r="G190"/>
  <c r="I190" s="1"/>
  <c r="K190" s="1"/>
  <c r="I191"/>
  <c r="K191" s="1"/>
  <c r="G414"/>
  <c r="I414" s="1"/>
  <c r="K414" s="1"/>
  <c r="I415"/>
  <c r="K415" s="1"/>
  <c r="G223"/>
  <c r="I224"/>
  <c r="K224" s="1"/>
  <c r="G996"/>
  <c r="I997"/>
  <c r="K997" s="1"/>
  <c r="G163"/>
  <c r="I163" s="1"/>
  <c r="K163" s="1"/>
  <c r="I164"/>
  <c r="K164" s="1"/>
  <c r="G973"/>
  <c r="I973" s="1"/>
  <c r="K973" s="1"/>
  <c r="I974"/>
  <c r="K974" s="1"/>
  <c r="G328"/>
  <c r="I328" s="1"/>
  <c r="K328" s="1"/>
  <c r="I329"/>
  <c r="K329" s="1"/>
  <c r="G313"/>
  <c r="I314"/>
  <c r="K314" s="1"/>
  <c r="G497"/>
  <c r="I497" s="1"/>
  <c r="K497" s="1"/>
  <c r="I507"/>
  <c r="K507" s="1"/>
  <c r="G459"/>
  <c r="I465"/>
  <c r="K465" s="1"/>
  <c r="G875"/>
  <c r="I876"/>
  <c r="K876" s="1"/>
  <c r="G431"/>
  <c r="I432"/>
  <c r="K432" s="1"/>
  <c r="G623"/>
  <c r="I624"/>
  <c r="K624" s="1"/>
  <c r="G196"/>
  <c r="I197"/>
  <c r="K197" s="1"/>
  <c r="I294"/>
  <c r="K294" s="1"/>
  <c r="G293"/>
  <c r="I293" s="1"/>
  <c r="K293" s="1"/>
  <c r="G570"/>
  <c r="I571"/>
  <c r="K571" s="1"/>
  <c r="G526"/>
  <c r="I526" s="1"/>
  <c r="K526" s="1"/>
  <c r="I527"/>
  <c r="K527" s="1"/>
  <c r="G56"/>
  <c r="I56" s="1"/>
  <c r="K56" s="1"/>
  <c r="I57"/>
  <c r="K57" s="1"/>
  <c r="G852"/>
  <c r="G897"/>
  <c r="I897" s="1"/>
  <c r="K897" s="1"/>
  <c r="G173"/>
  <c r="F946" i="6"/>
  <c r="H946" s="1"/>
  <c r="J946" s="1"/>
  <c r="F828"/>
  <c r="H828" s="1"/>
  <c r="J828" s="1"/>
  <c r="F741"/>
  <c r="F709"/>
  <c r="H709" s="1"/>
  <c r="J709" s="1"/>
  <c r="F132"/>
  <c r="G681" i="5"/>
  <c r="I681" s="1"/>
  <c r="K681" s="1"/>
  <c r="G207"/>
  <c r="I207" s="1"/>
  <c r="K207" s="1"/>
  <c r="F161" i="6"/>
  <c r="H161" s="1"/>
  <c r="J161" s="1"/>
  <c r="F910"/>
  <c r="F290"/>
  <c r="H290" s="1"/>
  <c r="J290" s="1"/>
  <c r="G447" i="5"/>
  <c r="I447" s="1"/>
  <c r="K447" s="1"/>
  <c r="G378"/>
  <c r="G793"/>
  <c r="G123"/>
  <c r="I123" s="1"/>
  <c r="K123" s="1"/>
  <c r="G437"/>
  <c r="I437" s="1"/>
  <c r="K437" s="1"/>
  <c r="F444" i="6"/>
  <c r="H444" s="1"/>
  <c r="J444" s="1"/>
  <c r="G798" i="5"/>
  <c r="G390"/>
  <c r="I390" s="1"/>
  <c r="K390" s="1"/>
  <c r="F273" i="6"/>
  <c r="H273" s="1"/>
  <c r="J273" s="1"/>
  <c r="G762" i="5"/>
  <c r="I762" s="1"/>
  <c r="K762" s="1"/>
  <c r="F1114" i="6"/>
  <c r="H1114" s="1"/>
  <c r="J1114" s="1"/>
  <c r="G424" i="5"/>
  <c r="I424" s="1"/>
  <c r="K424" s="1"/>
  <c r="F607" i="6"/>
  <c r="H607" s="1"/>
  <c r="J607" s="1"/>
  <c r="G670" i="5"/>
  <c r="I670" s="1"/>
  <c r="K670" s="1"/>
  <c r="F658" i="6"/>
  <c r="G597" i="5"/>
  <c r="G413"/>
  <c r="G345"/>
  <c r="I345" s="1"/>
  <c r="K345" s="1"/>
  <c r="G117"/>
  <c r="I117" s="1"/>
  <c r="K117" s="1"/>
  <c r="G21"/>
  <c r="I21" s="1"/>
  <c r="K21" s="1"/>
  <c r="G957"/>
  <c r="I957" s="1"/>
  <c r="K957" s="1"/>
  <c r="G245"/>
  <c r="I245" s="1"/>
  <c r="K245" s="1"/>
  <c r="G385"/>
  <c r="I385" s="1"/>
  <c r="K385" s="1"/>
  <c r="G302"/>
  <c r="G402"/>
  <c r="I402" s="1"/>
  <c r="K402" s="1"/>
  <c r="G649"/>
  <c r="I649" s="1"/>
  <c r="K649" s="1"/>
  <c r="G888"/>
  <c r="I888" s="1"/>
  <c r="K888" s="1"/>
  <c r="G351"/>
  <c r="I351" s="1"/>
  <c r="K351" s="1"/>
  <c r="G947"/>
  <c r="I947" s="1"/>
  <c r="K947" s="1"/>
  <c r="G979"/>
  <c r="G655"/>
  <c r="I655" s="1"/>
  <c r="K655" s="1"/>
  <c r="F936" i="6"/>
  <c r="H936" s="1"/>
  <c r="J936" s="1"/>
  <c r="F279"/>
  <c r="H279" s="1"/>
  <c r="J279" s="1"/>
  <c r="F156"/>
  <c r="H156" s="1"/>
  <c r="J156" s="1"/>
  <c r="F407"/>
  <c r="H407" s="1"/>
  <c r="J407" s="1"/>
  <c r="F402"/>
  <c r="H402" s="1"/>
  <c r="J402" s="1"/>
  <c r="F960"/>
  <c r="H960" s="1"/>
  <c r="J960" s="1"/>
  <c r="F619"/>
  <c r="F955"/>
  <c r="H955" s="1"/>
  <c r="J955" s="1"/>
  <c r="F698"/>
  <c r="H698" s="1"/>
  <c r="J698" s="1"/>
  <c r="F925"/>
  <c r="H925" s="1"/>
  <c r="J925" s="1"/>
  <c r="F205"/>
  <c r="H205" s="1"/>
  <c r="J205" s="1"/>
  <c r="F314"/>
  <c r="F600"/>
  <c r="H600" s="1"/>
  <c r="J600" s="1"/>
  <c r="F721"/>
  <c r="H721" s="1"/>
  <c r="J721" s="1"/>
  <c r="F245"/>
  <c r="F397"/>
  <c r="H397" s="1"/>
  <c r="J397" s="1"/>
  <c r="F930"/>
  <c r="H930" s="1"/>
  <c r="J930" s="1"/>
  <c r="F1110"/>
  <c r="F726"/>
  <c r="H726" s="1"/>
  <c r="J726" s="1"/>
  <c r="F200"/>
  <c r="H200" s="1"/>
  <c r="J200" s="1"/>
  <c r="F423"/>
  <c r="H423" s="1"/>
  <c r="J423" s="1"/>
  <c r="F29"/>
  <c r="F300"/>
  <c r="H300" s="1"/>
  <c r="J300" s="1"/>
  <c r="F351"/>
  <c r="F693"/>
  <c r="H693" s="1"/>
  <c r="J693" s="1"/>
  <c r="F1093"/>
  <c r="F1010"/>
  <c r="H1010" s="1"/>
  <c r="J1010" s="1"/>
  <c r="F412"/>
  <c r="H412" s="1"/>
  <c r="J412" s="1"/>
  <c r="F450"/>
  <c r="H450" s="1"/>
  <c r="J450" s="1"/>
  <c r="F19"/>
  <c r="H19" s="1"/>
  <c r="J19" s="1"/>
  <c r="F387"/>
  <c r="H387" s="1"/>
  <c r="J387" s="1"/>
  <c r="F671"/>
  <c r="H671" s="1"/>
  <c r="J671" s="1"/>
  <c r="F919"/>
  <c r="H919" s="1"/>
  <c r="J919" s="1"/>
  <c r="F381"/>
  <c r="H381" s="1"/>
  <c r="J381" s="1"/>
  <c r="F455"/>
  <c r="H455" s="1"/>
  <c r="J455" s="1"/>
  <c r="F974"/>
  <c r="H974" s="1"/>
  <c r="J974" s="1"/>
  <c r="F392"/>
  <c r="H392" s="1"/>
  <c r="J392" s="1"/>
  <c r="F285"/>
  <c r="H285" s="1"/>
  <c r="J285" s="1"/>
  <c r="G361" i="5"/>
  <c r="F881" i="6"/>
  <c r="H881" s="1"/>
  <c r="J881" s="1"/>
  <c r="G1012" i="5"/>
  <c r="I1012" s="1"/>
  <c r="K1012" s="1"/>
  <c r="G132" l="1"/>
  <c r="I132" s="1"/>
  <c r="K132" s="1"/>
  <c r="G525"/>
  <c r="I525" s="1"/>
  <c r="K525" s="1"/>
  <c r="F1102" i="6"/>
  <c r="H1102" s="1"/>
  <c r="J1102" s="1"/>
  <c r="H1103"/>
  <c r="J1103" s="1"/>
  <c r="F151"/>
  <c r="H152"/>
  <c r="J152" s="1"/>
  <c r="F1068"/>
  <c r="H1069"/>
  <c r="J1069" s="1"/>
  <c r="F1017"/>
  <c r="H1018"/>
  <c r="J1018" s="1"/>
  <c r="F1074"/>
  <c r="H1075"/>
  <c r="J1075" s="1"/>
  <c r="F318"/>
  <c r="H318" s="1"/>
  <c r="J318" s="1"/>
  <c r="H319"/>
  <c r="J319" s="1"/>
  <c r="F1092"/>
  <c r="H1093"/>
  <c r="J1093" s="1"/>
  <c r="F24"/>
  <c r="H24" s="1"/>
  <c r="J24" s="1"/>
  <c r="H29"/>
  <c r="J29" s="1"/>
  <c r="F1109"/>
  <c r="H1109" s="1"/>
  <c r="J1109" s="1"/>
  <c r="H1110"/>
  <c r="J1110" s="1"/>
  <c r="F131"/>
  <c r="H132"/>
  <c r="J132" s="1"/>
  <c r="F325"/>
  <c r="H326"/>
  <c r="J326" s="1"/>
  <c r="F334"/>
  <c r="H334" s="1"/>
  <c r="J334" s="1"/>
  <c r="H335"/>
  <c r="J335" s="1"/>
  <c r="F818"/>
  <c r="H818" s="1"/>
  <c r="J818" s="1"/>
  <c r="H819"/>
  <c r="J819" s="1"/>
  <c r="F89"/>
  <c r="H89" s="1"/>
  <c r="J89" s="1"/>
  <c r="H90"/>
  <c r="J90" s="1"/>
  <c r="F1023"/>
  <c r="H1024"/>
  <c r="J1024" s="1"/>
  <c r="F76"/>
  <c r="H77"/>
  <c r="J77" s="1"/>
  <c r="F233"/>
  <c r="H233" s="1"/>
  <c r="J233" s="1"/>
  <c r="H245"/>
  <c r="J245" s="1"/>
  <c r="F618"/>
  <c r="H618" s="1"/>
  <c r="J618" s="1"/>
  <c r="H619"/>
  <c r="J619" s="1"/>
  <c r="F341"/>
  <c r="H341" s="1"/>
  <c r="J341" s="1"/>
  <c r="H351"/>
  <c r="J351" s="1"/>
  <c r="F313"/>
  <c r="H313" s="1"/>
  <c r="J313" s="1"/>
  <c r="H314"/>
  <c r="J314" s="1"/>
  <c r="F657"/>
  <c r="H657" s="1"/>
  <c r="J657" s="1"/>
  <c r="H658"/>
  <c r="J658" s="1"/>
  <c r="F908"/>
  <c r="H908" s="1"/>
  <c r="J908" s="1"/>
  <c r="H910"/>
  <c r="J910" s="1"/>
  <c r="F740"/>
  <c r="H740" s="1"/>
  <c r="J740" s="1"/>
  <c r="H741"/>
  <c r="J741" s="1"/>
  <c r="F1084"/>
  <c r="H1085"/>
  <c r="J1085" s="1"/>
  <c r="I302" i="5"/>
  <c r="K302" s="1"/>
  <c r="G596"/>
  <c r="I597"/>
  <c r="K597" s="1"/>
  <c r="G530"/>
  <c r="I530" s="1"/>
  <c r="K530" s="1"/>
  <c r="I570"/>
  <c r="K570" s="1"/>
  <c r="G195"/>
  <c r="I196"/>
  <c r="K196" s="1"/>
  <c r="G430"/>
  <c r="I431"/>
  <c r="K431" s="1"/>
  <c r="G458"/>
  <c r="I458" s="1"/>
  <c r="K458" s="1"/>
  <c r="I459"/>
  <c r="K459" s="1"/>
  <c r="D62" i="1"/>
  <c r="F62" s="1"/>
  <c r="H62" s="1"/>
  <c r="I313" i="5"/>
  <c r="K313" s="1"/>
  <c r="G995"/>
  <c r="I996"/>
  <c r="K996" s="1"/>
  <c r="G27"/>
  <c r="I28"/>
  <c r="K28" s="1"/>
  <c r="D37" i="1"/>
  <c r="F37" s="1"/>
  <c r="H37" s="1"/>
  <c r="I413" i="5"/>
  <c r="K413" s="1"/>
  <c r="G519"/>
  <c r="G356"/>
  <c r="I356" s="1"/>
  <c r="K356" s="1"/>
  <c r="I361"/>
  <c r="K361" s="1"/>
  <c r="G978"/>
  <c r="I978" s="1"/>
  <c r="K978" s="1"/>
  <c r="I979"/>
  <c r="K979" s="1"/>
  <c r="G377"/>
  <c r="I377" s="1"/>
  <c r="K377" s="1"/>
  <c r="I378"/>
  <c r="K378" s="1"/>
  <c r="D28" i="1"/>
  <c r="F28" s="1"/>
  <c r="H28" s="1"/>
  <c r="I173" i="5"/>
  <c r="K173" s="1"/>
  <c r="G851"/>
  <c r="I852"/>
  <c r="K852" s="1"/>
  <c r="G622"/>
  <c r="I623"/>
  <c r="K623" s="1"/>
  <c r="G874"/>
  <c r="I874" s="1"/>
  <c r="K874" s="1"/>
  <c r="I875"/>
  <c r="K875" s="1"/>
  <c r="D44" i="1"/>
  <c r="F44" s="1"/>
  <c r="H44" s="1"/>
  <c r="I223" i="5"/>
  <c r="K223" s="1"/>
  <c r="G222"/>
  <c r="I222" s="1"/>
  <c r="K222" s="1"/>
  <c r="D58" i="1"/>
  <c r="F58" s="1"/>
  <c r="H58" s="1"/>
  <c r="I777" i="5"/>
  <c r="K777" s="1"/>
  <c r="G285"/>
  <c r="I285" s="1"/>
  <c r="K285" s="1"/>
  <c r="D60" i="1"/>
  <c r="F60" s="1"/>
  <c r="H60" s="1"/>
  <c r="I798" i="5"/>
  <c r="K798" s="1"/>
  <c r="D59" i="1"/>
  <c r="F59" s="1"/>
  <c r="H59" s="1"/>
  <c r="I793" i="5"/>
  <c r="K793" s="1"/>
  <c r="F945" i="6"/>
  <c r="H945" s="1"/>
  <c r="J945" s="1"/>
  <c r="F454"/>
  <c r="H454" s="1"/>
  <c r="J454" s="1"/>
  <c r="F649"/>
  <c r="H649" s="1"/>
  <c r="J649" s="1"/>
  <c r="F581"/>
  <c r="H581" s="1"/>
  <c r="J581" s="1"/>
  <c r="D40" i="1"/>
  <c r="F40" s="1"/>
  <c r="H40" s="1"/>
  <c r="D32"/>
  <c r="F32" s="1"/>
  <c r="H32" s="1"/>
  <c r="F1108" i="6"/>
  <c r="D29" i="1"/>
  <c r="F29" s="1"/>
  <c r="H29" s="1"/>
  <c r="F401" i="6"/>
  <c r="H401" s="1"/>
  <c r="J401" s="1"/>
  <c r="F708"/>
  <c r="H708" s="1"/>
  <c r="J708" s="1"/>
  <c r="F739"/>
  <c r="H739" s="1"/>
  <c r="J739" s="1"/>
  <c r="F692"/>
  <c r="H692" s="1"/>
  <c r="J692" s="1"/>
  <c r="G680" i="5"/>
  <c r="I680" s="1"/>
  <c r="K680" s="1"/>
  <c r="G887"/>
  <c r="I887" s="1"/>
  <c r="K887" s="1"/>
  <c r="G972"/>
  <c r="I972" s="1"/>
  <c r="K972" s="1"/>
  <c r="G446"/>
  <c r="F909" i="6"/>
  <c r="H909" s="1"/>
  <c r="J909" s="1"/>
  <c r="F606"/>
  <c r="G122" i="5"/>
  <c r="F997" i="6"/>
  <c r="G436" i="5"/>
  <c r="I436" s="1"/>
  <c r="K436" s="1"/>
  <c r="G423"/>
  <c r="I423" s="1"/>
  <c r="K423" s="1"/>
  <c r="G776"/>
  <c r="I776" s="1"/>
  <c r="K776" s="1"/>
  <c r="G761"/>
  <c r="I761" s="1"/>
  <c r="K761" s="1"/>
  <c r="G669"/>
  <c r="G384"/>
  <c r="G648"/>
  <c r="I648" s="1"/>
  <c r="K648" s="1"/>
  <c r="G401"/>
  <c r="I401" s="1"/>
  <c r="K401" s="1"/>
  <c r="G20"/>
  <c r="I20" s="1"/>
  <c r="K20" s="1"/>
  <c r="G654"/>
  <c r="G946"/>
  <c r="G244"/>
  <c r="I244" s="1"/>
  <c r="K244" s="1"/>
  <c r="G344"/>
  <c r="I344" s="1"/>
  <c r="K344" s="1"/>
  <c r="F935" i="6"/>
  <c r="F880"/>
  <c r="H880" s="1"/>
  <c r="J880" s="1"/>
  <c r="F391"/>
  <c r="H391" s="1"/>
  <c r="J391" s="1"/>
  <c r="F386"/>
  <c r="H386" s="1"/>
  <c r="J386" s="1"/>
  <c r="F18"/>
  <c r="H18" s="1"/>
  <c r="J18" s="1"/>
  <c r="F449"/>
  <c r="F299"/>
  <c r="H299" s="1"/>
  <c r="J299" s="1"/>
  <c r="F422"/>
  <c r="F278"/>
  <c r="H278" s="1"/>
  <c r="J278" s="1"/>
  <c r="F284"/>
  <c r="H284" s="1"/>
  <c r="J284" s="1"/>
  <c r="F199"/>
  <c r="H199" s="1"/>
  <c r="J199" s="1"/>
  <c r="F396"/>
  <c r="H396" s="1"/>
  <c r="J396" s="1"/>
  <c r="F599"/>
  <c r="H599" s="1"/>
  <c r="J599" s="1"/>
  <c r="F39"/>
  <c r="H39" s="1"/>
  <c r="J39" s="1"/>
  <c r="F204"/>
  <c r="H204" s="1"/>
  <c r="J204" s="1"/>
  <c r="F155"/>
  <c r="H155" s="1"/>
  <c r="J155" s="1"/>
  <c r="F380"/>
  <c r="F924"/>
  <c r="G1004" i="5"/>
  <c r="I1004" s="1"/>
  <c r="K1004" s="1"/>
  <c r="D30" i="1" l="1"/>
  <c r="F30" s="1"/>
  <c r="H30" s="1"/>
  <c r="G131" i="5"/>
  <c r="I131" s="1"/>
  <c r="K131" s="1"/>
  <c r="D26" i="1"/>
  <c r="F26" s="1"/>
  <c r="H26" s="1"/>
  <c r="F23" i="6"/>
  <c r="H23" s="1"/>
  <c r="J23" s="1"/>
  <c r="H1108"/>
  <c r="J1108" s="1"/>
  <c r="F1022"/>
  <c r="H1022" s="1"/>
  <c r="J1022" s="1"/>
  <c r="H1023"/>
  <c r="J1023" s="1"/>
  <c r="F324"/>
  <c r="H325"/>
  <c r="J325" s="1"/>
  <c r="F1091"/>
  <c r="H1091" s="1"/>
  <c r="J1091" s="1"/>
  <c r="H1092"/>
  <c r="J1092" s="1"/>
  <c r="F1073"/>
  <c r="H1073" s="1"/>
  <c r="J1073" s="1"/>
  <c r="H1074"/>
  <c r="J1074" s="1"/>
  <c r="F1067"/>
  <c r="H1068"/>
  <c r="J1068" s="1"/>
  <c r="F929"/>
  <c r="H929" s="1"/>
  <c r="J929" s="1"/>
  <c r="H935"/>
  <c r="J935" s="1"/>
  <c r="F605"/>
  <c r="H605" s="1"/>
  <c r="J605" s="1"/>
  <c r="H606"/>
  <c r="J606" s="1"/>
  <c r="F1083"/>
  <c r="H1083" s="1"/>
  <c r="J1083" s="1"/>
  <c r="H1084"/>
  <c r="J1084" s="1"/>
  <c r="H76"/>
  <c r="J76" s="1"/>
  <c r="F75"/>
  <c r="H75" s="1"/>
  <c r="J75" s="1"/>
  <c r="H131"/>
  <c r="J131" s="1"/>
  <c r="F1016"/>
  <c r="H1017"/>
  <c r="J1017" s="1"/>
  <c r="F150"/>
  <c r="H151"/>
  <c r="J151" s="1"/>
  <c r="F421"/>
  <c r="H421" s="1"/>
  <c r="J421" s="1"/>
  <c r="H422"/>
  <c r="J422" s="1"/>
  <c r="F379"/>
  <c r="H379" s="1"/>
  <c r="J379" s="1"/>
  <c r="H380"/>
  <c r="J380" s="1"/>
  <c r="F443"/>
  <c r="H443" s="1"/>
  <c r="J443" s="1"/>
  <c r="H449"/>
  <c r="J449" s="1"/>
  <c r="F918"/>
  <c r="H918" s="1"/>
  <c r="J918" s="1"/>
  <c r="H924"/>
  <c r="J924" s="1"/>
  <c r="F980"/>
  <c r="H997"/>
  <c r="J997" s="1"/>
  <c r="G668" i="5"/>
  <c r="I668" s="1"/>
  <c r="K668" s="1"/>
  <c r="I669"/>
  <c r="K669" s="1"/>
  <c r="G621"/>
  <c r="I621" s="1"/>
  <c r="K621" s="1"/>
  <c r="I622"/>
  <c r="K622" s="1"/>
  <c r="G487"/>
  <c r="I519"/>
  <c r="K519" s="1"/>
  <c r="G26"/>
  <c r="I27"/>
  <c r="K27" s="1"/>
  <c r="I430"/>
  <c r="K430" s="1"/>
  <c r="D50" i="1"/>
  <c r="F50" s="1"/>
  <c r="H50" s="1"/>
  <c r="G429" i="5"/>
  <c r="I429" s="1"/>
  <c r="K429" s="1"/>
  <c r="G250"/>
  <c r="G243" s="1"/>
  <c r="I243" s="1"/>
  <c r="K243" s="1"/>
  <c r="D64" i="1"/>
  <c r="F64" s="1"/>
  <c r="H64" s="1"/>
  <c r="I654" i="5"/>
  <c r="K654" s="1"/>
  <c r="D34" i="1"/>
  <c r="F34" s="1"/>
  <c r="H34" s="1"/>
  <c r="I384" i="5"/>
  <c r="K384" s="1"/>
  <c r="G945"/>
  <c r="I945" s="1"/>
  <c r="K945" s="1"/>
  <c r="I946"/>
  <c r="K946" s="1"/>
  <c r="G55"/>
  <c r="I55" s="1"/>
  <c r="K55" s="1"/>
  <c r="I122"/>
  <c r="K122" s="1"/>
  <c r="D56" i="1"/>
  <c r="F56" s="1"/>
  <c r="H56" s="1"/>
  <c r="I851" i="5"/>
  <c r="K851" s="1"/>
  <c r="G826"/>
  <c r="G994"/>
  <c r="I995"/>
  <c r="K995" s="1"/>
  <c r="I195"/>
  <c r="K195" s="1"/>
  <c r="G178"/>
  <c r="G595"/>
  <c r="I596"/>
  <c r="K596" s="1"/>
  <c r="G445"/>
  <c r="I445" s="1"/>
  <c r="K445" s="1"/>
  <c r="I446"/>
  <c r="K446" s="1"/>
  <c r="G19"/>
  <c r="D52" i="1"/>
  <c r="F52" s="1"/>
  <c r="H52" s="1"/>
  <c r="G956" i="5"/>
  <c r="D45" i="1"/>
  <c r="F45" s="1"/>
  <c r="H45" s="1"/>
  <c r="D36"/>
  <c r="F36" s="1"/>
  <c r="H36" s="1"/>
  <c r="F272" i="6"/>
  <c r="H272" s="1"/>
  <c r="J272" s="1"/>
  <c r="F385"/>
  <c r="H385" s="1"/>
  <c r="J385" s="1"/>
  <c r="F638"/>
  <c r="H638" s="1"/>
  <c r="J638" s="1"/>
  <c r="G679" i="5"/>
  <c r="I679" s="1"/>
  <c r="K679" s="1"/>
  <c r="G457"/>
  <c r="I457" s="1"/>
  <c r="K457" s="1"/>
  <c r="G312"/>
  <c r="I312" s="1"/>
  <c r="K312" s="1"/>
  <c r="F188" i="6"/>
  <c r="H188" s="1"/>
  <c r="J188" s="1"/>
  <c r="G383" i="5"/>
  <c r="I383" s="1"/>
  <c r="K383" s="1"/>
  <c r="G760"/>
  <c r="G327"/>
  <c r="G343"/>
  <c r="I343" s="1"/>
  <c r="K343" s="1"/>
  <c r="G647"/>
  <c r="G653"/>
  <c r="I653" s="1"/>
  <c r="K653" s="1"/>
  <c r="F198" i="6"/>
  <c r="H198" s="1"/>
  <c r="J198" s="1"/>
  <c r="F17"/>
  <c r="H17" s="1"/>
  <c r="J17" s="1"/>
  <c r="F879"/>
  <c r="D38" i="1"/>
  <c r="F38" s="1"/>
  <c r="H38" s="1"/>
  <c r="F203" i="6"/>
  <c r="H203" s="1"/>
  <c r="J203" s="1"/>
  <c r="F38"/>
  <c r="H38" s="1"/>
  <c r="J38" s="1"/>
  <c r="G350" i="5"/>
  <c r="I350" s="1"/>
  <c r="K350" s="1"/>
  <c r="G1003"/>
  <c r="I1003" s="1"/>
  <c r="K1003" s="1"/>
  <c r="A130"/>
  <c r="A1104" i="6"/>
  <c r="A1102"/>
  <c r="A129" i="5"/>
  <c r="A128"/>
  <c r="A1107" i="6"/>
  <c r="A1106"/>
  <c r="D22" i="1" l="1"/>
  <c r="F22" s="1"/>
  <c r="H22" s="1"/>
  <c r="F907" i="6"/>
  <c r="H907" s="1"/>
  <c r="J907" s="1"/>
  <c r="F22"/>
  <c r="H22" s="1"/>
  <c r="J22" s="1"/>
  <c r="F979"/>
  <c r="H979" s="1"/>
  <c r="J979" s="1"/>
  <c r="H980"/>
  <c r="J980" s="1"/>
  <c r="H1016"/>
  <c r="J1016" s="1"/>
  <c r="F1015"/>
  <c r="H1067"/>
  <c r="J1067" s="1"/>
  <c r="F1066"/>
  <c r="H1066" s="1"/>
  <c r="J1066" s="1"/>
  <c r="F878"/>
  <c r="H879"/>
  <c r="J879" s="1"/>
  <c r="F149"/>
  <c r="H150"/>
  <c r="J150" s="1"/>
  <c r="H324"/>
  <c r="J324" s="1"/>
  <c r="F323"/>
  <c r="H323" s="1"/>
  <c r="J323" s="1"/>
  <c r="D19" i="1"/>
  <c r="F19" s="1"/>
  <c r="H19" s="1"/>
  <c r="I327" i="5"/>
  <c r="K327" s="1"/>
  <c r="I487"/>
  <c r="K487" s="1"/>
  <c r="G486"/>
  <c r="G456" s="1"/>
  <c r="I456" s="1"/>
  <c r="K456" s="1"/>
  <c r="G873"/>
  <c r="I873" s="1"/>
  <c r="K873" s="1"/>
  <c r="I956"/>
  <c r="K956" s="1"/>
  <c r="D31" i="1"/>
  <c r="F31" s="1"/>
  <c r="H31" s="1"/>
  <c r="I178" i="5"/>
  <c r="K178" s="1"/>
  <c r="G172"/>
  <c r="I172" s="1"/>
  <c r="K172" s="1"/>
  <c r="G813"/>
  <c r="I813" s="1"/>
  <c r="K813" s="1"/>
  <c r="I826"/>
  <c r="K826" s="1"/>
  <c r="D20" i="1"/>
  <c r="F20" s="1"/>
  <c r="H20" s="1"/>
  <c r="I26" i="5"/>
  <c r="K26" s="1"/>
  <c r="D24" i="1"/>
  <c r="F24" s="1"/>
  <c r="H24" s="1"/>
  <c r="I647" i="5"/>
  <c r="K647" s="1"/>
  <c r="G759"/>
  <c r="I759" s="1"/>
  <c r="K759" s="1"/>
  <c r="I760"/>
  <c r="K760" s="1"/>
  <c r="D18" i="1"/>
  <c r="F18" s="1"/>
  <c r="H18" s="1"/>
  <c r="I19" i="5"/>
  <c r="K19" s="1"/>
  <c r="G594"/>
  <c r="I595"/>
  <c r="K595" s="1"/>
  <c r="G993"/>
  <c r="I993" s="1"/>
  <c r="K993" s="1"/>
  <c r="I994"/>
  <c r="K994" s="1"/>
  <c r="I250"/>
  <c r="K250" s="1"/>
  <c r="G18"/>
  <c r="G678"/>
  <c r="D47" i="1"/>
  <c r="F47" s="1"/>
  <c r="H47" s="1"/>
  <c r="D42"/>
  <c r="F42" s="1"/>
  <c r="H42" s="1"/>
  <c r="F187" i="6"/>
  <c r="H187" s="1"/>
  <c r="J187" s="1"/>
  <c r="G620" i="5"/>
  <c r="I620" s="1"/>
  <c r="K620" s="1"/>
  <c r="D49" i="1"/>
  <c r="F49" s="1"/>
  <c r="H49" s="1"/>
  <c r="D61"/>
  <c r="F61" s="1"/>
  <c r="H61" s="1"/>
  <c r="D25"/>
  <c r="F25" s="1"/>
  <c r="H25" s="1"/>
  <c r="D33"/>
  <c r="F33" s="1"/>
  <c r="H33" s="1"/>
  <c r="G326" i="5"/>
  <c r="I326" s="1"/>
  <c r="K326" s="1"/>
  <c r="D57" i="1"/>
  <c r="F57" s="1"/>
  <c r="H57" s="1"/>
  <c r="D63"/>
  <c r="F63" s="1"/>
  <c r="H63" s="1"/>
  <c r="G342" i="5"/>
  <c r="I342" s="1"/>
  <c r="K342" s="1"/>
  <c r="D27" i="1" l="1"/>
  <c r="F27" s="1"/>
  <c r="H27" s="1"/>
  <c r="D17"/>
  <c r="F17" s="1"/>
  <c r="H17" s="1"/>
  <c r="F148" i="6"/>
  <c r="H149"/>
  <c r="J149" s="1"/>
  <c r="F827"/>
  <c r="H827" s="1"/>
  <c r="J827" s="1"/>
  <c r="H878"/>
  <c r="J878" s="1"/>
  <c r="H1015"/>
  <c r="J1015" s="1"/>
  <c r="F1014"/>
  <c r="H1014" s="1"/>
  <c r="J1014" s="1"/>
  <c r="G17" i="5"/>
  <c r="I17" s="1"/>
  <c r="K17" s="1"/>
  <c r="I18"/>
  <c r="K18" s="1"/>
  <c r="G660"/>
  <c r="I660" s="1"/>
  <c r="K660" s="1"/>
  <c r="I678"/>
  <c r="K678" s="1"/>
  <c r="G593"/>
  <c r="I594"/>
  <c r="K594" s="1"/>
  <c r="I486"/>
  <c r="K486" s="1"/>
  <c r="D43" i="1"/>
  <c r="F43" s="1"/>
  <c r="H43" s="1"/>
  <c r="F169" i="6"/>
  <c r="D46" i="1"/>
  <c r="F46" s="1"/>
  <c r="H46" s="1"/>
  <c r="G325" i="5"/>
  <c r="I325" s="1"/>
  <c r="K325" s="1"/>
  <c r="G619"/>
  <c r="I619" s="1"/>
  <c r="K619" s="1"/>
  <c r="H148" i="6" l="1"/>
  <c r="J148" s="1"/>
  <c r="F120"/>
  <c r="H169"/>
  <c r="J169" s="1"/>
  <c r="G592" i="5"/>
  <c r="I593"/>
  <c r="K593" s="1"/>
  <c r="D54" i="1"/>
  <c r="D41"/>
  <c r="F41" s="1"/>
  <c r="H41" s="1"/>
  <c r="H120" i="6" l="1"/>
  <c r="J120" s="1"/>
  <c r="F16"/>
  <c r="D51" i="1"/>
  <c r="F51" s="1"/>
  <c r="H51" s="1"/>
  <c r="F54"/>
  <c r="H54" s="1"/>
  <c r="I592" i="5"/>
  <c r="K592" s="1"/>
  <c r="G455"/>
  <c r="I455" s="1"/>
  <c r="K455" s="1"/>
  <c r="D65" i="1" l="1"/>
  <c r="F65" s="1"/>
  <c r="H65" s="1"/>
  <c r="H16" i="6"/>
  <c r="J16" s="1"/>
  <c r="F1121"/>
  <c r="H1121" s="1"/>
  <c r="J1121" s="1"/>
  <c r="G1022" i="5"/>
  <c r="I1022" s="1"/>
  <c r="K1022" s="1"/>
  <c r="A975"/>
  <c r="A682"/>
  <c r="A114"/>
  <c r="A1013"/>
  <c r="A885" i="6"/>
  <c r="A355"/>
  <c r="A402"/>
  <c r="A759" i="5"/>
  <c r="A392"/>
  <c r="A946" i="6"/>
  <c r="A29" i="5"/>
  <c r="A670"/>
  <c r="A216"/>
  <c r="A1077" i="6"/>
  <c r="A517" i="5"/>
  <c r="A847" i="6"/>
  <c r="A17" i="5"/>
  <c r="A933" i="6"/>
  <c r="A125" i="5"/>
  <c r="A66"/>
  <c r="A674" i="6"/>
  <c r="A31"/>
  <c r="A143"/>
  <c r="A59" i="5"/>
  <c r="A134"/>
  <c r="A997"/>
  <c r="A839"/>
  <c r="A507"/>
  <c r="A1087" i="6"/>
  <c r="A322" i="5"/>
  <c r="A951"/>
  <c r="A141"/>
  <c r="A20" i="6"/>
  <c r="A316"/>
  <c r="A772" i="5"/>
  <c r="A427"/>
  <c r="A651" i="6"/>
  <c r="A711" i="5"/>
  <c r="A262" i="6"/>
  <c r="A346"/>
  <c r="A443"/>
  <c r="A240"/>
  <c r="A961" i="5"/>
  <c r="A730" i="6"/>
  <c r="A874" i="5"/>
  <c r="A174"/>
  <c r="A978"/>
  <c r="A99"/>
  <c r="A131" i="6"/>
  <c r="A155"/>
  <c r="A679"/>
  <c r="A691"/>
  <c r="A335"/>
  <c r="A627" i="5"/>
  <c r="A892" i="6"/>
  <c r="A350" i="5"/>
  <c r="A913"/>
  <c r="A410" i="6"/>
  <c r="A502" i="5"/>
  <c r="A319"/>
  <c r="A210"/>
  <c r="A497"/>
  <c r="A879" i="6"/>
  <c r="A245" i="5"/>
  <c r="A969" i="6"/>
  <c r="A629"/>
  <c r="A325" i="5"/>
  <c r="A635" i="6"/>
  <c r="A244"/>
  <c r="A572" i="5"/>
  <c r="A274" i="6"/>
  <c r="A410" i="5"/>
  <c r="A395" i="6"/>
  <c r="A896"/>
  <c r="A631" i="5"/>
  <c r="A1088" i="6"/>
  <c r="A237" i="5"/>
  <c r="A617"/>
  <c r="A411"/>
  <c r="A117"/>
  <c r="A30"/>
  <c r="A769"/>
  <c r="A290" i="6"/>
  <c r="A347"/>
  <c r="A891"/>
  <c r="A383"/>
  <c r="A901" i="5"/>
  <c r="A406"/>
  <c r="A219"/>
  <c r="A434"/>
  <c r="A948"/>
  <c r="A122"/>
  <c r="A939"/>
  <c r="A979" i="6"/>
  <c r="A535" i="5"/>
  <c r="A315"/>
  <c r="A313" i="6"/>
  <c r="A1097"/>
  <c r="A959" i="5"/>
  <c r="A898"/>
  <c r="A703"/>
  <c r="A235"/>
  <c r="A672"/>
  <c r="A800"/>
  <c r="A882" i="6"/>
  <c r="A658" i="5"/>
  <c r="A189" i="6"/>
  <c r="A201"/>
  <c r="A824"/>
  <c r="A460"/>
  <c r="A432"/>
  <c r="A632"/>
  <c r="A334" i="5"/>
  <c r="A700"/>
  <c r="A848" i="6"/>
  <c r="A721"/>
  <c r="A112" i="5"/>
  <c r="A943"/>
  <c r="A396" i="6"/>
  <c r="A696"/>
  <c r="A38"/>
  <c r="A901"/>
  <c r="A154"/>
  <c r="A861" i="5"/>
  <c r="A773"/>
  <c r="A689"/>
  <c r="A758" i="6"/>
  <c r="A834"/>
  <c r="A676"/>
  <c r="A458"/>
  <c r="A62" i="5"/>
  <c r="A1022" i="6"/>
  <c r="A343" i="5"/>
  <c r="A630"/>
  <c r="A746" i="6"/>
  <c r="A825"/>
  <c r="A425"/>
  <c r="A90"/>
  <c r="A197"/>
  <c r="A220" i="5"/>
  <c r="A151"/>
  <c r="A153"/>
  <c r="A653" i="6"/>
  <c r="A688" i="5"/>
  <c r="A1003"/>
  <c r="A684"/>
  <c r="A444"/>
  <c r="A828"/>
  <c r="A974"/>
  <c r="A157"/>
  <c r="A899" i="6"/>
  <c r="A246" i="5"/>
  <c r="A215"/>
  <c r="A425"/>
  <c r="A113"/>
  <c r="A771"/>
  <c r="A402"/>
  <c r="A432"/>
  <c r="A415" i="6"/>
  <c r="A119" i="5"/>
  <c r="A954" i="6"/>
  <c r="A1082"/>
  <c r="A824" i="5"/>
  <c r="A168"/>
  <c r="A739" i="6"/>
  <c r="A722" i="5"/>
  <c r="A622"/>
  <c r="A372"/>
  <c r="A298"/>
  <c r="A1004"/>
  <c r="A70"/>
  <c r="A138"/>
  <c r="A389"/>
  <c r="A88"/>
  <c r="A214"/>
  <c r="A656"/>
  <c r="A454" i="6"/>
  <c r="A218" i="5"/>
  <c r="A509"/>
  <c r="A57"/>
  <c r="A917" i="6"/>
  <c r="A1112"/>
  <c r="A592" i="5"/>
  <c r="A394"/>
  <c r="A622" i="6"/>
  <c r="A753"/>
  <c r="A80"/>
  <c r="A873" i="5"/>
  <c r="A369"/>
  <c r="A175"/>
  <c r="A98"/>
  <c r="A649"/>
  <c r="A1080" i="6"/>
  <c r="A351"/>
  <c r="A699"/>
  <c r="A887"/>
  <c r="A241"/>
  <c r="A655"/>
  <c r="A333"/>
  <c r="A690" i="5"/>
  <c r="A305"/>
  <c r="A709" i="6"/>
  <c r="A894"/>
  <c r="A101" i="5"/>
  <c r="A438" i="6"/>
  <c r="A176" i="5"/>
  <c r="A910" i="6"/>
  <c r="A456"/>
  <c r="A623" i="5"/>
  <c r="A898" i="6"/>
  <c r="A909"/>
  <c r="A126" i="5"/>
  <c r="A423"/>
  <c r="A277" i="6"/>
  <c r="A95" i="5"/>
  <c r="A334" i="6"/>
  <c r="A381"/>
  <c r="A508" i="5"/>
  <c r="A326"/>
  <c r="A419"/>
  <c r="A144"/>
  <c r="A442" i="6"/>
  <c r="A373"/>
  <c r="A406"/>
  <c r="A878"/>
  <c r="A792" i="5"/>
  <c r="A449"/>
  <c r="A317" i="6"/>
  <c r="A748"/>
  <c r="A171" i="5"/>
  <c r="A820"/>
  <c r="A390" i="6"/>
  <c r="A701"/>
  <c r="A91" i="5"/>
  <c r="A780"/>
  <c r="A789"/>
  <c r="A361"/>
  <c r="A203" i="6"/>
  <c r="A794" i="5"/>
  <c r="A760"/>
  <c r="A387" i="6"/>
  <c r="A18" i="5"/>
  <c r="A80"/>
  <c r="A297"/>
  <c r="A78" i="6"/>
  <c r="A753" i="5"/>
  <c r="A1093" i="6"/>
  <c r="A407" i="5"/>
  <c r="A273" i="6"/>
  <c r="A278"/>
  <c r="A304" i="5"/>
  <c r="A448" i="6"/>
  <c r="A346" i="5"/>
  <c r="A618" i="6"/>
  <c r="A914" i="5"/>
  <c r="A204" i="6"/>
  <c r="A225" i="5"/>
  <c r="A701"/>
  <c r="A879"/>
  <c r="A630" i="6"/>
  <c r="A827"/>
  <c r="A916"/>
  <c r="A528" i="5"/>
  <c r="A573"/>
  <c r="A977"/>
  <c r="A702" i="6"/>
  <c r="A882" i="5"/>
  <c r="A719"/>
  <c r="A288" i="6"/>
  <c r="A956" i="5"/>
  <c r="A35"/>
  <c r="A838"/>
  <c r="A571"/>
  <c r="A27"/>
  <c r="A744" i="6"/>
  <c r="A924"/>
  <c r="A697"/>
  <c r="A599" i="5"/>
  <c r="A445"/>
  <c r="A389" i="6"/>
  <c r="A22" i="5"/>
  <c r="A623" i="6"/>
  <c r="A821"/>
  <c r="A663"/>
  <c r="A648" i="5"/>
  <c r="A876"/>
  <c r="A980" i="6"/>
  <c r="A385"/>
  <c r="A209" i="5"/>
  <c r="A620"/>
  <c r="A243" i="6"/>
  <c r="A378"/>
  <c r="A93"/>
  <c r="A396" i="5"/>
  <c r="A401" i="6"/>
  <c r="A938" i="5"/>
  <c r="A79"/>
  <c r="A92"/>
  <c r="A896"/>
  <c r="A329"/>
  <c r="A323"/>
  <c r="A354" i="6"/>
  <c r="A323"/>
  <c r="A439"/>
  <c r="A36" i="5"/>
  <c r="A662" i="6"/>
  <c r="A362" i="5"/>
  <c r="A403" i="6"/>
  <c r="A652" i="5"/>
  <c r="A300"/>
  <c r="A709"/>
  <c r="A1108" i="6"/>
  <c r="A294" i="5"/>
  <c r="A141" i="6"/>
  <c r="A1002"/>
  <c r="A796" i="5"/>
  <c r="A330"/>
  <c r="A603" i="6"/>
  <c r="A370" i="5"/>
  <c r="A681"/>
  <c r="A912" i="6"/>
  <c r="A443" i="5"/>
  <c r="A678" i="6"/>
  <c r="A754" i="5"/>
  <c r="A193"/>
  <c r="A217"/>
  <c r="A166"/>
  <c r="A318"/>
  <c r="A154"/>
  <c r="A383"/>
  <c r="A968" i="6"/>
  <c r="A714"/>
  <c r="A919"/>
  <c r="A601"/>
  <c r="A265"/>
  <c r="A581" i="5"/>
  <c r="A65"/>
  <c r="A965" i="6"/>
  <c r="A1031"/>
  <c r="A41"/>
  <c r="A375"/>
  <c r="A825" i="5"/>
  <c r="A205"/>
  <c r="A97"/>
  <c r="A148"/>
  <c r="A1118" i="6"/>
  <c r="A678" i="5"/>
  <c r="A386"/>
  <c r="A78"/>
  <c r="A94" i="6"/>
  <c r="A392"/>
  <c r="A1017"/>
  <c r="A660"/>
  <c r="A625" i="5"/>
  <c r="A146" i="6"/>
  <c r="A894" i="5"/>
  <c r="A302" i="6"/>
  <c r="A345" i="5"/>
  <c r="A301"/>
  <c r="A227"/>
  <c r="A726" i="6"/>
  <c r="A207"/>
  <c r="A970"/>
  <c r="A124" i="5"/>
  <c r="A338" i="6"/>
  <c r="A28" i="5"/>
  <c r="A963" i="6"/>
  <c r="A381" i="5"/>
  <c r="A224"/>
  <c r="A891"/>
  <c r="A23"/>
  <c r="A923"/>
  <c r="A151" i="6"/>
  <c r="A801" i="5"/>
  <c r="A64"/>
  <c r="A167"/>
  <c r="A790"/>
  <c r="A951" i="6"/>
  <c r="A158" i="5"/>
  <c r="A418"/>
  <c r="A71"/>
  <c r="A337" i="6"/>
  <c r="A675"/>
  <c r="A83" i="5"/>
  <c r="A455" i="6"/>
  <c r="A412"/>
  <c r="A628" i="5"/>
  <c r="A438"/>
  <c r="A481"/>
  <c r="A81"/>
  <c r="A655"/>
  <c r="A326" i="6"/>
  <c r="A384"/>
  <c r="A1100"/>
  <c r="A208" i="5"/>
  <c r="A379" i="6"/>
  <c r="A100" i="5"/>
  <c r="A972" i="6"/>
  <c r="A147"/>
  <c r="A836"/>
  <c r="A420" i="5"/>
  <c r="A339" i="6"/>
  <c r="A74" i="5"/>
  <c r="A365"/>
  <c r="A828" i="6"/>
  <c r="A324" i="5"/>
  <c r="A331" i="6"/>
  <c r="A304"/>
  <c r="A181" i="5"/>
  <c r="A1027" i="6"/>
  <c r="A1014"/>
  <c r="A784" i="5"/>
  <c r="A998"/>
  <c r="A978" i="6"/>
  <c r="A661"/>
  <c r="A108" i="5"/>
  <c r="A364"/>
  <c r="A597"/>
  <c r="A302"/>
  <c r="A956" i="6"/>
  <c r="A959"/>
  <c r="A426"/>
  <c r="A142" i="5"/>
  <c r="A698" i="6"/>
  <c r="A888"/>
  <c r="A671" i="5"/>
  <c r="A468"/>
  <c r="A722" i="6"/>
  <c r="A193"/>
  <c r="A316" i="5"/>
  <c r="A354"/>
  <c r="A826" i="6"/>
  <c r="A914"/>
  <c r="A322"/>
  <c r="A222" i="5"/>
  <c r="A433" i="6"/>
  <c r="A774" i="5"/>
  <c r="A717" i="6"/>
  <c r="A69" i="5"/>
  <c r="A116"/>
  <c r="A422"/>
  <c r="A1113" i="6"/>
  <c r="A1000" i="5"/>
  <c r="A388"/>
  <c r="A291" i="6"/>
  <c r="A813" i="5"/>
  <c r="A570"/>
  <c r="A289" i="6"/>
  <c r="A918"/>
  <c r="A1015"/>
  <c r="A694"/>
  <c r="A415" i="5"/>
  <c r="A148" i="6"/>
  <c r="A453"/>
  <c r="A39"/>
  <c r="A368" i="5"/>
  <c r="A925" i="6"/>
  <c r="A931"/>
  <c r="A889" i="5"/>
  <c r="A89"/>
  <c r="A916"/>
  <c r="A352"/>
  <c r="A194"/>
  <c r="A448"/>
  <c r="A185"/>
  <c r="A1072" i="6"/>
  <c r="A605"/>
  <c r="A391"/>
  <c r="A950"/>
  <c r="A32" i="5"/>
  <c r="A821"/>
  <c r="A713" i="6"/>
  <c r="A823"/>
  <c r="A782" i="5"/>
  <c r="A599" i="6"/>
  <c r="A581"/>
  <c r="A706" i="5"/>
  <c r="A634" i="6"/>
  <c r="A1095"/>
  <c r="A791" i="5"/>
  <c r="A1096" i="6"/>
  <c r="A314" i="5"/>
  <c r="A293" i="6"/>
  <c r="A941" i="5"/>
  <c r="A762"/>
  <c r="A314" i="6"/>
  <c r="A184" i="5"/>
  <c r="A352" i="6"/>
  <c r="A1018"/>
  <c r="A342"/>
  <c r="A377"/>
  <c r="A830"/>
  <c r="A96" i="5"/>
  <c r="A1117" i="6"/>
  <c r="A781" i="5"/>
  <c r="A529"/>
  <c r="A324" i="6"/>
  <c r="A692" i="5"/>
  <c r="A537"/>
  <c r="A653"/>
  <c r="A613"/>
  <c r="A156"/>
  <c r="A958" i="6"/>
  <c r="A690"/>
  <c r="A152" i="5"/>
  <c r="A303"/>
  <c r="A146"/>
  <c r="A281" i="6"/>
  <c r="A452"/>
  <c r="A85" i="5"/>
  <c r="A574"/>
  <c r="A776"/>
  <c r="A539"/>
  <c r="A331"/>
  <c r="A63"/>
  <c r="A306"/>
  <c r="A923" i="6"/>
  <c r="A708"/>
  <c r="A403" i="5"/>
  <c r="A1006" i="6"/>
  <c r="A656"/>
  <c r="A67" i="5"/>
  <c r="A1030" i="6"/>
  <c r="A82"/>
  <c r="A884"/>
  <c r="A1114"/>
  <c r="A718" i="5"/>
  <c r="A720"/>
  <c r="A942"/>
  <c r="A110"/>
  <c r="A90"/>
  <c r="A500"/>
  <c r="A400" i="6"/>
  <c r="A900"/>
  <c r="A1005"/>
  <c r="A484" i="5"/>
  <c r="A73"/>
  <c r="A371"/>
  <c r="A683"/>
  <c r="A487"/>
  <c r="A459" i="6"/>
  <c r="A783" i="5"/>
  <c r="A456"/>
  <c r="A92" i="6"/>
  <c r="A540" i="5"/>
  <c r="A147"/>
  <c r="A121"/>
  <c r="A118"/>
  <c r="A1009" i="6"/>
  <c r="A1001"/>
  <c r="A620"/>
  <c r="A179" i="5"/>
  <c r="A133"/>
  <c r="A705"/>
  <c r="A712" i="6"/>
  <c r="A341"/>
  <c r="A983" i="5"/>
  <c r="A428"/>
  <c r="A915" i="6"/>
  <c r="A433" i="5"/>
  <c r="A1020" i="6"/>
  <c r="A441"/>
  <c r="A33" i="5"/>
  <c r="A671" i="6"/>
  <c r="A878" i="5"/>
  <c r="A458"/>
  <c r="A814"/>
  <c r="A600" i="6"/>
  <c r="A608"/>
  <c r="A895"/>
  <c r="A230" i="5"/>
  <c r="A600"/>
  <c r="A408" i="6"/>
  <c r="A902" i="5"/>
  <c r="A414"/>
  <c r="A435" i="6"/>
  <c r="A159" i="5"/>
  <c r="A673"/>
  <c r="A1101" i="6"/>
  <c r="A610"/>
  <c r="A367" i="5"/>
  <c r="A1002"/>
  <c r="A21" i="6"/>
  <c r="A405" i="5"/>
  <c r="A692" i="6"/>
  <c r="A330"/>
  <c r="A345"/>
  <c r="A405"/>
  <c r="A380" i="5"/>
  <c r="A455"/>
  <c r="A1024" i="6"/>
  <c r="A68" i="5"/>
  <c r="A180"/>
  <c r="A139"/>
  <c r="A764"/>
  <c r="A317"/>
  <c r="A1028" i="6"/>
  <c r="A127" i="5"/>
  <c r="A380" i="6"/>
  <c r="A763" i="5"/>
  <c r="A417"/>
  <c r="A284" i="6"/>
  <c r="A272"/>
  <c r="A704" i="5"/>
  <c r="A833" i="6"/>
  <c r="A153"/>
  <c r="A693" i="5"/>
  <c r="A385"/>
  <c r="A752" i="6"/>
  <c r="A196"/>
  <c r="A650"/>
  <c r="A1007"/>
  <c r="A1029"/>
  <c r="A264"/>
  <c r="A243" i="5"/>
  <c r="A927" i="6"/>
  <c r="A340" i="5"/>
  <c r="A974" i="6"/>
  <c r="A660" i="5"/>
  <c r="A328" i="6"/>
  <c r="A996" i="5"/>
  <c r="A934" i="6"/>
  <c r="A436" i="5"/>
  <c r="A945"/>
  <c r="A75"/>
  <c r="A394" i="6"/>
  <c r="A428"/>
  <c r="A411"/>
  <c r="A395" i="5"/>
  <c r="A137"/>
  <c r="A619"/>
  <c r="A960" i="6"/>
  <c r="A282"/>
  <c r="A971"/>
  <c r="A416"/>
  <c r="A248"/>
  <c r="A393" i="5"/>
  <c r="A922" i="6"/>
  <c r="A397" i="5"/>
  <c r="A749" i="6"/>
  <c r="A975"/>
  <c r="A437"/>
  <c r="A341" i="5"/>
  <c r="A994"/>
  <c r="A140"/>
  <c r="A629"/>
  <c r="A319" i="6"/>
  <c r="A953"/>
  <c r="A93" i="5"/>
  <c r="A913" i="6"/>
  <c r="A115" i="5"/>
  <c r="A337"/>
  <c r="A87"/>
  <c r="A20"/>
  <c r="A908" i="6"/>
  <c r="A340"/>
  <c r="A25" i="5"/>
  <c r="A299" i="6"/>
  <c r="A835" i="5"/>
  <c r="A832" i="6"/>
  <c r="A785" i="5"/>
  <c r="A363"/>
  <c r="A61"/>
  <c r="A940"/>
  <c r="A981"/>
  <c r="A169"/>
  <c r="A944"/>
  <c r="A501"/>
  <c r="A276" i="6"/>
  <c r="A287"/>
  <c r="A788" i="5"/>
  <c r="A895"/>
  <c r="A387"/>
  <c r="A183"/>
  <c r="A123"/>
  <c r="A930" i="6"/>
  <c r="A102" i="5"/>
  <c r="A822" i="6"/>
  <c r="A165" i="5"/>
  <c r="A538"/>
  <c r="A111"/>
  <c r="A1004" i="6"/>
  <c r="A745" i="5"/>
  <c r="A880"/>
  <c r="A213"/>
  <c r="A579"/>
  <c r="A107"/>
  <c r="A977" i="6"/>
  <c r="A750"/>
  <c r="A997"/>
  <c r="A712" i="5"/>
  <c r="A1115" i="6"/>
  <c r="A172" i="5"/>
  <c r="A606" i="6"/>
  <c r="A366" i="5"/>
  <c r="A515"/>
  <c r="A1001"/>
  <c r="A745" i="6"/>
  <c r="A77" i="5"/>
  <c r="A158" i="6"/>
  <c r="A723" i="5"/>
  <c r="A312"/>
  <c r="A837" i="6"/>
  <c r="A336" i="5"/>
  <c r="A498"/>
  <c r="A883" i="6"/>
  <c r="A920"/>
  <c r="A1000"/>
  <c r="A668" i="5"/>
  <c r="A187" i="6"/>
  <c r="A976" i="5"/>
  <c r="A294" i="6"/>
  <c r="A211" i="5"/>
  <c r="A947"/>
  <c r="A654" i="6"/>
  <c r="A890" i="5"/>
  <c r="A343" i="6"/>
  <c r="A374"/>
  <c r="A598" i="5"/>
  <c r="A139" i="6"/>
  <c r="A580" i="5"/>
  <c r="A386" i="6"/>
  <c r="A42"/>
  <c r="A1078"/>
  <c r="A160"/>
  <c r="A328" i="5"/>
  <c r="A595"/>
  <c r="A300" i="6"/>
  <c r="A293" i="5"/>
  <c r="A973"/>
  <c r="A333"/>
  <c r="A607" i="6"/>
  <c r="A21" i="5"/>
  <c r="A194" i="6"/>
  <c r="A766" i="5"/>
  <c r="A30" i="6"/>
  <c r="A155" i="5"/>
  <c r="A710" i="6"/>
  <c r="A34" i="5"/>
  <c r="A56"/>
  <c r="A466"/>
  <c r="A658" i="6"/>
  <c r="A202"/>
  <c r="A999" i="5"/>
  <c r="A434" i="6"/>
  <c r="A426" i="5"/>
  <c r="A877"/>
  <c r="A467"/>
  <c r="A427" i="6"/>
  <c r="A421"/>
  <c r="A382" i="5"/>
  <c r="A799"/>
  <c r="A880" i="6"/>
  <c r="A404" i="5"/>
  <c r="A164"/>
  <c r="A725" i="6"/>
  <c r="A702" i="5"/>
  <c r="A170"/>
  <c r="A742" i="6"/>
  <c r="A348" i="5"/>
  <c r="A199" i="6"/>
  <c r="A657"/>
  <c r="A355" i="5"/>
  <c r="A285"/>
  <c r="A449" i="6"/>
  <c r="A1021"/>
  <c r="A299" i="5"/>
  <c r="A795"/>
  <c r="A958"/>
  <c r="A24"/>
  <c r="A485"/>
  <c r="A94"/>
  <c r="A442"/>
  <c r="A321"/>
  <c r="A797"/>
  <c r="A829" i="6"/>
  <c r="A1091"/>
  <c r="A445"/>
  <c r="A60" i="5"/>
  <c r="A1079" i="6"/>
  <c r="A391" i="5"/>
  <c r="A531"/>
  <c r="A182"/>
  <c r="A142" i="6"/>
  <c r="A614" i="5"/>
  <c r="A687"/>
  <c r="A1081" i="6"/>
  <c r="A778" i="5"/>
  <c r="A611" i="6"/>
  <c r="A342" i="5"/>
  <c r="A229"/>
  <c r="A935" i="6"/>
  <c r="A973"/>
  <c r="A248" i="5"/>
  <c r="A135"/>
  <c r="A236"/>
  <c r="A206"/>
  <c r="A982"/>
  <c r="A156" i="6"/>
  <c r="A145" i="5"/>
  <c r="A949" i="6"/>
  <c r="A320" i="5"/>
  <c r="A945" i="6"/>
  <c r="A76" i="5"/>
  <c r="A212"/>
  <c r="A727" i="6"/>
  <c r="A206"/>
  <c r="A332" i="5"/>
  <c r="A321" i="6"/>
  <c r="A462"/>
  <c r="A626" i="5"/>
  <c r="A900"/>
  <c r="A939" i="6"/>
  <c r="A447"/>
  <c r="A143" i="5"/>
  <c r="A664" i="6"/>
  <c r="A779" i="5"/>
  <c r="A303" i="6"/>
  <c r="A892" i="5"/>
  <c r="A332" i="6"/>
  <c r="A444"/>
  <c r="A518" i="5"/>
  <c r="A915"/>
  <c r="A657"/>
  <c r="A144" i="6"/>
  <c r="A159"/>
  <c r="A397"/>
  <c r="A412" i="5"/>
  <c r="A283" i="6"/>
  <c r="A86" i="5"/>
  <c r="A938" i="6"/>
  <c r="A863" i="5"/>
  <c r="A650"/>
  <c r="A429" i="6"/>
  <c r="A247" i="5"/>
  <c r="A604" i="6"/>
  <c r="A624" i="5"/>
  <c r="A651"/>
  <c r="A672" i="6"/>
  <c r="A638"/>
  <c r="A1008"/>
  <c r="A724"/>
  <c r="A249"/>
  <c r="A862" i="5"/>
  <c r="A1110" i="6"/>
  <c r="A72" i="5"/>
  <c r="A929" i="6"/>
  <c r="A680" i="5"/>
  <c r="A413" i="6"/>
  <c r="A198"/>
  <c r="A228" i="5"/>
  <c r="A1085" i="6"/>
  <c r="A1010"/>
  <c r="A279"/>
  <c r="A238" i="5"/>
  <c r="A89" i="6"/>
  <c r="A221" i="5"/>
  <c r="A897" i="6"/>
  <c r="A950" i="5"/>
  <c r="A408"/>
  <c r="A103"/>
  <c r="A378"/>
  <c r="A431"/>
  <c r="A353"/>
  <c r="A82"/>
  <c r="A131"/>
  <c r="A955" i="6"/>
  <c r="A688"/>
  <c r="A261"/>
  <c r="A196" i="5"/>
  <c r="A390"/>
  <c r="A899"/>
  <c r="A409"/>
  <c r="A163"/>
  <c r="A721"/>
  <c r="A716" i="6"/>
  <c r="A775" i="5"/>
  <c r="A949"/>
  <c r="A966" i="6"/>
  <c r="A618" i="5"/>
  <c r="A907" i="6"/>
  <c r="A947"/>
  <c r="A1083"/>
  <c r="A887" i="5"/>
  <c r="A693" i="6"/>
  <c r="A136" i="5"/>
  <c r="A845" i="6"/>
  <c r="A31" i="5"/>
  <c r="A729" i="6"/>
  <c r="A964"/>
  <c r="A422"/>
  <c r="A993" i="5"/>
  <c r="A961" i="6"/>
  <c r="A379" i="5"/>
  <c r="A768"/>
  <c r="A691"/>
  <c r="A998" i="6"/>
  <c r="A893" i="5"/>
  <c r="A674"/>
  <c r="A329" i="6"/>
  <c r="A1098"/>
  <c r="A708" i="5"/>
  <c r="A707"/>
  <c r="A423" i="6"/>
  <c r="A1013"/>
  <c r="A980" i="5"/>
  <c r="A188" i="6"/>
  <c r="A399"/>
  <c r="A450"/>
  <c r="A446" i="5"/>
  <c r="A296"/>
  <c r="A349"/>
  <c r="A192"/>
  <c r="A195"/>
  <c r="A285" i="6"/>
  <c r="A881" i="5"/>
  <c r="A429"/>
  <c r="A17" i="6"/>
  <c r="A407"/>
  <c r="A120" i="5"/>
  <c r="A421"/>
  <c r="A936" i="6"/>
  <c r="A226" i="5"/>
  <c r="A1012" i="6"/>
  <c r="A752" i="5"/>
  <c r="A736"/>
  <c r="A960"/>
  <c r="A190"/>
  <c r="A619" i="6"/>
  <c r="A177" i="5"/>
  <c r="A169" i="6"/>
  <c r="A1026"/>
  <c r="A765" i="5"/>
  <c r="A435"/>
  <c r="A84"/>
</calcChain>
</file>

<file path=xl/sharedStrings.xml><?xml version="1.0" encoding="utf-8"?>
<sst xmlns="http://schemas.openxmlformats.org/spreadsheetml/2006/main" count="6537" uniqueCount="655">
  <si>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</si>
  <si>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</si>
  <si>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</si>
  <si>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</si>
  <si>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</si>
  <si>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</si>
  <si>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</si>
  <si>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</si>
  <si>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</si>
  <si>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</si>
  <si>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Оснащение индивидуальными приборами учета коммунальных ресурсов жилых помещений, относящихся к муниципальному жилому фонду</t>
  </si>
  <si>
    <t>Приобретение автобусов в муниципальную собственность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</si>
  <si>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</si>
  <si>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</si>
  <si>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</si>
  <si>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</si>
  <si>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</si>
  <si>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</si>
  <si>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</si>
  <si>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</si>
  <si>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</si>
  <si>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</si>
  <si>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</si>
  <si>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Приобретение первичных средств пожаротушения, перезарядка огнетушителей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</si>
  <si>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</si>
  <si>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</si>
  <si>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</si>
  <si>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Обучение по программе пожарно-технического минимума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</si>
  <si>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</si>
  <si>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</si>
  <si>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Развитие музейного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</si>
  <si>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</si>
  <si>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</si>
  <si>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</si>
  <si>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</si>
  <si>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</si>
  <si>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</si>
  <si>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</si>
  <si>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</si>
  <si>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</si>
  <si>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</si>
  <si>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Охрана объектов растительного и животного мира и среды их обитания</t>
  </si>
  <si>
    <t>Охрана окружающей среды</t>
  </si>
  <si>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</si>
  <si>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</si>
  <si>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</si>
  <si>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</si>
  <si>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</si>
  <si>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</si>
  <si>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</si>
  <si>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</si>
  <si>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</t>
  </si>
  <si>
    <t xml:space="preserve">РАСХОДЫ                                                                                                                                                                      </t>
  </si>
  <si>
    <t>РАСХОДЫ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</si>
  <si>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</si>
  <si>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</si>
  <si>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</si>
  <si>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</si>
  <si>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Социальное обеспечение населения</t>
  </si>
  <si>
    <t>Дорожное хозяйство (дорожные фонды)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</si>
  <si>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</si>
  <si>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</si>
  <si>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</si>
  <si>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</si>
  <si>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</si>
  <si>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</si>
  <si>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</si>
  <si>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</si>
  <si>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</si>
  <si>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</si>
  <si>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</si>
  <si>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</si>
  <si>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</si>
  <si>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ОБСЛУЖИВАНИЕ ГОСУДАРСТВЕННОГО И МУНИЦИПАЛЬНОГО ДОЛГА</t>
  </si>
  <si>
    <t>07</t>
  </si>
  <si>
    <t>12</t>
  </si>
  <si>
    <t>ППП</t>
  </si>
  <si>
    <t>Периодическая печать и издательства</t>
  </si>
  <si>
    <t>Молодежная политика и оздоровление детей</t>
  </si>
  <si>
    <t>Резервные фонды</t>
  </si>
  <si>
    <t>ТЕРРИТОРИАЛЬНАЯ ИЗБИРАТЕЛЬНАЯ КОМИССИЯ ГОРОДА ЧЕРЕПОВЦА</t>
  </si>
  <si>
    <t>Общеэкономические вопросы</t>
  </si>
  <si>
    <t>Охрана семьи и детства</t>
  </si>
  <si>
    <t>КОМИТЕТ ПО КОНТРОЛЮ В СФЕРЕ БЛАГОУСТРОЙСТВА И ОХРАНЫ ОКРУЖАЮЩЕЙ СРЕДЫ ГОРОДА</t>
  </si>
  <si>
    <t>Процентные платежи по муниципальному долгу</t>
  </si>
  <si>
    <t/>
  </si>
  <si>
    <t>Наименование</t>
  </si>
  <si>
    <t>Раздел</t>
  </si>
  <si>
    <t>Подраздел</t>
  </si>
  <si>
    <t>ОБЩЕГОСУДАРСТВЕННЫЕ  ВОПРОСЫ</t>
  </si>
  <si>
    <t>01</t>
  </si>
  <si>
    <t>02</t>
  </si>
  <si>
    <t>03</t>
  </si>
  <si>
    <t>04</t>
  </si>
  <si>
    <t>06</t>
  </si>
  <si>
    <t>Средства массовой информации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</si>
  <si>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</si>
  <si>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</si>
  <si>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</si>
  <si>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</si>
  <si>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</si>
  <si>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</si>
  <si>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</si>
  <si>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</si>
  <si>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ПР</t>
  </si>
  <si>
    <t>ЦСР</t>
  </si>
  <si>
    <t>ВР</t>
  </si>
  <si>
    <t>Связь и информатика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</si>
  <si>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</si>
  <si>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</si>
  <si>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</si>
  <si>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</si>
  <si>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</si>
  <si>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</si>
  <si>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</si>
  <si>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</si>
  <si>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</si>
  <si>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</si>
  <si>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</si>
  <si>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</si>
  <si>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</si>
  <si>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</si>
  <si>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Общее образование</t>
  </si>
  <si>
    <t>Другие вопросы в области образования</t>
  </si>
  <si>
    <t>Благоустройство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</si>
  <si>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</si>
  <si>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</si>
  <si>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</si>
  <si>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</si>
  <si>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городской Думы</t>
  </si>
  <si>
    <t>Дошкольное образование</t>
  </si>
  <si>
    <t>Социальное обслуживание населения</t>
  </si>
  <si>
    <t xml:space="preserve">Обслуживание государственного внутреннего и муниципального долга </t>
  </si>
  <si>
    <t>Защита населения и территории от чрезвычайных ситуаций природного и техногенного характера, гражданская оборона</t>
  </si>
  <si>
    <t>Здравоохранение</t>
  </si>
  <si>
    <t>Санитарно-эпидемиологическое благополучие</t>
  </si>
  <si>
    <t>ЗДРАВООХРАНЕНИЕ</t>
  </si>
  <si>
    <t>Массовый спорт</t>
  </si>
  <si>
    <t xml:space="preserve">к решению Череповецкой </t>
  </si>
  <si>
    <t>тыс. рублей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</si>
  <si>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</si>
  <si>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</si>
  <si>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</si>
  <si>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</si>
  <si>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</si>
  <si>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</si>
  <si>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</si>
  <si>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</si>
  <si>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Стипендии</t>
  </si>
  <si>
    <t>Премии и гранты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</si>
  <si>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</si>
  <si>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</si>
  <si>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выплаты персоналу казенных учреждений</t>
  </si>
  <si>
    <t>Общегосударственные  вопросы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</si>
  <si>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</si>
  <si>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</si>
  <si>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</si>
  <si>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</si>
  <si>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</si>
  <si>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</si>
  <si>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</si>
  <si>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</si>
  <si>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</si>
  <si>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</si>
  <si>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</si>
  <si>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</si>
  <si>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</si>
  <si>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</si>
  <si>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</si>
  <si>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</si>
  <si>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</si>
  <si>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Транспорт</t>
  </si>
  <si>
    <t>Резервные средства</t>
  </si>
  <si>
    <t>Обслуживание государственного (муниципального) долга</t>
  </si>
  <si>
    <t>Судебная система</t>
  </si>
  <si>
    <t>Предоставление платежей, взносов, безвозмездных перечислений субъектам международного права</t>
  </si>
  <si>
    <t>Одаренные дети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</si>
  <si>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</si>
  <si>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</si>
  <si>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</si>
  <si>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</si>
  <si>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</si>
  <si>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Организация временного трудоустройства несовершеннолетних в возрасте от 14 до 18 лет</t>
  </si>
  <si>
    <t>Сохранение и укрепление здоровья детей и подростков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</si>
  <si>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</si>
  <si>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</si>
  <si>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</si>
  <si>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</si>
  <si>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</si>
  <si>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</si>
  <si>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</si>
  <si>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</si>
  <si>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</si>
  <si>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</si>
  <si>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>Организация и проведение мероприятий с детьми и молодежью в рамках плана мероприятий с детьми и молодежью за счет средств городского бюджета, утверждаемого постановлением мэрии города</t>
  </si>
  <si>
    <t xml:space="preserve">КОНТРОЛЬНО-СЧЕТНАЯ ПАЛАТА ГОРОДА ЧЕРЕПОВЦА </t>
  </si>
  <si>
    <t>тыс.рублей</t>
  </si>
  <si>
    <t>Реконструкция Октябрьского проспекта на участке от Октябрьского моста до ул. Любецкой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</si>
  <si>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</si>
  <si>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</si>
  <si>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</si>
  <si>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</si>
  <si>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Организация работ по реализации целей, задач комитета по контролю в сфере благоустройства и охраны окружающей среды города, выполнение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</si>
  <si>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</si>
  <si>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</si>
  <si>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Продвижение городского туристского продукта на российском рынке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</si>
  <si>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</si>
  <si>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работы по реализации целей, задач комитета социальной защиты населения города, выполнение его функциональных обязанностей</t>
  </si>
  <si>
    <t>Обустройство автобусных остановок павильонами/навесами для ожидания автобуса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</si>
  <si>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</si>
  <si>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</si>
  <si>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</si>
  <si>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</si>
  <si>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</si>
  <si>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</si>
  <si>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</si>
  <si>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</si>
  <si>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Осуществление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</si>
  <si>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</si>
  <si>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</si>
  <si>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</si>
  <si>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Социальная поддержка детей-сирот и детей, оставшихся без попечения родителей</t>
  </si>
  <si>
    <t>Организационно-методическое обеспечение программы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</si>
  <si>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- образовательные программы дошкольного образования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</si>
  <si>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</si>
  <si>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Публичные нормативные выплаты гражданам несоциального характера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</si>
  <si>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</si>
  <si>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</si>
  <si>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</si>
  <si>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</si>
  <si>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Культура</t>
  </si>
  <si>
    <t>Индустриальный парк «Череповец». Инженерная и транспортная инфраструктура территории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</si>
  <si>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</si>
  <si>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</si>
  <si>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</si>
  <si>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</si>
  <si>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</si>
  <si>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</si>
  <si>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муниципального казенного учреждения «Финансово-бухгалтерский центр»</t>
  </si>
  <si>
    <t xml:space="preserve">городского бюджета по целевым статьям (муниципальным программам и непрограммным направлениям деятельности), разделам, подразделам, группам и подгруппам видов расходов классификации расходов бюджетов на 2016 год </t>
  </si>
  <si>
    <t xml:space="preserve">  городского бюджета по разделам, подразделам функциональной классификации на 2016 год 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</si>
  <si>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</si>
  <si>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</si>
  <si>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</si>
  <si>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</si>
  <si>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</si>
  <si>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</si>
  <si>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</si>
  <si>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</si>
  <si>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</si>
  <si>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</si>
  <si>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</si>
  <si>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</si>
  <si>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</si>
  <si>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</si>
  <si>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</si>
  <si>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01 1 01 72090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</si>
  <si>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</si>
  <si>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</si>
  <si>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</si>
  <si>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</si>
  <si>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</si>
  <si>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</si>
  <si>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</si>
  <si>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</si>
  <si>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</si>
  <si>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</si>
  <si>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</si>
  <si>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</si>
  <si>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</si>
  <si>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</si>
  <si>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</si>
  <si>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</si>
  <si>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</si>
  <si>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</si>
  <si>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</si>
  <si>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</si>
  <si>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</si>
  <si>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</si>
  <si>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</si>
  <si>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</si>
  <si>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</si>
  <si>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</si>
  <si>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</si>
  <si>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</si>
  <si>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</si>
  <si>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</si>
  <si>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</si>
  <si>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</si>
  <si>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</si>
  <si>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</si>
  <si>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</si>
  <si>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</si>
  <si>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</si>
  <si>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</si>
  <si>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</si>
  <si>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</si>
  <si>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</si>
  <si>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01 5 00 00000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</si>
  <si>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</si>
  <si>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</si>
  <si>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</si>
  <si>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</si>
  <si>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</si>
  <si>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</si>
  <si>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</si>
  <si>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</si>
  <si>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</si>
  <si>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</si>
  <si>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</si>
  <si>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</si>
  <si>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</si>
  <si>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02 1 05 00000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</si>
  <si>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</si>
  <si>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</si>
  <si>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</si>
  <si>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</si>
  <si>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</si>
  <si>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</si>
  <si>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</si>
  <si>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</si>
  <si>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</si>
  <si>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</si>
  <si>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</si>
  <si>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</si>
  <si>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Оказание муниципальной услуги в области предоставления общеразвивающих программ и обеспечение деятельности МБОУДОД «ДДиЮ «Дом Знаний»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</si>
  <si>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</si>
  <si>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</si>
  <si>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</si>
  <si>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</si>
  <si>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</si>
  <si>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</si>
  <si>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</si>
  <si>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</si>
  <si>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</si>
  <si>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</si>
  <si>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</si>
  <si>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Укрепление материально-технической базы клубных учреждений</t>
  </si>
  <si>
    <t>02 3 04 00000</t>
  </si>
  <si>
    <t>Создание условий для организации досуга населения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</si>
  <si>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</si>
  <si>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</si>
  <si>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</si>
  <si>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</si>
  <si>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</si>
  <si>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</si>
  <si>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</si>
  <si>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</si>
  <si>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</si>
  <si>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</si>
  <si>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Организация работы по ведению бухгалтерского (бюджетного) учета и отчетности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</si>
  <si>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</si>
  <si>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</si>
  <si>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</si>
  <si>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</si>
  <si>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Обеспечение участия в физкультурных мероприятиях и спортивных мероприятиях различного уровня</t>
  </si>
  <si>
    <t>03 0 03 00000</t>
  </si>
  <si>
    <t>Развитие детско-юношеского и массового спорта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</si>
  <si>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</si>
  <si>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</si>
  <si>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</si>
  <si>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</si>
  <si>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</si>
  <si>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</si>
  <si>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</si>
  <si>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</si>
  <si>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</si>
  <si>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</si>
  <si>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Муниципальная программа «Развитие архивного дела» на 2013 – 2018 годы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</si>
  <si>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</si>
  <si>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</si>
  <si>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</si>
  <si>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</si>
  <si>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</si>
  <si>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</si>
  <si>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</si>
  <si>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</si>
  <si>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</si>
  <si>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</si>
  <si>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</si>
  <si>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</si>
  <si>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</si>
  <si>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</si>
  <si>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Муниципальная программа «Содействие развитию потребительского рынка в городе Череповце на 2013 – 2017 годы»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</si>
  <si>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</si>
  <si>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</si>
  <si>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</si>
  <si>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Муниципальная программа «Поддержка и развитие малого и среднего предпринимательства в городе Череповце на 2013 – 2017 годы»</t>
  </si>
  <si>
    <t>07 0 01 00000</t>
  </si>
  <si>
    <t>Формирование инфраструктуры поддержки малого и среднего предпринимательства</t>
  </si>
  <si>
    <t>08 0 00 00000</t>
  </si>
  <si>
    <t>Муниципальная программа «Повышение инвестиционной привлекательности города Череповца» на 2015 – 2018 годы</t>
  </si>
  <si>
    <t>08 0 01 00000</t>
  </si>
  <si>
    <t>08 0 02 00000</t>
  </si>
  <si>
    <t>08 0 03 00000</t>
  </si>
  <si>
    <t>09 0 00 00000</t>
  </si>
  <si>
    <t>Муниципальная программа «Развитие молодежной политики» на 2013 – 2018 годы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</si>
  <si>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</si>
  <si>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</si>
  <si>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</si>
  <si>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</si>
  <si>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</si>
  <si>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</si>
  <si>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10 0 02 00000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</si>
  <si>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</si>
  <si>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</si>
  <si>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</si>
  <si>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</si>
  <si>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</si>
  <si>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</si>
  <si>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Муниципальная программа «Социальная поддержка граждан» на 2014 – 2018 годы</t>
  </si>
  <si>
    <t>13 0 01 00000</t>
  </si>
  <si>
    <t>13 0 02 00000</t>
  </si>
  <si>
    <t>13 0 02 S1030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</si>
  <si>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</si>
  <si>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</si>
  <si>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</si>
  <si>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</si>
  <si>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</si>
  <si>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</si>
  <si>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</si>
  <si>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</si>
  <si>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</si>
  <si>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</si>
  <si>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</si>
  <si>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</si>
  <si>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</si>
  <si>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</si>
  <si>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</si>
  <si>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</si>
  <si>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</si>
  <si>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</si>
  <si>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</si>
  <si>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</si>
  <si>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13 0 10 00000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</si>
  <si>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</t>
  </si>
  <si>
    <t>13 0 10 52500</t>
  </si>
  <si>
    <t>Оплата жилищно-коммунальных услуг отдельным категориям граждан за счет средств федерального бюджета</t>
  </si>
  <si>
    <t>13 0 10 72120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</si>
  <si>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t>
  </si>
  <si>
    <t>13 0 11 00000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</si>
  <si>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</t>
  </si>
  <si>
    <t>13 0 11 72060</t>
  </si>
  <si>
    <t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</si>
  <si>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13 0 13 00000</t>
  </si>
  <si>
    <t>13 0 13 00120</t>
  </si>
  <si>
    <t>13 0 13 52500</t>
  </si>
  <si>
    <t>13 0 13 72120</t>
  </si>
  <si>
    <t>13 0 13 72060</t>
  </si>
  <si>
    <t>13 0 19 00000</t>
  </si>
  <si>
    <t>13 1 00 00000</t>
  </si>
  <si>
    <t>13 1 01 00000</t>
  </si>
  <si>
    <t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t>
  </si>
  <si>
    <t>13 1 01 72060</t>
  </si>
  <si>
    <t>13 1 02 00000</t>
  </si>
  <si>
    <t>Обеспечение содержания детей-сирот и детей, оставшихся без попечения родителей, за время пребывания их в соответствующем муниципальном учреждении для детей-сирот и детей, оставшихся без попечения родителей</t>
  </si>
  <si>
    <t>13 1 02 72060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</si>
  <si>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</si>
  <si>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</si>
  <si>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</si>
  <si>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</si>
  <si>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– 1945 годов» за счет средств федерального бюджета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</si>
  <si>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</si>
  <si>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</si>
  <si>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</si>
  <si>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</si>
  <si>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</si>
  <si>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</si>
  <si>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</si>
  <si>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</si>
  <si>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</si>
  <si>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</si>
  <si>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</si>
  <si>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</si>
  <si>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</si>
  <si>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</si>
  <si>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</si>
  <si>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16 0 00 00000</t>
  </si>
  <si>
    <t>Муниципальная программа «Развитие городского общественного транспорта» на 2014 – 2017 годы</t>
  </si>
  <si>
    <t>16 0 01 00000</t>
  </si>
  <si>
    <t>16 0 04 00000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</si>
  <si>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</si>
  <si>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</si>
  <si>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</si>
  <si>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</si>
  <si>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</si>
  <si>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Муниципальная программа «Развитие жилищно-коммунального хозяйства города Череповца» на 2014 – 2018 годы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</si>
  <si>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</si>
  <si>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</si>
  <si>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</si>
  <si>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</si>
  <si>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18 1 02 00150</t>
  </si>
  <si>
    <t>Мероприятия по содержанию и ремонту улично-дорожной сети города за счет средств городского бюджета</t>
  </si>
  <si>
    <t>18 1 02 S1350</t>
  </si>
  <si>
    <t>Содержание и ремонт улично-дорожной сети в рамках софинансирования с областным Дорожным фондом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</si>
  <si>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</si>
  <si>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</si>
  <si>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</si>
  <si>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</si>
  <si>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</si>
  <si>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</si>
  <si>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</si>
  <si>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</si>
  <si>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</si>
  <si>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</si>
  <si>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</si>
  <si>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</si>
  <si>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</si>
  <si>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</si>
  <si>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</si>
  <si>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</si>
  <si>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Муниципальная программа «Развитие земельно-имущественного комплекса города Череповца» на 2014 – 2018 годы</t>
  </si>
  <si>
    <t>19 0 01 00000</t>
  </si>
  <si>
    <t>19 0 02 00000</t>
  </si>
  <si>
    <t>19 0 03 00000</t>
  </si>
  <si>
    <t>19 0 04 00000</t>
  </si>
  <si>
    <t>19 0 04 00120</t>
  </si>
  <si>
    <t>20 0 00 00000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</si>
  <si>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t>
  </si>
  <si>
    <t>20 0 01 00000</t>
  </si>
  <si>
    <t>20 0 01 01000</t>
  </si>
  <si>
    <t>20 0 01 02000</t>
  </si>
  <si>
    <t>Строительство объектов сметной стоимостью 100 млн. рублей и более</t>
  </si>
  <si>
    <t>20 0 01 02010</t>
  </si>
  <si>
    <t>Полигон твёрдых бытовых отходов (ТБО) № 2</t>
  </si>
  <si>
    <t>20 0 01 02020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</si>
  <si>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</si>
  <si>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</si>
  <si>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</si>
  <si>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</si>
  <si>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</si>
  <si>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</si>
  <si>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</si>
  <si>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Муниципальная программа «Развитие системы комплексной безопасности жизнедеятельности населения города» на 2014 – 2018 годы</t>
  </si>
  <si>
    <t>21 1 00 00000</t>
  </si>
  <si>
    <t>21 1 01 00000</t>
  </si>
  <si>
    <t>21 1 02 00000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</si>
  <si>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</si>
  <si>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</si>
  <si>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</si>
  <si>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</si>
  <si>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</si>
  <si>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</si>
  <si>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</si>
  <si>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21 1 10 00000</t>
  </si>
  <si>
    <t>21 2 00 00000</t>
  </si>
  <si>
    <t>21 2 01 00000</t>
  </si>
  <si>
    <t>Оснащение аварийно-спасательных подразделений МБУ "СпаС" современными аварийно-спасательными средствами и инструментом</t>
  </si>
  <si>
    <t>21 2 03 00000</t>
  </si>
  <si>
    <t>21 2 04 00000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</si>
  <si>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</t>
  </si>
  <si>
    <t>21 2 05 00000</t>
  </si>
  <si>
    <t>Содержание городской системы оповещения и информирования населения</t>
  </si>
  <si>
    <t>22 0 00 00000</t>
  </si>
  <si>
    <t>Муниципальная программа «Совершенствование муниципального управления в городе Череповце» на 2014 – 2018 годы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</si>
  <si>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</si>
  <si>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</si>
  <si>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</si>
  <si>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</si>
  <si>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</si>
  <si>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</si>
  <si>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</si>
  <si>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</si>
  <si>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</si>
  <si>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</si>
  <si>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услуг»</t>
  </si>
  <si>
    <t>23 0 00 00000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</si>
  <si>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t>
  </si>
  <si>
    <t>23 0 01 00000</t>
  </si>
  <si>
    <t>Формирование положительного имиджа Череповца как социально ориентированного города посредством изготовления и размещения социальной рекламы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</si>
  <si>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</si>
  <si>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</si>
  <si>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</si>
  <si>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</si>
  <si>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</si>
  <si>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</si>
  <si>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</si>
  <si>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</si>
  <si>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</si>
  <si>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24 1 03 00000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</si>
  <si>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</si>
  <si>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</si>
  <si>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</si>
  <si>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</si>
  <si>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</si>
  <si>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</si>
  <si>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</si>
  <si>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</si>
  <si>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</si>
  <si>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</si>
  <si>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</si>
  <si>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</si>
  <si>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</si>
  <si>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</si>
  <si>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</si>
  <si>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</si>
  <si>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</si>
  <si>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</si>
  <si>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</si>
  <si>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</si>
  <si>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</si>
  <si>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</si>
  <si>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</si>
  <si>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</si>
  <si>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</si>
  <si>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</si>
  <si>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</si>
  <si>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</si>
  <si>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</si>
  <si>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</si>
  <si>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</si>
  <si>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</si>
  <si>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</si>
  <si>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</si>
  <si>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</si>
  <si>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Улица Раахе на участке от Октябрьского пр. до ул. Рыбинской в г. Череповце</t>
  </si>
  <si>
    <t>20 0 01 S1232</t>
  </si>
  <si>
    <t>20 0 01 S1351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</si>
  <si>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городского бюджета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</si>
  <si>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</si>
  <si>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</si>
  <si>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</si>
  <si>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</si>
  <si>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</si>
  <si>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</si>
  <si>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</si>
  <si>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родитилей»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</si>
  <si>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</si>
  <si>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</si>
  <si>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</si>
  <si>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</si>
  <si>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</si>
  <si>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</si>
  <si>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</si>
  <si>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</si>
  <si>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>Изготовление и рассылка поздравительных открыток ветеранам Великой Отечественной войны в связи с Днем Победы</t>
  </si>
  <si>
    <t xml:space="preserve">Социальные выплаты на приобретение (строительство) жилья молодым семьям </t>
  </si>
  <si>
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
</t>
  </si>
  <si>
    <t>теперь нет</t>
  </si>
  <si>
    <t>Приложение 8</t>
  </si>
  <si>
    <t>Приложение 9</t>
  </si>
  <si>
    <t>Приложение 10</t>
  </si>
  <si>
    <t>городского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на 2016 год</t>
  </si>
  <si>
    <t>Решение ЧГД от 17.12.2015 № 218</t>
  </si>
  <si>
    <t>Изменения</t>
  </si>
  <si>
    <t>20 0 01 71240</t>
  </si>
  <si>
    <t>от 17.12.2015 № 218</t>
  </si>
  <si>
    <t>Приложение 3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</si>
  <si>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</si>
  <si>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Сумма</t>
  </si>
  <si>
    <t>Решение ЧГД от 02.02.2016 № 11</t>
  </si>
  <si>
    <t>Проект решения</t>
  </si>
  <si>
    <t xml:space="preserve">от               № </t>
  </si>
  <si>
    <t>Приложение 1</t>
  </si>
  <si>
    <t>Приложение 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</si>
</sst>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"/>
  </numFmts>
  <fonts count="15">
    <font>
      <sz val="1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trike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3" fillId="0" borderId="0"/>
    <xf numFmtId="0" fontId="9" fillId="0" borderId="0"/>
    <xf numFmtId="0" fontId="6" fillId="0" borderId="0"/>
    <xf numFmtId="0" fontId="3" fillId="0" borderId="0"/>
    <xf numFmtId="0" fontId="8" fillId="0" borderId="0"/>
    <xf numFmtId="0" fontId="12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/>
    <xf numFmtId="0" fontId="1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49" fontId="1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NumberFormat="1" applyFont="1" applyFill="1" applyBorder="1" applyAlignment="1">
      <alignment vertical="center" wrapText="1"/>
    </xf>
    <xf numFmtId="0" fontId="1" fillId="3" borderId="0" xfId="0" applyNumberFormat="1" applyFont="1" applyFill="1" applyBorder="1" applyAlignment="1" applyProtection="1">
      <alignment vertical="center" wrapText="1"/>
    </xf>
    <xf numFmtId="164" fontId="1" fillId="3" borderId="0" xfId="0" applyNumberFormat="1" applyFont="1" applyFill="1" applyBorder="1" applyAlignment="1" applyProtection="1">
      <alignment horizontal="right" vertical="center" wrapText="1"/>
    </xf>
    <xf numFmtId="164" fontId="1" fillId="3" borderId="0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justify" vertical="center"/>
    </xf>
    <xf numFmtId="0" fontId="1" fillId="3" borderId="0" xfId="0" applyNumberFormat="1" applyFont="1" applyFill="1" applyBorder="1" applyAlignment="1" applyProtection="1">
      <alignment horizontal="justify"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vertical="center"/>
    </xf>
    <xf numFmtId="4" fontId="1" fillId="3" borderId="0" xfId="0" applyNumberFormat="1" applyFont="1" applyFill="1" applyBorder="1" applyAlignment="1">
      <alignment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vertical="center"/>
    </xf>
    <xf numFmtId="0" fontId="1" fillId="3" borderId="0" xfId="0" applyNumberFormat="1" applyFont="1" applyFill="1" applyBorder="1" applyAlignment="1" applyProtection="1">
      <alignment horizontal="right" vertical="center"/>
    </xf>
    <xf numFmtId="164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justify" vertical="center" wrapText="1"/>
    </xf>
    <xf numFmtId="49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justify"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7" applyNumberFormat="1" applyFont="1" applyFill="1" applyBorder="1" applyAlignment="1" applyProtection="1">
      <alignment horizontal="justify" vertical="center" wrapText="1"/>
      <protection hidden="1"/>
    </xf>
    <xf numFmtId="0" fontId="1" fillId="3" borderId="0" xfId="11" applyNumberFormat="1" applyFont="1" applyFill="1" applyBorder="1" applyAlignment="1" applyProtection="1">
      <alignment horizontal="justify" vertical="center" wrapText="1"/>
      <protection hidden="1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/>
    <xf numFmtId="0" fontId="14" fillId="0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justify" vertical="center"/>
    </xf>
    <xf numFmtId="0" fontId="1" fillId="3" borderId="0" xfId="0" applyFont="1" applyFill="1" applyAlignment="1">
      <alignment vertical="center"/>
    </xf>
    <xf numFmtId="0" fontId="1" fillId="3" borderId="0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right" vertical="center"/>
    </xf>
    <xf numFmtId="0" fontId="1" fillId="3" borderId="1" xfId="0" applyNumberFormat="1" applyFont="1" applyFill="1" applyBorder="1" applyAlignment="1" applyProtection="1">
      <alignment horizontal="justify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vertical="center"/>
    </xf>
    <xf numFmtId="1" fontId="1" fillId="3" borderId="1" xfId="0" applyNumberFormat="1" applyFont="1" applyFill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7" applyNumberFormat="1" applyFont="1" applyFill="1" applyBorder="1" applyAlignment="1" applyProtection="1">
      <alignment horizontal="justify" vertical="center" wrapText="1"/>
      <protection hidden="1"/>
    </xf>
    <xf numFmtId="49" fontId="1" fillId="3" borderId="1" xfId="0" applyNumberFormat="1" applyFont="1" applyFill="1" applyBorder="1" applyAlignment="1">
      <alignment horizontal="justify" vertical="center" wrapText="1"/>
    </xf>
    <xf numFmtId="164" fontId="1" fillId="3" borderId="0" xfId="0" applyNumberFormat="1" applyFont="1" applyFill="1" applyAlignment="1">
      <alignment vertic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right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1" fontId="1" fillId="3" borderId="1" xfId="0" applyNumberFormat="1" applyFont="1" applyFill="1" applyBorder="1" applyAlignment="1">
      <alignment horizontal="justify" vertical="center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justify" vertical="center"/>
    </xf>
    <xf numFmtId="0" fontId="1" fillId="3" borderId="1" xfId="7" applyNumberFormat="1" applyFont="1" applyFill="1" applyBorder="1" applyAlignment="1" applyProtection="1">
      <alignment horizontal="justify" vertical="center"/>
      <protection hidden="1"/>
    </xf>
    <xf numFmtId="165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/>
    </xf>
    <xf numFmtId="4" fontId="1" fillId="3" borderId="0" xfId="0" applyNumberFormat="1" applyFont="1" applyFill="1" applyBorder="1" applyAlignment="1">
      <alignment horizontal="justify" vertical="center" wrapText="1"/>
    </xf>
    <xf numFmtId="4" fontId="1" fillId="3" borderId="0" xfId="0" applyNumberFormat="1" applyFont="1" applyFill="1" applyBorder="1" applyAlignment="1" applyProtection="1">
      <alignment horizontal="center" vertical="center"/>
    </xf>
    <xf numFmtId="4" fontId="1" fillId="3" borderId="0" xfId="0" applyNumberFormat="1" applyFont="1" applyFill="1" applyBorder="1" applyAlignment="1" applyProtection="1">
      <alignment horizontal="justify" vertical="center" wrapText="1"/>
    </xf>
    <xf numFmtId="4" fontId="1" fillId="3" borderId="0" xfId="24" applyNumberFormat="1" applyFont="1" applyFill="1" applyBorder="1" applyAlignment="1" applyProtection="1">
      <alignment horizontal="justify" vertical="center" wrapText="1"/>
      <protection hidden="1"/>
    </xf>
    <xf numFmtId="0" fontId="11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 applyProtection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top"/>
    </xf>
    <xf numFmtId="4" fontId="1" fillId="3" borderId="0" xfId="0" applyNumberFormat="1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</cellXfs>
  <cellStyles count="25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  <cellStyle name="Обычный_tmp" xfId="24"/>
  </cellStyles>
  <dxfs count="0"/>
  <tableStyles count="0" defaultTableStyle="TableStyleMedium9" defaultPivotStyle="PivotStyleLight16"/>
  <colors>
    <mruColors>
      <color rgb="FFFFFF99"/>
      <color rgb="FF11111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25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26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27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28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29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30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31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32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33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34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35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36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37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38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39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40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41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42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43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44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45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46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47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48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49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50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51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52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53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54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55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56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20" sqref="B20"/>
    </sheetView>
  </sheetViews>
  <sheetFormatPr defaultColWidth="9.140625" defaultRowHeight="12.75"/>
  <cols>
    <col min="1" max="1" width="9.140625" style="12"/>
    <col min="2" max="2" width="50.7109375" style="12" customWidth="1"/>
    <col min="3" max="16384" width="9.140625" style="12"/>
  </cols>
  <sheetData>
    <row r="1" spans="1:2" ht="16.5">
      <c r="A1" s="10" t="s">
        <v>147</v>
      </c>
      <c r="B1" s="11" t="s">
        <v>86</v>
      </c>
    </row>
    <row r="2" spans="1:2" ht="16.5">
      <c r="A2" s="2">
        <v>801</v>
      </c>
      <c r="B2" s="6" t="s">
        <v>113</v>
      </c>
    </row>
    <row r="3" spans="1:2" ht="16.5">
      <c r="A3" s="2">
        <v>802</v>
      </c>
      <c r="B3" s="5" t="s">
        <v>114</v>
      </c>
    </row>
    <row r="4" spans="1:2" ht="49.5">
      <c r="A4" s="2">
        <v>803</v>
      </c>
      <c r="B4" s="7" t="s">
        <v>115</v>
      </c>
    </row>
    <row r="5" spans="1:2" ht="33">
      <c r="A5" s="2">
        <v>804</v>
      </c>
      <c r="B5" s="7" t="s">
        <v>116</v>
      </c>
    </row>
    <row r="6" spans="1:2" ht="33">
      <c r="A6" s="2">
        <v>805</v>
      </c>
      <c r="B6" s="7" t="s">
        <v>117</v>
      </c>
    </row>
    <row r="7" spans="1:2" ht="33">
      <c r="A7" s="2">
        <v>807</v>
      </c>
      <c r="B7" s="7" t="s">
        <v>118</v>
      </c>
    </row>
    <row r="8" spans="1:2" ht="33">
      <c r="A8" s="2">
        <v>808</v>
      </c>
      <c r="B8" s="7" t="s">
        <v>61</v>
      </c>
    </row>
    <row r="9" spans="1:2" ht="33">
      <c r="A9" s="2">
        <v>809</v>
      </c>
      <c r="B9" s="7" t="s">
        <v>119</v>
      </c>
    </row>
    <row r="10" spans="1:2" ht="33">
      <c r="A10" s="2">
        <v>810</v>
      </c>
      <c r="B10" s="7" t="s">
        <v>120</v>
      </c>
    </row>
    <row r="11" spans="1:2" ht="33">
      <c r="A11" s="2">
        <v>811</v>
      </c>
      <c r="B11" s="7" t="s">
        <v>121</v>
      </c>
    </row>
    <row r="12" spans="1:2" ht="33">
      <c r="A12" s="25">
        <v>812</v>
      </c>
      <c r="B12" s="7" t="s">
        <v>195</v>
      </c>
    </row>
    <row r="13" spans="1:2" ht="49.5">
      <c r="A13" s="2">
        <v>840</v>
      </c>
      <c r="B13" s="7" t="s">
        <v>83</v>
      </c>
    </row>
    <row r="14" spans="1:2" ht="33">
      <c r="A14" s="2">
        <v>842</v>
      </c>
      <c r="B14" s="4" t="s">
        <v>80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2" sqref="A2:A13"/>
    </sheetView>
  </sheetViews>
  <sheetFormatPr defaultColWidth="9.140625" defaultRowHeight="12.75"/>
  <cols>
    <col min="1" max="1" width="13.140625" style="13" customWidth="1"/>
    <col min="2" max="2" width="55.5703125" style="12" customWidth="1"/>
    <col min="3" max="16384" width="9.140625" style="12"/>
  </cols>
  <sheetData>
    <row r="1" spans="1:2" ht="16.5">
      <c r="A1" s="16" t="s">
        <v>147</v>
      </c>
      <c r="B1" s="14" t="s">
        <v>86</v>
      </c>
    </row>
    <row r="2" spans="1:2" ht="16.5">
      <c r="A2" s="3" t="s">
        <v>90</v>
      </c>
      <c r="B2" s="15" t="s">
        <v>153</v>
      </c>
    </row>
    <row r="3" spans="1:2" ht="33">
      <c r="A3" s="3" t="s">
        <v>92</v>
      </c>
      <c r="B3" s="15" t="s">
        <v>154</v>
      </c>
    </row>
    <row r="4" spans="1:2" ht="16.5">
      <c r="A4" s="3" t="s">
        <v>93</v>
      </c>
      <c r="B4" s="15" t="s">
        <v>62</v>
      </c>
    </row>
    <row r="5" spans="1:2" ht="16.5">
      <c r="A5" s="3" t="s">
        <v>98</v>
      </c>
      <c r="B5" s="15" t="s">
        <v>55</v>
      </c>
    </row>
    <row r="6" spans="1:2" ht="16.5">
      <c r="A6" s="3" t="s">
        <v>94</v>
      </c>
      <c r="B6" s="15" t="s">
        <v>42</v>
      </c>
    </row>
    <row r="7" spans="1:2" ht="16.5">
      <c r="A7" s="3" t="s">
        <v>74</v>
      </c>
      <c r="B7" s="15" t="s">
        <v>56</v>
      </c>
    </row>
    <row r="8" spans="1:2" ht="16.5">
      <c r="A8" s="3" t="s">
        <v>99</v>
      </c>
      <c r="B8" s="15" t="s">
        <v>155</v>
      </c>
    </row>
    <row r="9" spans="1:2" ht="16.5">
      <c r="A9" s="3" t="s">
        <v>96</v>
      </c>
      <c r="B9" s="15" t="s">
        <v>134</v>
      </c>
    </row>
    <row r="10" spans="1:2" ht="16.5">
      <c r="A10" s="3" t="s">
        <v>67</v>
      </c>
      <c r="B10" s="15" t="s">
        <v>57</v>
      </c>
    </row>
    <row r="11" spans="1:2" ht="16.5">
      <c r="A11" s="3" t="s">
        <v>101</v>
      </c>
      <c r="B11" s="15" t="s">
        <v>54</v>
      </c>
    </row>
    <row r="12" spans="1:2" ht="16.5">
      <c r="A12" s="3" t="s">
        <v>75</v>
      </c>
      <c r="B12" s="15" t="s">
        <v>95</v>
      </c>
    </row>
    <row r="13" spans="1:2" ht="33">
      <c r="A13" s="3" t="s">
        <v>69</v>
      </c>
      <c r="B13" s="15" t="s">
        <v>60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8"/>
  <sheetViews>
    <sheetView topLeftCell="A186" zoomScale="80" zoomScaleNormal="80" workbookViewId="0">
      <selection activeCell="A196" sqref="A196:B196"/>
    </sheetView>
  </sheetViews>
  <sheetFormatPr defaultColWidth="9.140625" defaultRowHeight="16.5"/>
  <cols>
    <col min="1" max="1" width="16.5703125" style="59" customWidth="1"/>
    <col min="2" max="2" width="89" style="5" customWidth="1"/>
    <col min="3" max="16384" width="9.140625" style="1"/>
  </cols>
  <sheetData>
    <row r="1" spans="1:3">
      <c r="A1" s="56" t="s">
        <v>147</v>
      </c>
      <c r="B1" s="5" t="s">
        <v>86</v>
      </c>
    </row>
    <row r="2" spans="1:3">
      <c r="A2" s="57" t="s">
        <v>253</v>
      </c>
      <c r="B2" s="5" t="s">
        <v>632</v>
      </c>
    </row>
    <row r="3" spans="1:3" ht="66">
      <c r="A3" s="57" t="s">
        <v>242</v>
      </c>
      <c r="B3" s="5" t="s">
        <v>241</v>
      </c>
    </row>
    <row r="4" spans="1:3">
      <c r="A4" s="57" t="s">
        <v>247</v>
      </c>
      <c r="B4" s="5" t="s">
        <v>633</v>
      </c>
    </row>
    <row r="5" spans="1:3">
      <c r="A5" s="57" t="s">
        <v>245</v>
      </c>
      <c r="B5" s="60" t="s">
        <v>243</v>
      </c>
    </row>
    <row r="6" spans="1:3">
      <c r="A6" s="57" t="s">
        <v>246</v>
      </c>
      <c r="B6" s="60" t="s">
        <v>244</v>
      </c>
    </row>
    <row r="7" spans="1:3" ht="33">
      <c r="A7" s="57" t="s">
        <v>248</v>
      </c>
      <c r="B7" s="5" t="s">
        <v>140</v>
      </c>
    </row>
    <row r="8" spans="1:3" ht="49.5">
      <c r="A8" s="57" t="s">
        <v>249</v>
      </c>
      <c r="B8" s="5" t="s">
        <v>199</v>
      </c>
    </row>
    <row r="9" spans="1:3">
      <c r="A9" s="57" t="s">
        <v>250</v>
      </c>
      <c r="B9" s="5" t="s">
        <v>251</v>
      </c>
    </row>
    <row r="10" spans="1:3" ht="20.25" customHeight="1">
      <c r="A10" s="58" t="s">
        <v>252</v>
      </c>
      <c r="B10" s="11" t="s">
        <v>130</v>
      </c>
    </row>
    <row r="11" spans="1:3" ht="33">
      <c r="A11" s="58" t="s">
        <v>254</v>
      </c>
      <c r="B11" s="11" t="s">
        <v>255</v>
      </c>
    </row>
    <row r="12" spans="1:3" ht="49.5">
      <c r="A12" s="58" t="s">
        <v>620</v>
      </c>
      <c r="B12" s="11" t="s">
        <v>257</v>
      </c>
    </row>
    <row r="13" spans="1:3" ht="49.5">
      <c r="A13" s="58" t="s">
        <v>256</v>
      </c>
      <c r="B13" s="61" t="s">
        <v>257</v>
      </c>
      <c r="C13" s="1" t="s">
        <v>638</v>
      </c>
    </row>
    <row r="14" spans="1:3" ht="82.5">
      <c r="A14" s="58" t="s">
        <v>258</v>
      </c>
      <c r="B14" s="11" t="s">
        <v>223</v>
      </c>
    </row>
    <row r="15" spans="1:3" ht="66">
      <c r="A15" s="58" t="s">
        <v>259</v>
      </c>
      <c r="B15" s="11" t="s">
        <v>260</v>
      </c>
    </row>
    <row r="16" spans="1:3" ht="66">
      <c r="A16" s="58" t="s">
        <v>262</v>
      </c>
      <c r="B16" s="11" t="s">
        <v>261</v>
      </c>
    </row>
    <row r="17" spans="1:2">
      <c r="A17" s="58" t="s">
        <v>263</v>
      </c>
      <c r="B17" s="11" t="s">
        <v>122</v>
      </c>
    </row>
    <row r="18" spans="1:2" ht="49.5">
      <c r="A18" s="58" t="s">
        <v>264</v>
      </c>
      <c r="B18" s="11" t="s">
        <v>224</v>
      </c>
    </row>
    <row r="19" spans="1:2" ht="66">
      <c r="A19" s="58" t="s">
        <v>266</v>
      </c>
      <c r="B19" s="11" t="s">
        <v>265</v>
      </c>
    </row>
    <row r="20" spans="1:2" ht="66">
      <c r="A20" s="58" t="s">
        <v>267</v>
      </c>
      <c r="B20" s="11" t="s">
        <v>268</v>
      </c>
    </row>
    <row r="21" spans="1:2" ht="33">
      <c r="A21" s="58" t="s">
        <v>269</v>
      </c>
      <c r="B21" s="11" t="s">
        <v>141</v>
      </c>
    </row>
    <row r="22" spans="1:2" ht="66">
      <c r="A22" s="58" t="s">
        <v>270</v>
      </c>
      <c r="B22" s="11" t="s">
        <v>271</v>
      </c>
    </row>
    <row r="23" spans="1:2" ht="66">
      <c r="A23" s="58" t="s">
        <v>272</v>
      </c>
      <c r="B23" s="11" t="s">
        <v>273</v>
      </c>
    </row>
    <row r="24" spans="1:2">
      <c r="A24" s="58" t="s">
        <v>274</v>
      </c>
      <c r="B24" s="11" t="s">
        <v>142</v>
      </c>
    </row>
    <row r="25" spans="1:2">
      <c r="A25" s="58" t="s">
        <v>275</v>
      </c>
      <c r="B25" s="11" t="s">
        <v>276</v>
      </c>
    </row>
    <row r="26" spans="1:2" ht="49.5">
      <c r="A26" s="58" t="s">
        <v>277</v>
      </c>
      <c r="B26" s="11" t="s">
        <v>278</v>
      </c>
    </row>
    <row r="27" spans="1:2">
      <c r="A27" s="58" t="s">
        <v>279</v>
      </c>
      <c r="B27" s="11" t="s">
        <v>143</v>
      </c>
    </row>
    <row r="28" spans="1:2" ht="33">
      <c r="A28" s="58" t="s">
        <v>280</v>
      </c>
      <c r="B28" s="11" t="s">
        <v>281</v>
      </c>
    </row>
    <row r="29" spans="1:2" ht="33">
      <c r="A29" s="58" t="s">
        <v>282</v>
      </c>
      <c r="B29" s="11" t="s">
        <v>283</v>
      </c>
    </row>
    <row r="30" spans="1:2" ht="33">
      <c r="A30" s="58" t="s">
        <v>284</v>
      </c>
      <c r="B30" s="11" t="s">
        <v>185</v>
      </c>
    </row>
    <row r="31" spans="1:2" ht="33">
      <c r="A31" s="58" t="s">
        <v>285</v>
      </c>
      <c r="B31" s="11" t="s">
        <v>286</v>
      </c>
    </row>
    <row r="32" spans="1:2" ht="33">
      <c r="A32" s="58" t="s">
        <v>287</v>
      </c>
      <c r="B32" s="11" t="s">
        <v>288</v>
      </c>
    </row>
    <row r="33" spans="1:2" ht="99">
      <c r="A33" s="58" t="s">
        <v>289</v>
      </c>
      <c r="B33" s="11" t="s">
        <v>290</v>
      </c>
    </row>
    <row r="34" spans="1:2" ht="49.5">
      <c r="A34" s="58" t="s">
        <v>291</v>
      </c>
      <c r="B34" s="11" t="s">
        <v>634</v>
      </c>
    </row>
    <row r="35" spans="1:2" ht="66">
      <c r="A35" s="58" t="s">
        <v>292</v>
      </c>
      <c r="B35" s="11" t="s">
        <v>186</v>
      </c>
    </row>
    <row r="36" spans="1:2" ht="33">
      <c r="A36" s="58" t="s">
        <v>293</v>
      </c>
      <c r="B36" s="11" t="s">
        <v>294</v>
      </c>
    </row>
    <row r="37" spans="1:2" ht="33">
      <c r="A37" s="58" t="s">
        <v>295</v>
      </c>
      <c r="B37" s="11" t="s">
        <v>296</v>
      </c>
    </row>
    <row r="38" spans="1:2" ht="33">
      <c r="A38" s="58" t="s">
        <v>297</v>
      </c>
      <c r="B38" s="11" t="s">
        <v>187</v>
      </c>
    </row>
    <row r="39" spans="1:2">
      <c r="A39" s="58" t="s">
        <v>298</v>
      </c>
      <c r="B39" s="11" t="s">
        <v>176</v>
      </c>
    </row>
    <row r="40" spans="1:2" ht="33">
      <c r="A40" s="58" t="s">
        <v>299</v>
      </c>
      <c r="B40" s="11" t="s">
        <v>177</v>
      </c>
    </row>
    <row r="41" spans="1:2" ht="33">
      <c r="A41" s="58" t="s">
        <v>300</v>
      </c>
      <c r="B41" s="11" t="s">
        <v>301</v>
      </c>
    </row>
    <row r="42" spans="1:2">
      <c r="A42" s="58" t="s">
        <v>303</v>
      </c>
      <c r="B42" s="11" t="s">
        <v>302</v>
      </c>
    </row>
    <row r="43" spans="1:2" ht="33">
      <c r="A43" s="58" t="s">
        <v>304</v>
      </c>
      <c r="B43" s="11" t="s">
        <v>305</v>
      </c>
    </row>
    <row r="44" spans="1:2" ht="49.5">
      <c r="A44" s="58" t="s">
        <v>306</v>
      </c>
      <c r="B44" s="11" t="s">
        <v>307</v>
      </c>
    </row>
    <row r="45" spans="1:2" ht="33">
      <c r="A45" s="58" t="s">
        <v>309</v>
      </c>
      <c r="B45" s="11" t="s">
        <v>308</v>
      </c>
    </row>
    <row r="46" spans="1:2" ht="33">
      <c r="A46" s="58" t="s">
        <v>310</v>
      </c>
      <c r="B46" s="11" t="s">
        <v>311</v>
      </c>
    </row>
    <row r="47" spans="1:2">
      <c r="A47" s="58" t="s">
        <v>312</v>
      </c>
      <c r="B47" s="11" t="s">
        <v>30</v>
      </c>
    </row>
    <row r="48" spans="1:2" ht="49.5">
      <c r="A48" s="58" t="s">
        <v>313</v>
      </c>
      <c r="B48" s="11" t="s">
        <v>314</v>
      </c>
    </row>
    <row r="49" spans="1:2">
      <c r="A49" s="58" t="s">
        <v>315</v>
      </c>
      <c r="B49" s="11" t="s">
        <v>316</v>
      </c>
    </row>
    <row r="50" spans="1:2" ht="33">
      <c r="A50" s="58" t="s">
        <v>317</v>
      </c>
      <c r="B50" s="11" t="s">
        <v>318</v>
      </c>
    </row>
    <row r="51" spans="1:2">
      <c r="A51" s="58" t="s">
        <v>319</v>
      </c>
      <c r="B51" s="11" t="s">
        <v>29</v>
      </c>
    </row>
    <row r="52" spans="1:2">
      <c r="A52" s="58" t="s">
        <v>320</v>
      </c>
      <c r="B52" s="11" t="s">
        <v>321</v>
      </c>
    </row>
    <row r="53" spans="1:2" ht="33">
      <c r="A53" s="58" t="s">
        <v>322</v>
      </c>
      <c r="B53" s="11" t="s">
        <v>323</v>
      </c>
    </row>
    <row r="54" spans="1:2" ht="33">
      <c r="A54" s="58" t="s">
        <v>324</v>
      </c>
      <c r="B54" s="11" t="s">
        <v>325</v>
      </c>
    </row>
    <row r="55" spans="1:2" ht="33">
      <c r="A55" s="58" t="s">
        <v>326</v>
      </c>
      <c r="B55" s="11" t="s">
        <v>327</v>
      </c>
    </row>
    <row r="56" spans="1:2">
      <c r="A56" s="58" t="s">
        <v>328</v>
      </c>
      <c r="B56" s="11" t="s">
        <v>329</v>
      </c>
    </row>
    <row r="57" spans="1:2">
      <c r="A57" s="58" t="s">
        <v>330</v>
      </c>
      <c r="B57" s="11" t="s">
        <v>331</v>
      </c>
    </row>
    <row r="58" spans="1:2" ht="33">
      <c r="A58" s="58" t="s">
        <v>332</v>
      </c>
      <c r="B58" s="11" t="s">
        <v>333</v>
      </c>
    </row>
    <row r="59" spans="1:2">
      <c r="A59" s="58" t="s">
        <v>334</v>
      </c>
      <c r="B59" s="11" t="s">
        <v>335</v>
      </c>
    </row>
    <row r="60" spans="1:2">
      <c r="A60" s="58" t="s">
        <v>336</v>
      </c>
      <c r="B60" s="11" t="s">
        <v>337</v>
      </c>
    </row>
    <row r="61" spans="1:2">
      <c r="A61" s="58" t="s">
        <v>338</v>
      </c>
      <c r="B61" s="11" t="s">
        <v>339</v>
      </c>
    </row>
    <row r="62" spans="1:2" ht="33">
      <c r="A62" s="58" t="s">
        <v>340</v>
      </c>
      <c r="B62" s="11" t="s">
        <v>341</v>
      </c>
    </row>
    <row r="63" spans="1:2">
      <c r="A63" s="58" t="s">
        <v>342</v>
      </c>
      <c r="B63" s="11" t="s">
        <v>343</v>
      </c>
    </row>
    <row r="64" spans="1:2">
      <c r="A64" s="58" t="s">
        <v>344</v>
      </c>
      <c r="B64" s="11" t="s">
        <v>205</v>
      </c>
    </row>
    <row r="65" spans="1:2">
      <c r="A65" s="58" t="s">
        <v>345</v>
      </c>
      <c r="B65" s="11" t="s">
        <v>346</v>
      </c>
    </row>
    <row r="66" spans="1:2" ht="33">
      <c r="A66" s="58" t="s">
        <v>347</v>
      </c>
      <c r="B66" s="11" t="s">
        <v>200</v>
      </c>
    </row>
    <row r="67" spans="1:2">
      <c r="A67" s="58" t="s">
        <v>348</v>
      </c>
      <c r="B67" s="11" t="s">
        <v>251</v>
      </c>
    </row>
    <row r="68" spans="1:2" ht="33">
      <c r="A68" s="58" t="s">
        <v>349</v>
      </c>
      <c r="B68" s="11" t="s">
        <v>350</v>
      </c>
    </row>
    <row r="69" spans="1:2" ht="33">
      <c r="A69" s="58" t="s">
        <v>351</v>
      </c>
      <c r="B69" s="11" t="s">
        <v>352</v>
      </c>
    </row>
    <row r="70" spans="1:2">
      <c r="A70" s="58" t="s">
        <v>353</v>
      </c>
      <c r="B70" s="11" t="s">
        <v>178</v>
      </c>
    </row>
    <row r="71" spans="1:2" ht="33">
      <c r="A71" s="58" t="s">
        <v>354</v>
      </c>
      <c r="B71" s="11" t="s">
        <v>355</v>
      </c>
    </row>
    <row r="72" spans="1:2">
      <c r="A72" s="58" t="s">
        <v>356</v>
      </c>
      <c r="B72" s="11" t="s">
        <v>357</v>
      </c>
    </row>
    <row r="73" spans="1:2">
      <c r="A73" s="58" t="s">
        <v>358</v>
      </c>
      <c r="B73" s="11" t="s">
        <v>198</v>
      </c>
    </row>
    <row r="74" spans="1:2">
      <c r="A74" s="58" t="s">
        <v>359</v>
      </c>
      <c r="B74" s="11" t="s">
        <v>360</v>
      </c>
    </row>
    <row r="75" spans="1:2" ht="33">
      <c r="A75" s="58" t="s">
        <v>361</v>
      </c>
      <c r="B75" s="11" t="s">
        <v>201</v>
      </c>
    </row>
    <row r="76" spans="1:2">
      <c r="A76" s="58" t="s">
        <v>362</v>
      </c>
      <c r="B76" s="11" t="s">
        <v>251</v>
      </c>
    </row>
    <row r="77" spans="1:2" ht="33">
      <c r="A77" s="58" t="s">
        <v>363</v>
      </c>
      <c r="B77" s="11" t="s">
        <v>364</v>
      </c>
    </row>
    <row r="78" spans="1:2">
      <c r="A78" s="58" t="s">
        <v>365</v>
      </c>
      <c r="B78" s="11" t="s">
        <v>366</v>
      </c>
    </row>
    <row r="79" spans="1:2">
      <c r="A79" s="58" t="s">
        <v>367</v>
      </c>
      <c r="B79" s="11" t="s">
        <v>368</v>
      </c>
    </row>
    <row r="80" spans="1:2" ht="33">
      <c r="A80" s="58" t="s">
        <v>369</v>
      </c>
      <c r="B80" s="11" t="s">
        <v>179</v>
      </c>
    </row>
    <row r="81" spans="1:2" ht="49.5">
      <c r="A81" s="58" t="s">
        <v>370</v>
      </c>
      <c r="B81" s="11" t="s">
        <v>371</v>
      </c>
    </row>
    <row r="82" spans="1:2" ht="82.5">
      <c r="A82" s="58" t="s">
        <v>372</v>
      </c>
      <c r="B82" s="11" t="s">
        <v>373</v>
      </c>
    </row>
    <row r="83" spans="1:2">
      <c r="A83" s="58" t="s">
        <v>374</v>
      </c>
      <c r="B83" s="11" t="s">
        <v>375</v>
      </c>
    </row>
    <row r="84" spans="1:2" ht="33">
      <c r="A84" s="58" t="s">
        <v>376</v>
      </c>
      <c r="B84" s="11" t="s">
        <v>180</v>
      </c>
    </row>
    <row r="85" spans="1:2" ht="99">
      <c r="A85" s="58" t="s">
        <v>377</v>
      </c>
      <c r="B85" s="11" t="s">
        <v>217</v>
      </c>
    </row>
    <row r="86" spans="1:2" ht="49.5">
      <c r="A86" s="58" t="s">
        <v>378</v>
      </c>
      <c r="B86" s="11" t="s">
        <v>202</v>
      </c>
    </row>
    <row r="87" spans="1:2">
      <c r="A87" s="58" t="s">
        <v>379</v>
      </c>
      <c r="B87" s="11" t="s">
        <v>251</v>
      </c>
    </row>
    <row r="88" spans="1:2" ht="66">
      <c r="A88" s="58" t="s">
        <v>380</v>
      </c>
      <c r="B88" s="11" t="s">
        <v>381</v>
      </c>
    </row>
    <row r="89" spans="1:2" ht="33">
      <c r="A89" s="58" t="s">
        <v>382</v>
      </c>
      <c r="B89" s="11" t="s">
        <v>383</v>
      </c>
    </row>
    <row r="90" spans="1:2" ht="49.5">
      <c r="A90" s="58" t="s">
        <v>384</v>
      </c>
      <c r="B90" s="11" t="s">
        <v>385</v>
      </c>
    </row>
    <row r="91" spans="1:2" ht="33">
      <c r="A91" s="58" t="s">
        <v>386</v>
      </c>
      <c r="B91" s="11" t="s">
        <v>387</v>
      </c>
    </row>
    <row r="92" spans="1:2" ht="33">
      <c r="A92" s="58" t="s">
        <v>388</v>
      </c>
      <c r="B92" s="11" t="s">
        <v>389</v>
      </c>
    </row>
    <row r="93" spans="1:2" ht="33">
      <c r="A93" s="58" t="s">
        <v>390</v>
      </c>
      <c r="B93" s="11" t="s">
        <v>391</v>
      </c>
    </row>
    <row r="94" spans="1:2" ht="33">
      <c r="A94" s="58" t="s">
        <v>392</v>
      </c>
      <c r="B94" s="11" t="s">
        <v>203</v>
      </c>
    </row>
    <row r="95" spans="1:2">
      <c r="A95" s="58" t="s">
        <v>393</v>
      </c>
      <c r="B95" s="11" t="s">
        <v>181</v>
      </c>
    </row>
    <row r="96" spans="1:2" ht="33">
      <c r="A96" s="58" t="s">
        <v>394</v>
      </c>
      <c r="B96" s="11" t="s">
        <v>204</v>
      </c>
    </row>
    <row r="97" spans="1:2">
      <c r="A97" s="58" t="s">
        <v>395</v>
      </c>
      <c r="B97" s="11" t="s">
        <v>396</v>
      </c>
    </row>
    <row r="98" spans="1:2" ht="33">
      <c r="A98" s="58" t="s">
        <v>397</v>
      </c>
      <c r="B98" s="11" t="s">
        <v>182</v>
      </c>
    </row>
    <row r="99" spans="1:2" ht="49.5">
      <c r="A99" s="58" t="s">
        <v>398</v>
      </c>
      <c r="B99" s="11" t="s">
        <v>194</v>
      </c>
    </row>
    <row r="100" spans="1:2" ht="66">
      <c r="A100" s="58" t="s">
        <v>399</v>
      </c>
      <c r="B100" s="11" t="s">
        <v>631</v>
      </c>
    </row>
    <row r="101" spans="1:2">
      <c r="A101" s="58" t="s">
        <v>400</v>
      </c>
      <c r="B101" s="11" t="s">
        <v>401</v>
      </c>
    </row>
    <row r="102" spans="1:2">
      <c r="A102" s="58" t="s">
        <v>402</v>
      </c>
      <c r="B102" s="11" t="s">
        <v>222</v>
      </c>
    </row>
    <row r="103" spans="1:2">
      <c r="A103" s="58" t="s">
        <v>403</v>
      </c>
      <c r="B103" s="11" t="s">
        <v>183</v>
      </c>
    </row>
    <row r="104" spans="1:2">
      <c r="A104" s="58" t="s">
        <v>404</v>
      </c>
      <c r="B104" s="11" t="s">
        <v>184</v>
      </c>
    </row>
    <row r="105" spans="1:2" ht="33">
      <c r="A105" s="58" t="s">
        <v>405</v>
      </c>
      <c r="B105" s="11" t="s">
        <v>406</v>
      </c>
    </row>
    <row r="106" spans="1:2" ht="33">
      <c r="A106" s="58" t="s">
        <v>407</v>
      </c>
      <c r="B106" s="11" t="s">
        <v>157</v>
      </c>
    </row>
    <row r="107" spans="1:2" ht="66">
      <c r="A107" s="58" t="s">
        <v>408</v>
      </c>
      <c r="B107" s="11" t="s">
        <v>0</v>
      </c>
    </row>
    <row r="108" spans="1:2">
      <c r="A108" s="58" t="s">
        <v>409</v>
      </c>
      <c r="B108" s="11" t="s">
        <v>410</v>
      </c>
    </row>
    <row r="109" spans="1:2" ht="49.5">
      <c r="A109" s="58" t="s">
        <v>411</v>
      </c>
      <c r="B109" s="11" t="s">
        <v>1</v>
      </c>
    </row>
    <row r="110" spans="1:2" ht="49.5">
      <c r="A110" s="58" t="s">
        <v>412</v>
      </c>
      <c r="B110" s="11" t="s">
        <v>206</v>
      </c>
    </row>
    <row r="111" spans="1:2" ht="66">
      <c r="A111" s="58" t="s">
        <v>413</v>
      </c>
      <c r="B111" s="11" t="s">
        <v>618</v>
      </c>
    </row>
    <row r="112" spans="1:2" ht="66">
      <c r="A112" s="58" t="s">
        <v>415</v>
      </c>
      <c r="B112" s="11" t="s">
        <v>414</v>
      </c>
    </row>
    <row r="113" spans="1:2" ht="33">
      <c r="A113" s="58" t="s">
        <v>416</v>
      </c>
      <c r="B113" s="11" t="s">
        <v>2</v>
      </c>
    </row>
    <row r="114" spans="1:2" ht="33">
      <c r="A114" s="58" t="s">
        <v>417</v>
      </c>
      <c r="B114" s="11" t="s">
        <v>418</v>
      </c>
    </row>
    <row r="115" spans="1:2" ht="49.5">
      <c r="A115" s="58" t="s">
        <v>419</v>
      </c>
      <c r="B115" s="11" t="s">
        <v>188</v>
      </c>
    </row>
    <row r="116" spans="1:2" ht="33">
      <c r="A116" s="58" t="s">
        <v>420</v>
      </c>
      <c r="B116" s="11" t="s">
        <v>189</v>
      </c>
    </row>
    <row r="117" spans="1:2" ht="49.5">
      <c r="A117" s="58" t="s">
        <v>421</v>
      </c>
      <c r="B117" s="11" t="s">
        <v>422</v>
      </c>
    </row>
    <row r="118" spans="1:2" ht="49.5">
      <c r="A118" s="58" t="s">
        <v>423</v>
      </c>
      <c r="B118" s="11" t="s">
        <v>190</v>
      </c>
    </row>
    <row r="119" spans="1:2" ht="33">
      <c r="A119" s="58" t="s">
        <v>424</v>
      </c>
      <c r="B119" s="11" t="s">
        <v>3</v>
      </c>
    </row>
    <row r="120" spans="1:2" ht="33">
      <c r="A120" s="58" t="s">
        <v>425</v>
      </c>
      <c r="B120" s="11" t="s">
        <v>426</v>
      </c>
    </row>
    <row r="121" spans="1:2" ht="49.5">
      <c r="A121" s="58" t="s">
        <v>427</v>
      </c>
      <c r="B121" s="11" t="s">
        <v>191</v>
      </c>
    </row>
    <row r="122" spans="1:2" ht="33">
      <c r="A122" s="58" t="s">
        <v>428</v>
      </c>
      <c r="B122" s="11" t="s">
        <v>228</v>
      </c>
    </row>
    <row r="123" spans="1:2" ht="33">
      <c r="A123" s="58" t="s">
        <v>429</v>
      </c>
      <c r="B123" s="11" t="s">
        <v>430</v>
      </c>
    </row>
    <row r="124" spans="1:2" ht="49.5">
      <c r="A124" s="58" t="s">
        <v>431</v>
      </c>
      <c r="B124" s="11" t="s">
        <v>192</v>
      </c>
    </row>
    <row r="125" spans="1:2" ht="33">
      <c r="A125" s="58" t="s">
        <v>432</v>
      </c>
      <c r="B125" s="11" t="s">
        <v>156</v>
      </c>
    </row>
    <row r="126" spans="1:2">
      <c r="A126" s="58" t="s">
        <v>433</v>
      </c>
      <c r="B126" s="11" t="s">
        <v>4</v>
      </c>
    </row>
    <row r="127" spans="1:2" ht="66">
      <c r="A127" s="58" t="s">
        <v>434</v>
      </c>
      <c r="B127" s="11" t="s">
        <v>435</v>
      </c>
    </row>
    <row r="128" spans="1:2" ht="33">
      <c r="A128" s="58" t="s">
        <v>436</v>
      </c>
      <c r="B128" s="11" t="s">
        <v>437</v>
      </c>
    </row>
    <row r="129" spans="1:2" ht="66">
      <c r="A129" s="58" t="s">
        <v>438</v>
      </c>
      <c r="B129" s="11" t="s">
        <v>439</v>
      </c>
    </row>
    <row r="130" spans="1:2" ht="115.5">
      <c r="A130" s="58" t="s">
        <v>440</v>
      </c>
      <c r="B130" s="11" t="s">
        <v>441</v>
      </c>
    </row>
    <row r="131" spans="1:2" ht="132">
      <c r="A131" s="58" t="s">
        <v>442</v>
      </c>
      <c r="B131" s="11" t="s">
        <v>443</v>
      </c>
    </row>
    <row r="132" spans="1:2" ht="33">
      <c r="A132" s="58" t="s">
        <v>444</v>
      </c>
      <c r="B132" s="11" t="s">
        <v>207</v>
      </c>
    </row>
    <row r="133" spans="1:2">
      <c r="A133" s="58" t="s">
        <v>445</v>
      </c>
      <c r="B133" s="11" t="s">
        <v>251</v>
      </c>
    </row>
    <row r="134" spans="1:2" ht="33">
      <c r="A134" s="58" t="s">
        <v>446</v>
      </c>
      <c r="B134" s="11" t="s">
        <v>437</v>
      </c>
    </row>
    <row r="135" spans="1:2" ht="132">
      <c r="A135" s="58" t="s">
        <v>448</v>
      </c>
      <c r="B135" s="11" t="s">
        <v>443</v>
      </c>
    </row>
    <row r="136" spans="1:2" ht="66">
      <c r="A136" s="58" t="s">
        <v>447</v>
      </c>
      <c r="B136" s="11" t="s">
        <v>439</v>
      </c>
    </row>
    <row r="137" spans="1:2" ht="33">
      <c r="A137" s="58" t="s">
        <v>449</v>
      </c>
      <c r="B137" s="11" t="s">
        <v>635</v>
      </c>
    </row>
    <row r="138" spans="1:2">
      <c r="A138" s="58" t="s">
        <v>450</v>
      </c>
      <c r="B138" s="11" t="s">
        <v>221</v>
      </c>
    </row>
    <row r="139" spans="1:2" ht="132">
      <c r="A139" s="58" t="s">
        <v>451</v>
      </c>
      <c r="B139" s="11" t="s">
        <v>452</v>
      </c>
    </row>
    <row r="140" spans="1:2" ht="132">
      <c r="A140" s="58" t="s">
        <v>453</v>
      </c>
      <c r="B140" s="11" t="s">
        <v>443</v>
      </c>
    </row>
    <row r="141" spans="1:2" ht="49.5">
      <c r="A141" s="58" t="s">
        <v>454</v>
      </c>
      <c r="B141" s="11" t="s">
        <v>455</v>
      </c>
    </row>
    <row r="142" spans="1:2" ht="132">
      <c r="A142" s="58" t="s">
        <v>456</v>
      </c>
      <c r="B142" s="11" t="s">
        <v>443</v>
      </c>
    </row>
    <row r="143" spans="1:2" ht="33">
      <c r="A143" s="58" t="s">
        <v>457</v>
      </c>
      <c r="B143" s="11" t="s">
        <v>458</v>
      </c>
    </row>
    <row r="144" spans="1:2" ht="49.5">
      <c r="A144" s="58" t="s">
        <v>459</v>
      </c>
      <c r="B144" s="11" t="s">
        <v>460</v>
      </c>
    </row>
    <row r="145" spans="1:2" ht="99">
      <c r="A145" s="58" t="s">
        <v>462</v>
      </c>
      <c r="B145" s="11" t="s">
        <v>461</v>
      </c>
    </row>
    <row r="146" spans="1:2" ht="68.25" customHeight="1">
      <c r="A146" s="58" t="s">
        <v>463</v>
      </c>
      <c r="B146" s="11" t="s">
        <v>637</v>
      </c>
    </row>
    <row r="147" spans="1:2">
      <c r="A147" s="58" t="s">
        <v>464</v>
      </c>
      <c r="B147" s="11" t="s">
        <v>5</v>
      </c>
    </row>
    <row r="148" spans="1:2" ht="33">
      <c r="A148" s="58" t="s">
        <v>465</v>
      </c>
      <c r="B148" s="11" t="s">
        <v>6</v>
      </c>
    </row>
    <row r="149" spans="1:2">
      <c r="A149" s="58" t="s">
        <v>466</v>
      </c>
      <c r="B149" s="11" t="s">
        <v>636</v>
      </c>
    </row>
    <row r="150" spans="1:2" ht="33">
      <c r="A150" s="58" t="s">
        <v>467</v>
      </c>
      <c r="B150" s="11" t="s">
        <v>7</v>
      </c>
    </row>
    <row r="151" spans="1:2" ht="33">
      <c r="A151" s="58" t="s">
        <v>468</v>
      </c>
      <c r="B151" s="11" t="s">
        <v>8</v>
      </c>
    </row>
    <row r="152" spans="1:2" ht="49.5">
      <c r="A152" s="58" t="s">
        <v>469</v>
      </c>
      <c r="B152" s="11" t="s">
        <v>470</v>
      </c>
    </row>
    <row r="153" spans="1:2" ht="33">
      <c r="A153" s="58" t="s">
        <v>471</v>
      </c>
      <c r="B153" s="11" t="s">
        <v>472</v>
      </c>
    </row>
    <row r="154" spans="1:2" ht="33">
      <c r="A154" s="58" t="s">
        <v>473</v>
      </c>
      <c r="B154" s="11" t="s">
        <v>474</v>
      </c>
    </row>
    <row r="155" spans="1:2" ht="33">
      <c r="A155" s="58" t="s">
        <v>475</v>
      </c>
      <c r="B155" s="11" t="s">
        <v>9</v>
      </c>
    </row>
    <row r="156" spans="1:2" ht="33">
      <c r="A156" s="58" t="s">
        <v>476</v>
      </c>
      <c r="B156" s="11" t="s">
        <v>10</v>
      </c>
    </row>
    <row r="157" spans="1:2" ht="33">
      <c r="A157" s="58" t="s">
        <v>477</v>
      </c>
      <c r="B157" s="11" t="s">
        <v>478</v>
      </c>
    </row>
    <row r="158" spans="1:2">
      <c r="A158" s="58" t="s">
        <v>479</v>
      </c>
      <c r="B158" s="11" t="s">
        <v>11</v>
      </c>
    </row>
    <row r="159" spans="1:2" ht="33">
      <c r="A159" s="58" t="s">
        <v>480</v>
      </c>
      <c r="B159" s="11" t="s">
        <v>208</v>
      </c>
    </row>
    <row r="160" spans="1:2" ht="33">
      <c r="A160" s="58" t="s">
        <v>481</v>
      </c>
      <c r="B160" s="11" t="s">
        <v>482</v>
      </c>
    </row>
    <row r="161" spans="1:2" ht="33">
      <c r="A161" s="58" t="s">
        <v>483</v>
      </c>
      <c r="B161" s="11" t="s">
        <v>209</v>
      </c>
    </row>
    <row r="162" spans="1:2">
      <c r="A162" s="58" t="s">
        <v>484</v>
      </c>
      <c r="B162" s="11" t="s">
        <v>251</v>
      </c>
    </row>
    <row r="163" spans="1:2" ht="33">
      <c r="A163" s="58" t="s">
        <v>485</v>
      </c>
      <c r="B163" s="11" t="s">
        <v>486</v>
      </c>
    </row>
    <row r="164" spans="1:2">
      <c r="A164" s="58" t="s">
        <v>487</v>
      </c>
      <c r="B164" s="11" t="s">
        <v>12</v>
      </c>
    </row>
    <row r="165" spans="1:2" ht="33">
      <c r="A165" s="58" t="s">
        <v>488</v>
      </c>
      <c r="B165" s="11" t="s">
        <v>13</v>
      </c>
    </row>
    <row r="166" spans="1:2">
      <c r="A166" s="58" t="s">
        <v>489</v>
      </c>
      <c r="B166" s="11" t="s">
        <v>490</v>
      </c>
    </row>
    <row r="167" spans="1:2" ht="33">
      <c r="A167" s="58" t="s">
        <v>491</v>
      </c>
      <c r="B167" s="11" t="s">
        <v>492</v>
      </c>
    </row>
    <row r="168" spans="1:2" ht="33">
      <c r="A168" s="58" t="s">
        <v>493</v>
      </c>
      <c r="B168" s="11" t="s">
        <v>494</v>
      </c>
    </row>
    <row r="169" spans="1:2" ht="33">
      <c r="A169" s="58" t="s">
        <v>495</v>
      </c>
      <c r="B169" s="11" t="s">
        <v>14</v>
      </c>
    </row>
    <row r="170" spans="1:2" ht="33">
      <c r="A170" s="58" t="s">
        <v>496</v>
      </c>
      <c r="B170" s="11" t="s">
        <v>497</v>
      </c>
    </row>
    <row r="171" spans="1:2" ht="33">
      <c r="A171" s="58" t="s">
        <v>498</v>
      </c>
      <c r="B171" s="11" t="s">
        <v>499</v>
      </c>
    </row>
    <row r="172" spans="1:2" ht="66">
      <c r="A172" s="58" t="s">
        <v>500</v>
      </c>
      <c r="B172" s="11" t="s">
        <v>501</v>
      </c>
    </row>
    <row r="173" spans="1:2" ht="82.5">
      <c r="A173" s="58" t="s">
        <v>502</v>
      </c>
      <c r="B173" s="11" t="s">
        <v>503</v>
      </c>
    </row>
    <row r="174" spans="1:2">
      <c r="A174" s="58" t="s">
        <v>504</v>
      </c>
      <c r="B174" s="11" t="s">
        <v>15</v>
      </c>
    </row>
    <row r="175" spans="1:2">
      <c r="A175" s="58" t="s">
        <v>505</v>
      </c>
      <c r="B175" s="11" t="s">
        <v>16</v>
      </c>
    </row>
    <row r="176" spans="1:2" ht="33">
      <c r="A176" s="58" t="s">
        <v>506</v>
      </c>
      <c r="B176" s="11" t="s">
        <v>17</v>
      </c>
    </row>
    <row r="177" spans="1:2" ht="33">
      <c r="A177" s="58" t="s">
        <v>507</v>
      </c>
      <c r="B177" s="11" t="s">
        <v>227</v>
      </c>
    </row>
    <row r="178" spans="1:2" ht="33">
      <c r="A178" s="58" t="s">
        <v>508</v>
      </c>
      <c r="B178" s="11" t="s">
        <v>210</v>
      </c>
    </row>
    <row r="179" spans="1:2">
      <c r="A179" s="58" t="s">
        <v>509</v>
      </c>
      <c r="B179" s="11" t="s">
        <v>251</v>
      </c>
    </row>
    <row r="180" spans="1:2" ht="33">
      <c r="A180" s="58" t="s">
        <v>510</v>
      </c>
      <c r="B180" s="11" t="s">
        <v>511</v>
      </c>
    </row>
    <row r="181" spans="1:2" ht="33">
      <c r="A181" s="58" t="s">
        <v>512</v>
      </c>
      <c r="B181" s="11" t="s">
        <v>18</v>
      </c>
    </row>
    <row r="182" spans="1:2" ht="33">
      <c r="A182" s="58" t="s">
        <v>513</v>
      </c>
      <c r="B182" s="11" t="s">
        <v>19</v>
      </c>
    </row>
    <row r="183" spans="1:2" ht="33">
      <c r="A183" s="58" t="s">
        <v>514</v>
      </c>
      <c r="B183" s="11" t="s">
        <v>20</v>
      </c>
    </row>
    <row r="184" spans="1:2" ht="33">
      <c r="A184" s="58" t="s">
        <v>515</v>
      </c>
      <c r="B184" s="11" t="s">
        <v>211</v>
      </c>
    </row>
    <row r="185" spans="1:2">
      <c r="A185" s="58" t="s">
        <v>516</v>
      </c>
      <c r="B185" s="11" t="s">
        <v>251</v>
      </c>
    </row>
    <row r="186" spans="1:2" ht="49.5">
      <c r="A186" s="58" t="s">
        <v>517</v>
      </c>
      <c r="B186" s="11" t="s">
        <v>518</v>
      </c>
    </row>
    <row r="187" spans="1:2">
      <c r="A187" s="58" t="s">
        <v>519</v>
      </c>
      <c r="B187" s="11" t="s">
        <v>212</v>
      </c>
    </row>
    <row r="188" spans="1:2">
      <c r="A188" s="58" t="s">
        <v>520</v>
      </c>
      <c r="B188" s="11" t="s">
        <v>158</v>
      </c>
    </row>
    <row r="189" spans="1:2">
      <c r="A189" s="58" t="s">
        <v>521</v>
      </c>
      <c r="B189" s="11" t="s">
        <v>522</v>
      </c>
    </row>
    <row r="190" spans="1:2">
      <c r="A190" s="58" t="s">
        <v>523</v>
      </c>
      <c r="B190" s="11" t="s">
        <v>524</v>
      </c>
    </row>
    <row r="191" spans="1:2">
      <c r="A191" s="58" t="s">
        <v>525</v>
      </c>
      <c r="B191" s="11" t="s">
        <v>229</v>
      </c>
    </row>
    <row r="192" spans="1:2" ht="33">
      <c r="A192" s="58" t="s">
        <v>616</v>
      </c>
      <c r="B192" s="11" t="s">
        <v>231</v>
      </c>
    </row>
    <row r="193" spans="1:2" ht="33">
      <c r="A193" s="58" t="s">
        <v>614</v>
      </c>
      <c r="B193" s="11" t="s">
        <v>197</v>
      </c>
    </row>
    <row r="194" spans="1:2">
      <c r="A194" s="58" t="s">
        <v>617</v>
      </c>
      <c r="B194" s="11" t="s">
        <v>615</v>
      </c>
    </row>
    <row r="195" spans="1:2" ht="49.5">
      <c r="A195" s="58" t="s">
        <v>526</v>
      </c>
      <c r="B195" s="11" t="s">
        <v>527</v>
      </c>
    </row>
    <row r="196" spans="1:2" ht="66">
      <c r="A196" s="58" t="s">
        <v>645</v>
      </c>
      <c r="B196" s="11" t="s">
        <v>648</v>
      </c>
    </row>
    <row r="197" spans="1:2" ht="33">
      <c r="A197" s="58" t="s">
        <v>528</v>
      </c>
      <c r="B197" s="11" t="s">
        <v>499</v>
      </c>
    </row>
    <row r="198" spans="1:2">
      <c r="A198" s="58" t="s">
        <v>529</v>
      </c>
      <c r="B198" s="11" t="s">
        <v>213</v>
      </c>
    </row>
    <row r="199" spans="1:2">
      <c r="A199" s="58" t="s">
        <v>530</v>
      </c>
      <c r="B199" s="11" t="s">
        <v>531</v>
      </c>
    </row>
    <row r="200" spans="1:2" ht="33">
      <c r="A200" s="58" t="s">
        <v>532</v>
      </c>
      <c r="B200" s="11" t="s">
        <v>533</v>
      </c>
    </row>
    <row r="201" spans="1:2">
      <c r="A201" s="58" t="s">
        <v>534</v>
      </c>
      <c r="B201" s="11" t="s">
        <v>21</v>
      </c>
    </row>
    <row r="202" spans="1:2" ht="33">
      <c r="A202" s="58" t="s">
        <v>535</v>
      </c>
      <c r="B202" s="11" t="s">
        <v>22</v>
      </c>
    </row>
    <row r="203" spans="1:2">
      <c r="A203" s="58" t="s">
        <v>536</v>
      </c>
      <c r="B203" s="11" t="s">
        <v>23</v>
      </c>
    </row>
    <row r="204" spans="1:2">
      <c r="A204" s="58" t="s">
        <v>537</v>
      </c>
      <c r="B204" s="11" t="s">
        <v>538</v>
      </c>
    </row>
    <row r="205" spans="1:2">
      <c r="A205" s="58" t="s">
        <v>539</v>
      </c>
      <c r="B205" s="11" t="s">
        <v>24</v>
      </c>
    </row>
    <row r="206" spans="1:2">
      <c r="A206" s="58" t="s">
        <v>540</v>
      </c>
      <c r="B206" s="11" t="s">
        <v>25</v>
      </c>
    </row>
    <row r="207" spans="1:2" ht="33">
      <c r="A207" s="58" t="s">
        <v>541</v>
      </c>
      <c r="B207" s="11" t="s">
        <v>26</v>
      </c>
    </row>
    <row r="208" spans="1:2" ht="33">
      <c r="A208" s="58" t="s">
        <v>542</v>
      </c>
      <c r="B208" s="11" t="s">
        <v>543</v>
      </c>
    </row>
    <row r="209" spans="1:2">
      <c r="A209" s="58" t="s">
        <v>544</v>
      </c>
      <c r="B209" s="11" t="s">
        <v>27</v>
      </c>
    </row>
    <row r="210" spans="1:2" ht="33">
      <c r="A210" s="58" t="s">
        <v>545</v>
      </c>
      <c r="B210" s="11" t="s">
        <v>28</v>
      </c>
    </row>
    <row r="211" spans="1:2" ht="33">
      <c r="A211" s="58" t="s">
        <v>546</v>
      </c>
      <c r="B211" s="11" t="s">
        <v>547</v>
      </c>
    </row>
    <row r="212" spans="1:2">
      <c r="A212" s="58" t="s">
        <v>548</v>
      </c>
      <c r="B212" s="11" t="s">
        <v>214</v>
      </c>
    </row>
    <row r="213" spans="1:2" ht="33">
      <c r="A213" s="58" t="s">
        <v>549</v>
      </c>
      <c r="B213" s="11" t="s">
        <v>550</v>
      </c>
    </row>
    <row r="214" spans="1:2">
      <c r="A214" s="58" t="s">
        <v>551</v>
      </c>
      <c r="B214" s="11" t="s">
        <v>552</v>
      </c>
    </row>
    <row r="215" spans="1:2" ht="33">
      <c r="A215" s="58" t="s">
        <v>553</v>
      </c>
      <c r="B215" s="11" t="s">
        <v>554</v>
      </c>
    </row>
    <row r="216" spans="1:2" ht="33">
      <c r="A216" s="58" t="s">
        <v>555</v>
      </c>
      <c r="B216" s="11" t="s">
        <v>31</v>
      </c>
    </row>
    <row r="217" spans="1:2">
      <c r="A217" s="58" t="s">
        <v>556</v>
      </c>
      <c r="B217" s="11" t="s">
        <v>32</v>
      </c>
    </row>
    <row r="218" spans="1:2" ht="33">
      <c r="A218" s="58" t="s">
        <v>557</v>
      </c>
      <c r="B218" s="11" t="s">
        <v>33</v>
      </c>
    </row>
    <row r="219" spans="1:2">
      <c r="A219" s="58" t="s">
        <v>558</v>
      </c>
      <c r="B219" s="11" t="s">
        <v>34</v>
      </c>
    </row>
    <row r="220" spans="1:2" ht="33">
      <c r="A220" s="58" t="s">
        <v>559</v>
      </c>
      <c r="B220" s="11" t="s">
        <v>193</v>
      </c>
    </row>
    <row r="221" spans="1:2">
      <c r="A221" s="58" t="s">
        <v>560</v>
      </c>
      <c r="B221" s="11" t="s">
        <v>35</v>
      </c>
    </row>
    <row r="222" spans="1:2" ht="49.5">
      <c r="A222" s="58" t="s">
        <v>561</v>
      </c>
      <c r="B222" s="11" t="s">
        <v>36</v>
      </c>
    </row>
    <row r="223" spans="1:2">
      <c r="A223" s="58" t="s">
        <v>562</v>
      </c>
      <c r="B223" s="11" t="s">
        <v>37</v>
      </c>
    </row>
    <row r="224" spans="1:2" ht="33">
      <c r="A224" s="58" t="s">
        <v>563</v>
      </c>
      <c r="B224" s="11" t="s">
        <v>215</v>
      </c>
    </row>
    <row r="225" spans="1:2" ht="82.5">
      <c r="A225" s="58" t="s">
        <v>564</v>
      </c>
      <c r="B225" s="11" t="s">
        <v>565</v>
      </c>
    </row>
    <row r="226" spans="1:2" ht="49.5">
      <c r="A226" s="58" t="s">
        <v>566</v>
      </c>
      <c r="B226" s="11" t="s">
        <v>567</v>
      </c>
    </row>
    <row r="227" spans="1:2" ht="49.5">
      <c r="A227" s="58" t="s">
        <v>568</v>
      </c>
      <c r="B227" s="11" t="s">
        <v>569</v>
      </c>
    </row>
    <row r="228" spans="1:2" ht="49.5">
      <c r="A228" s="58" t="s">
        <v>570</v>
      </c>
      <c r="B228" s="11" t="s">
        <v>218</v>
      </c>
    </row>
    <row r="229" spans="1:2" ht="66">
      <c r="A229" s="58" t="s">
        <v>571</v>
      </c>
      <c r="B229" s="11" t="s">
        <v>219</v>
      </c>
    </row>
    <row r="230" spans="1:2" ht="33">
      <c r="A230" s="58" t="s">
        <v>572</v>
      </c>
      <c r="B230" s="11" t="s">
        <v>216</v>
      </c>
    </row>
    <row r="231" spans="1:2" ht="66">
      <c r="A231" s="58" t="s">
        <v>574</v>
      </c>
      <c r="B231" s="11" t="s">
        <v>573</v>
      </c>
    </row>
    <row r="232" spans="1:2" ht="49.5">
      <c r="A232" s="58" t="s">
        <v>575</v>
      </c>
      <c r="B232" s="11" t="s">
        <v>38</v>
      </c>
    </row>
    <row r="233" spans="1:2" ht="33">
      <c r="A233" s="58" t="s">
        <v>576</v>
      </c>
      <c r="B233" s="11" t="s">
        <v>577</v>
      </c>
    </row>
    <row r="234" spans="1:2">
      <c r="A234" s="58" t="s">
        <v>578</v>
      </c>
      <c r="B234" s="11" t="s">
        <v>39</v>
      </c>
    </row>
    <row r="235" spans="1:2" ht="33">
      <c r="A235" s="58" t="s">
        <v>579</v>
      </c>
      <c r="B235" s="11" t="s">
        <v>226</v>
      </c>
    </row>
    <row r="236" spans="1:2" ht="49.5">
      <c r="A236" s="58" t="s">
        <v>619</v>
      </c>
      <c r="B236" s="11" t="s">
        <v>580</v>
      </c>
    </row>
    <row r="237" spans="1:2" ht="33">
      <c r="A237" s="58" t="s">
        <v>581</v>
      </c>
      <c r="B237" s="11" t="s">
        <v>582</v>
      </c>
    </row>
    <row r="238" spans="1:2" ht="33">
      <c r="A238" s="58" t="s">
        <v>583</v>
      </c>
      <c r="B238" s="11" t="s">
        <v>584</v>
      </c>
    </row>
    <row r="239" spans="1:2">
      <c r="A239" s="58" t="s">
        <v>585</v>
      </c>
      <c r="B239" s="11" t="s">
        <v>40</v>
      </c>
    </row>
    <row r="240" spans="1:2">
      <c r="A240" s="58" t="s">
        <v>586</v>
      </c>
      <c r="B240" s="11" t="s">
        <v>144</v>
      </c>
    </row>
    <row r="241" spans="1:2" ht="33">
      <c r="A241" s="58" t="s">
        <v>587</v>
      </c>
      <c r="B241" s="11" t="s">
        <v>145</v>
      </c>
    </row>
    <row r="242" spans="1:2">
      <c r="A242" s="58" t="s">
        <v>588</v>
      </c>
      <c r="B242" s="11" t="s">
        <v>109</v>
      </c>
    </row>
    <row r="243" spans="1:2">
      <c r="A243" s="58" t="s">
        <v>589</v>
      </c>
      <c r="B243" s="11" t="s">
        <v>251</v>
      </c>
    </row>
    <row r="244" spans="1:2">
      <c r="A244" s="58" t="s">
        <v>590</v>
      </c>
      <c r="B244" s="11" t="s">
        <v>591</v>
      </c>
    </row>
    <row r="245" spans="1:2">
      <c r="A245" s="58" t="s">
        <v>592</v>
      </c>
      <c r="B245" s="11" t="s">
        <v>251</v>
      </c>
    </row>
    <row r="246" spans="1:2" ht="49.5">
      <c r="A246" s="58" t="s">
        <v>622</v>
      </c>
      <c r="B246" s="11" t="s">
        <v>629</v>
      </c>
    </row>
    <row r="247" spans="1:2" ht="66">
      <c r="A247" s="58" t="s">
        <v>623</v>
      </c>
      <c r="B247" s="11" t="s">
        <v>628</v>
      </c>
    </row>
    <row r="248" spans="1:2" ht="66">
      <c r="A248" s="58" t="s">
        <v>624</v>
      </c>
      <c r="B248" s="11" t="s">
        <v>627</v>
      </c>
    </row>
    <row r="249" spans="1:2" ht="82.5">
      <c r="A249" s="58" t="s">
        <v>625</v>
      </c>
      <c r="B249" s="11" t="s">
        <v>626</v>
      </c>
    </row>
    <row r="250" spans="1:2" ht="82.5">
      <c r="A250" s="58" t="s">
        <v>621</v>
      </c>
      <c r="B250" s="11" t="s">
        <v>630</v>
      </c>
    </row>
    <row r="251" spans="1:2" ht="33">
      <c r="A251" s="58" t="s">
        <v>594</v>
      </c>
      <c r="B251" s="11" t="s">
        <v>593</v>
      </c>
    </row>
    <row r="252" spans="1:2">
      <c r="A252" s="58" t="s">
        <v>595</v>
      </c>
      <c r="B252" s="11" t="s">
        <v>50</v>
      </c>
    </row>
    <row r="253" spans="1:2">
      <c r="A253" s="58" t="s">
        <v>596</v>
      </c>
      <c r="B253" s="11" t="s">
        <v>251</v>
      </c>
    </row>
    <row r="254" spans="1:2" ht="33">
      <c r="A254" s="58" t="s">
        <v>598</v>
      </c>
      <c r="B254" s="11" t="s">
        <v>597</v>
      </c>
    </row>
    <row r="255" spans="1:2">
      <c r="A255" s="58" t="s">
        <v>599</v>
      </c>
      <c r="B255" s="11" t="s">
        <v>251</v>
      </c>
    </row>
    <row r="256" spans="1:2">
      <c r="A256" s="58" t="s">
        <v>600</v>
      </c>
      <c r="B256" s="11" t="s">
        <v>602</v>
      </c>
    </row>
    <row r="257" spans="1:2">
      <c r="A257" s="58" t="s">
        <v>601</v>
      </c>
      <c r="B257" s="11" t="s">
        <v>251</v>
      </c>
    </row>
    <row r="258" spans="1:2" ht="33">
      <c r="A258" s="58" t="s">
        <v>604</v>
      </c>
      <c r="B258" s="11" t="s">
        <v>603</v>
      </c>
    </row>
    <row r="259" spans="1:2">
      <c r="A259" s="58" t="s">
        <v>605</v>
      </c>
      <c r="B259" s="11" t="s">
        <v>146</v>
      </c>
    </row>
    <row r="260" spans="1:2">
      <c r="A260" s="58" t="s">
        <v>606</v>
      </c>
      <c r="B260" s="11" t="s">
        <v>112</v>
      </c>
    </row>
    <row r="261" spans="1:2">
      <c r="A261" s="58" t="s">
        <v>607</v>
      </c>
      <c r="B261" s="11" t="s">
        <v>79</v>
      </c>
    </row>
    <row r="262" spans="1:2">
      <c r="A262" s="58" t="s">
        <v>608</v>
      </c>
      <c r="B262" s="11" t="s">
        <v>609</v>
      </c>
    </row>
    <row r="263" spans="1:2">
      <c r="A263" s="58" t="s">
        <v>610</v>
      </c>
      <c r="B263" s="11" t="s">
        <v>611</v>
      </c>
    </row>
    <row r="264" spans="1:2">
      <c r="A264" s="58" t="s">
        <v>612</v>
      </c>
      <c r="B264" s="11" t="s">
        <v>84</v>
      </c>
    </row>
    <row r="265" spans="1:2" ht="33">
      <c r="A265" s="58" t="s">
        <v>613</v>
      </c>
      <c r="B265" s="11" t="s">
        <v>238</v>
      </c>
    </row>
    <row r="266" spans="1:2">
      <c r="A266" s="57"/>
    </row>
    <row r="267" spans="1:2">
      <c r="A267" s="57"/>
    </row>
    <row r="268" spans="1:2">
      <c r="A268" s="57"/>
    </row>
  </sheetData>
  <sortState ref="A2:B270">
    <sortCondition ref="A1"/>
  </sortState>
  <phoneticPr fontId="7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zoomScale="70" zoomScaleNormal="70" workbookViewId="0">
      <selection activeCell="D13" sqref="D13:D14"/>
    </sheetView>
  </sheetViews>
  <sheetFormatPr defaultColWidth="9.140625" defaultRowHeight="16.5"/>
  <cols>
    <col min="1" max="1" width="9.7109375" style="18" customWidth="1"/>
    <col min="2" max="2" width="101.140625" style="18" customWidth="1"/>
    <col min="3" max="3" width="9.140625" style="18"/>
    <col min="4" max="4" width="69.85546875" style="18" customWidth="1"/>
    <col min="5" max="16384" width="9.140625" style="18"/>
  </cols>
  <sheetData>
    <row r="1" spans="1:4">
      <c r="A1" s="10" t="s">
        <v>147</v>
      </c>
      <c r="B1" s="8" t="s">
        <v>86</v>
      </c>
    </row>
    <row r="2" spans="1:4" ht="49.5">
      <c r="A2" s="23">
        <v>100</v>
      </c>
      <c r="B2" s="17" t="s">
        <v>234</v>
      </c>
      <c r="C2" s="54"/>
      <c r="D2" s="55"/>
    </row>
    <row r="3" spans="1:4">
      <c r="A3" s="19">
        <v>110</v>
      </c>
      <c r="B3" s="20" t="s">
        <v>152</v>
      </c>
      <c r="D3" s="55"/>
    </row>
    <row r="4" spans="1:4">
      <c r="A4" s="23">
        <v>120</v>
      </c>
      <c r="B4" s="17" t="s">
        <v>235</v>
      </c>
      <c r="D4" s="55"/>
    </row>
    <row r="5" spans="1:4">
      <c r="A5" s="23">
        <v>200</v>
      </c>
      <c r="B5" s="17" t="s">
        <v>236</v>
      </c>
      <c r="D5" s="55"/>
    </row>
    <row r="6" spans="1:4" ht="33">
      <c r="A6" s="23">
        <v>240</v>
      </c>
      <c r="B6" s="17" t="s">
        <v>237</v>
      </c>
      <c r="D6" s="55"/>
    </row>
    <row r="7" spans="1:4">
      <c r="A7" s="19">
        <v>300</v>
      </c>
      <c r="B7" s="17" t="s">
        <v>159</v>
      </c>
      <c r="D7" s="55"/>
    </row>
    <row r="8" spans="1:4">
      <c r="A8" s="19">
        <v>310</v>
      </c>
      <c r="B8" s="17" t="s">
        <v>160</v>
      </c>
      <c r="D8" s="55"/>
    </row>
    <row r="9" spans="1:4">
      <c r="A9" s="19">
        <v>320</v>
      </c>
      <c r="B9" s="17" t="s">
        <v>161</v>
      </c>
    </row>
    <row r="10" spans="1:4">
      <c r="A10" s="19">
        <v>330</v>
      </c>
      <c r="B10" s="17" t="s">
        <v>225</v>
      </c>
    </row>
    <row r="11" spans="1:4">
      <c r="A11" s="21">
        <v>340</v>
      </c>
      <c r="B11" s="22" t="s">
        <v>148</v>
      </c>
    </row>
    <row r="12" spans="1:4">
      <c r="A12" s="21">
        <v>350</v>
      </c>
      <c r="B12" s="22" t="s">
        <v>149</v>
      </c>
    </row>
    <row r="13" spans="1:4">
      <c r="A13" s="19">
        <v>360</v>
      </c>
      <c r="B13" s="17" t="s">
        <v>162</v>
      </c>
    </row>
    <row r="14" spans="1:4">
      <c r="A14" s="19">
        <v>400</v>
      </c>
      <c r="B14" s="17" t="s">
        <v>233</v>
      </c>
    </row>
    <row r="15" spans="1:4">
      <c r="A15" s="19">
        <v>410</v>
      </c>
      <c r="B15" s="17" t="s">
        <v>163</v>
      </c>
    </row>
    <row r="16" spans="1:4" ht="66">
      <c r="A16" s="19">
        <v>460</v>
      </c>
      <c r="B16" s="17" t="s">
        <v>232</v>
      </c>
    </row>
    <row r="17" spans="1:2" ht="33">
      <c r="A17" s="23">
        <v>600</v>
      </c>
      <c r="B17" s="24" t="s">
        <v>164</v>
      </c>
    </row>
    <row r="18" spans="1:2">
      <c r="A18" s="23">
        <v>610</v>
      </c>
      <c r="B18" s="11" t="s">
        <v>165</v>
      </c>
    </row>
    <row r="19" spans="1:2">
      <c r="A19" s="19">
        <v>620</v>
      </c>
      <c r="B19" s="17" t="s">
        <v>166</v>
      </c>
    </row>
    <row r="20" spans="1:2" ht="33">
      <c r="A20" s="19">
        <v>630</v>
      </c>
      <c r="B20" s="17" t="s">
        <v>167</v>
      </c>
    </row>
    <row r="21" spans="1:2">
      <c r="A21" s="19">
        <v>700</v>
      </c>
      <c r="B21" s="17" t="s">
        <v>173</v>
      </c>
    </row>
    <row r="22" spans="1:2">
      <c r="A22" s="19">
        <v>730</v>
      </c>
      <c r="B22" s="17" t="s">
        <v>150</v>
      </c>
    </row>
    <row r="23" spans="1:2">
      <c r="A23" s="19">
        <v>800</v>
      </c>
      <c r="B23" s="17" t="s">
        <v>168</v>
      </c>
    </row>
    <row r="24" spans="1:2" ht="33">
      <c r="A24" s="19">
        <v>810</v>
      </c>
      <c r="B24" s="17" t="s">
        <v>151</v>
      </c>
    </row>
    <row r="25" spans="1:2" ht="33">
      <c r="A25" s="19">
        <v>840</v>
      </c>
      <c r="B25" s="17" t="s">
        <v>220</v>
      </c>
    </row>
    <row r="26" spans="1:2">
      <c r="A26" s="19">
        <v>830</v>
      </c>
      <c r="B26" s="17" t="s">
        <v>169</v>
      </c>
    </row>
    <row r="27" spans="1:2">
      <c r="A27" s="19">
        <v>850</v>
      </c>
      <c r="B27" s="17" t="s">
        <v>170</v>
      </c>
    </row>
    <row r="28" spans="1:2" ht="33">
      <c r="A28" s="21">
        <v>860</v>
      </c>
      <c r="B28" s="15" t="s">
        <v>175</v>
      </c>
    </row>
    <row r="29" spans="1:2">
      <c r="A29" s="8">
        <v>870</v>
      </c>
      <c r="B29" s="9" t="s">
        <v>172</v>
      </c>
    </row>
  </sheetData>
  <phoneticPr fontId="7" type="noConversion"/>
  <dataValidations count="1">
    <dataValidation type="list" allowBlank="1" showInputMessage="1" showErrorMessage="1" sqref="B30:B65523">
      <formula1>$A$2:$A$27</formula1>
    </dataValidation>
  </dataValidations>
  <pageMargins left="0.70866141732283472" right="0.43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>
    <tabColor rgb="FFFFFF99"/>
  </sheetPr>
  <dimension ref="A1:I68"/>
  <sheetViews>
    <sheetView showZeros="0" view="pageBreakPreview" zoomScale="71" zoomScaleNormal="75" zoomScaleSheetLayoutView="71" workbookViewId="0">
      <selection activeCell="A12" sqref="A12:H12"/>
    </sheetView>
  </sheetViews>
  <sheetFormatPr defaultColWidth="9.140625" defaultRowHeight="16.5"/>
  <cols>
    <col min="1" max="1" width="81.85546875" style="62" customWidth="1"/>
    <col min="2" max="3" width="12.85546875" style="63" customWidth="1"/>
    <col min="4" max="5" width="18.85546875" style="63" hidden="1" customWidth="1"/>
    <col min="6" max="6" width="19.5703125" style="63" customWidth="1"/>
    <col min="7" max="7" width="18.85546875" style="63" customWidth="1"/>
    <col min="8" max="8" width="19.5703125" style="63" customWidth="1"/>
    <col min="9" max="9" width="13" style="63" bestFit="1" customWidth="1"/>
    <col min="10" max="16384" width="9.140625" style="63"/>
  </cols>
  <sheetData>
    <row r="1" spans="1:9">
      <c r="F1" s="43"/>
      <c r="G1" s="43" t="s">
        <v>653</v>
      </c>
    </row>
    <row r="2" spans="1:9">
      <c r="F2" s="43"/>
      <c r="G2" s="43" t="s">
        <v>138</v>
      </c>
    </row>
    <row r="3" spans="1:9">
      <c r="F3" s="43"/>
      <c r="G3" s="43" t="s">
        <v>129</v>
      </c>
    </row>
    <row r="4" spans="1:9">
      <c r="F4" s="43"/>
      <c r="G4" s="43" t="s">
        <v>652</v>
      </c>
    </row>
    <row r="6" spans="1:9">
      <c r="D6" s="64"/>
      <c r="F6" s="43"/>
      <c r="G6" s="43" t="s">
        <v>639</v>
      </c>
    </row>
    <row r="7" spans="1:9">
      <c r="D7" s="64"/>
      <c r="F7" s="43"/>
      <c r="G7" s="43" t="s">
        <v>138</v>
      </c>
    </row>
    <row r="8" spans="1:9">
      <c r="D8" s="64"/>
      <c r="F8" s="43"/>
      <c r="G8" s="43" t="s">
        <v>129</v>
      </c>
    </row>
    <row r="9" spans="1:9">
      <c r="D9" s="64"/>
      <c r="F9" s="43"/>
      <c r="G9" s="43" t="s">
        <v>646</v>
      </c>
    </row>
    <row r="10" spans="1:9">
      <c r="C10" s="64"/>
    </row>
    <row r="11" spans="1:9">
      <c r="C11" s="64"/>
    </row>
    <row r="12" spans="1:9">
      <c r="A12" s="99" t="s">
        <v>52</v>
      </c>
      <c r="B12" s="99"/>
      <c r="C12" s="99"/>
      <c r="D12" s="99"/>
      <c r="E12" s="99"/>
      <c r="F12" s="99"/>
      <c r="G12" s="99"/>
      <c r="H12" s="99"/>
    </row>
    <row r="13" spans="1:9">
      <c r="A13" s="100" t="s">
        <v>240</v>
      </c>
      <c r="B13" s="100"/>
      <c r="C13" s="100"/>
      <c r="D13" s="100"/>
      <c r="E13" s="100"/>
      <c r="F13" s="100"/>
      <c r="G13" s="100"/>
      <c r="H13" s="100"/>
      <c r="I13" s="95"/>
    </row>
    <row r="14" spans="1:9">
      <c r="A14" s="38"/>
      <c r="B14" s="45"/>
      <c r="C14" s="45"/>
      <c r="I14" s="95"/>
    </row>
    <row r="15" spans="1:9" ht="16.7" customHeight="1">
      <c r="A15" s="38"/>
      <c r="B15" s="45"/>
      <c r="C15" s="65"/>
      <c r="F15" s="65"/>
      <c r="H15" s="65" t="s">
        <v>139</v>
      </c>
    </row>
    <row r="16" spans="1:9" ht="39.75" customHeight="1">
      <c r="A16" s="26" t="s">
        <v>86</v>
      </c>
      <c r="B16" s="26" t="s">
        <v>87</v>
      </c>
      <c r="C16" s="26" t="s">
        <v>88</v>
      </c>
      <c r="D16" s="44" t="s">
        <v>643</v>
      </c>
      <c r="E16" s="44" t="s">
        <v>644</v>
      </c>
      <c r="F16" s="44" t="s">
        <v>650</v>
      </c>
      <c r="G16" s="44" t="s">
        <v>644</v>
      </c>
      <c r="H16" s="44" t="s">
        <v>649</v>
      </c>
    </row>
    <row r="17" spans="1:8">
      <c r="A17" s="66" t="s">
        <v>89</v>
      </c>
      <c r="B17" s="67" t="s">
        <v>90</v>
      </c>
      <c r="C17" s="67"/>
      <c r="D17" s="68">
        <f>SUM(D18:D24)</f>
        <v>432505.69999999995</v>
      </c>
      <c r="E17" s="68">
        <f>SUM(E18:E24)</f>
        <v>0</v>
      </c>
      <c r="F17" s="70">
        <f>D17+E17</f>
        <v>432505.69999999995</v>
      </c>
      <c r="G17" s="68">
        <f>SUM(G18:G24)</f>
        <v>0</v>
      </c>
      <c r="H17" s="70">
        <f>F17+G17</f>
        <v>432505.69999999995</v>
      </c>
    </row>
    <row r="18" spans="1:8" ht="33">
      <c r="A18" s="69" t="s">
        <v>108</v>
      </c>
      <c r="B18" s="67" t="s">
        <v>90</v>
      </c>
      <c r="C18" s="67" t="s">
        <v>91</v>
      </c>
      <c r="D18" s="68">
        <f>'прил. 3'!G19</f>
        <v>3325.9</v>
      </c>
      <c r="E18" s="68">
        <f>'прил. 3'!H19</f>
        <v>0</v>
      </c>
      <c r="F18" s="70">
        <f t="shared" ref="F18:F65" si="0">D18+E18</f>
        <v>3325.9</v>
      </c>
      <c r="G18" s="68">
        <f>'прил. 3'!J19</f>
        <v>0</v>
      </c>
      <c r="H18" s="70">
        <f t="shared" ref="H18:H65" si="1">F18+G18</f>
        <v>3325.9</v>
      </c>
    </row>
    <row r="19" spans="1:8" ht="49.5">
      <c r="A19" s="66" t="s">
        <v>49</v>
      </c>
      <c r="B19" s="67" t="s">
        <v>90</v>
      </c>
      <c r="C19" s="67" t="s">
        <v>92</v>
      </c>
      <c r="D19" s="70">
        <f>'прил. 3'!G327</f>
        <v>18234.7</v>
      </c>
      <c r="E19" s="70">
        <f>'прил. 3'!H327</f>
        <v>0</v>
      </c>
      <c r="F19" s="70">
        <f t="shared" si="0"/>
        <v>18234.7</v>
      </c>
      <c r="G19" s="70">
        <f>'прил. 3'!J327</f>
        <v>0</v>
      </c>
      <c r="H19" s="70">
        <f t="shared" si="1"/>
        <v>18234.7</v>
      </c>
    </row>
    <row r="20" spans="1:8" ht="49.5">
      <c r="A20" s="71" t="s">
        <v>110</v>
      </c>
      <c r="B20" s="67" t="s">
        <v>90</v>
      </c>
      <c r="C20" s="67" t="s">
        <v>93</v>
      </c>
      <c r="D20" s="68">
        <f>'прил. 3'!G26</f>
        <v>131693.6</v>
      </c>
      <c r="E20" s="68">
        <f>'прил. 3'!H26</f>
        <v>0</v>
      </c>
      <c r="F20" s="70">
        <f t="shared" si="0"/>
        <v>131693.6</v>
      </c>
      <c r="G20" s="68">
        <f>'прил. 3'!J26</f>
        <v>0</v>
      </c>
      <c r="H20" s="70">
        <f t="shared" si="1"/>
        <v>131693.6</v>
      </c>
    </row>
    <row r="21" spans="1:8">
      <c r="A21" s="71" t="s">
        <v>174</v>
      </c>
      <c r="B21" s="67" t="s">
        <v>90</v>
      </c>
      <c r="C21" s="67" t="s">
        <v>98</v>
      </c>
      <c r="D21" s="68">
        <f>'прил. 3'!G54</f>
        <v>162.30000000000001</v>
      </c>
      <c r="E21" s="68">
        <f>'прил. 3'!H54</f>
        <v>0</v>
      </c>
      <c r="F21" s="70">
        <f t="shared" si="0"/>
        <v>162.30000000000001</v>
      </c>
      <c r="G21" s="68">
        <f>'прил. 3'!J54</f>
        <v>0</v>
      </c>
      <c r="H21" s="70">
        <f t="shared" si="1"/>
        <v>162.30000000000001</v>
      </c>
    </row>
    <row r="22" spans="1:8" ht="33">
      <c r="A22" s="66" t="s">
        <v>46</v>
      </c>
      <c r="B22" s="67" t="s">
        <v>90</v>
      </c>
      <c r="C22" s="67" t="s">
        <v>94</v>
      </c>
      <c r="D22" s="68">
        <f>'прил. 3'!G621+'прил. 3'!G995</f>
        <v>59694.9</v>
      </c>
      <c r="E22" s="68">
        <f>'прил. 3'!H621+'прил. 3'!H995</f>
        <v>0</v>
      </c>
      <c r="F22" s="70">
        <f t="shared" si="0"/>
        <v>59694.9</v>
      </c>
      <c r="G22" s="68">
        <f>'прил. 3'!J621+'прил. 3'!J995</f>
        <v>0</v>
      </c>
      <c r="H22" s="70">
        <f t="shared" si="1"/>
        <v>59694.9</v>
      </c>
    </row>
    <row r="23" spans="1:8">
      <c r="A23" s="66" t="s">
        <v>79</v>
      </c>
      <c r="B23" s="67" t="s">
        <v>90</v>
      </c>
      <c r="C23" s="67" t="s">
        <v>101</v>
      </c>
      <c r="D23" s="68">
        <f>'прил. 3'!G641</f>
        <v>59923.199999999997</v>
      </c>
      <c r="E23" s="68">
        <f>'прил. 3'!H641</f>
        <v>0</v>
      </c>
      <c r="F23" s="70">
        <f t="shared" si="0"/>
        <v>59923.199999999997</v>
      </c>
      <c r="G23" s="68">
        <f>'прил. 3'!J641</f>
        <v>0</v>
      </c>
      <c r="H23" s="70">
        <f t="shared" si="1"/>
        <v>59923.199999999997</v>
      </c>
    </row>
    <row r="24" spans="1:8">
      <c r="A24" s="66" t="s">
        <v>111</v>
      </c>
      <c r="B24" s="67" t="s">
        <v>90</v>
      </c>
      <c r="C24" s="67" t="s">
        <v>69</v>
      </c>
      <c r="D24" s="68">
        <f>'прил. 3'!G55+'прил. 3'!G344+'прил. 3'!G647+'прил. 3'!G875</f>
        <v>159471.1</v>
      </c>
      <c r="E24" s="68">
        <f>'прил. 3'!H55+'прил. 3'!H344+'прил. 3'!H647+'прил. 3'!H875</f>
        <v>0</v>
      </c>
      <c r="F24" s="70">
        <f t="shared" si="0"/>
        <v>159471.1</v>
      </c>
      <c r="G24" s="68">
        <f>'прил. 3'!J55+'прил. 3'!J344+'прил. 3'!J647+'прил. 3'!J875</f>
        <v>0</v>
      </c>
      <c r="H24" s="70">
        <f t="shared" si="1"/>
        <v>159471.1</v>
      </c>
    </row>
    <row r="25" spans="1:8" ht="33">
      <c r="A25" s="66" t="s">
        <v>43</v>
      </c>
      <c r="B25" s="67" t="s">
        <v>92</v>
      </c>
      <c r="C25" s="67"/>
      <c r="D25" s="68">
        <f>SUM(D26)</f>
        <v>55635.799999999996</v>
      </c>
      <c r="E25" s="68">
        <f>SUM(E26)</f>
        <v>0</v>
      </c>
      <c r="F25" s="70">
        <f t="shared" si="0"/>
        <v>55635.799999999996</v>
      </c>
      <c r="G25" s="68">
        <f>SUM(G26)</f>
        <v>0</v>
      </c>
      <c r="H25" s="70">
        <f t="shared" si="1"/>
        <v>55635.799999999996</v>
      </c>
    </row>
    <row r="26" spans="1:8" ht="33">
      <c r="A26" s="66" t="s">
        <v>133</v>
      </c>
      <c r="B26" s="67" t="s">
        <v>92</v>
      </c>
      <c r="C26" s="67" t="s">
        <v>96</v>
      </c>
      <c r="D26" s="68">
        <f>'прил. 3'!G132</f>
        <v>55635.799999999996</v>
      </c>
      <c r="E26" s="68">
        <f>'прил. 3'!H132</f>
        <v>0</v>
      </c>
      <c r="F26" s="70">
        <f t="shared" si="0"/>
        <v>55635.799999999996</v>
      </c>
      <c r="G26" s="68">
        <f>'прил. 3'!J132</f>
        <v>0</v>
      </c>
      <c r="H26" s="70">
        <f t="shared" si="1"/>
        <v>55635.799999999996</v>
      </c>
    </row>
    <row r="27" spans="1:8">
      <c r="A27" s="66" t="s">
        <v>97</v>
      </c>
      <c r="B27" s="67" t="s">
        <v>93</v>
      </c>
      <c r="C27" s="67"/>
      <c r="D27" s="68">
        <f>SUM(D28:D32)</f>
        <v>1004235.2</v>
      </c>
      <c r="E27" s="68">
        <f>SUM(E28:E32)</f>
        <v>720361.29999999993</v>
      </c>
      <c r="F27" s="70">
        <f t="shared" si="0"/>
        <v>1724596.5</v>
      </c>
      <c r="G27" s="68">
        <f>SUM(G28:G32)</f>
        <v>-5835.6999999999989</v>
      </c>
      <c r="H27" s="70">
        <f t="shared" si="1"/>
        <v>1718760.8</v>
      </c>
    </row>
    <row r="28" spans="1:8">
      <c r="A28" s="71" t="s">
        <v>81</v>
      </c>
      <c r="B28" s="67" t="s">
        <v>93</v>
      </c>
      <c r="C28" s="67" t="s">
        <v>90</v>
      </c>
      <c r="D28" s="68">
        <f>'прил. 3'!G173</f>
        <v>792.8</v>
      </c>
      <c r="E28" s="68">
        <f>'прил. 3'!H173</f>
        <v>0</v>
      </c>
      <c r="F28" s="70">
        <f t="shared" si="0"/>
        <v>792.8</v>
      </c>
      <c r="G28" s="68">
        <f>'прил. 3'!J173</f>
        <v>0</v>
      </c>
      <c r="H28" s="70">
        <f t="shared" si="1"/>
        <v>792.8</v>
      </c>
    </row>
    <row r="29" spans="1:8">
      <c r="A29" s="72" t="s">
        <v>171</v>
      </c>
      <c r="B29" s="67" t="s">
        <v>93</v>
      </c>
      <c r="C29" s="67" t="s">
        <v>99</v>
      </c>
      <c r="D29" s="68">
        <f>'прил. 3'!G351+'прил. 3'!G888</f>
        <v>190821.4</v>
      </c>
      <c r="E29" s="68">
        <f>'прил. 3'!H351+'прил. 3'!H888</f>
        <v>0</v>
      </c>
      <c r="F29" s="70">
        <f t="shared" si="0"/>
        <v>190821.4</v>
      </c>
      <c r="G29" s="68">
        <f>'прил. 3'!J351+'прил. 3'!J888</f>
        <v>0</v>
      </c>
      <c r="H29" s="70">
        <f t="shared" si="1"/>
        <v>190821.4</v>
      </c>
    </row>
    <row r="30" spans="1:8">
      <c r="A30" s="72" t="s">
        <v>59</v>
      </c>
      <c r="B30" s="67" t="s">
        <v>93</v>
      </c>
      <c r="C30" s="67" t="s">
        <v>96</v>
      </c>
      <c r="D30" s="68">
        <f>'прил. 3'!G356+'прил. 3'!G897</f>
        <v>593646.69999999995</v>
      </c>
      <c r="E30" s="68">
        <f>'прил. 3'!H356+'прил. 3'!H897</f>
        <v>0</v>
      </c>
      <c r="F30" s="70">
        <f t="shared" si="0"/>
        <v>593646.69999999995</v>
      </c>
      <c r="G30" s="68">
        <f>'прил. 3'!J356+'прил. 3'!J897</f>
        <v>-5835.6999999999989</v>
      </c>
      <c r="H30" s="70">
        <f t="shared" si="1"/>
        <v>587811</v>
      </c>
    </row>
    <row r="31" spans="1:8">
      <c r="A31" s="66" t="s">
        <v>107</v>
      </c>
      <c r="B31" s="67" t="s">
        <v>93</v>
      </c>
      <c r="C31" s="67" t="s">
        <v>67</v>
      </c>
      <c r="D31" s="68">
        <f>'прил. 3'!G178</f>
        <v>51023.4</v>
      </c>
      <c r="E31" s="68">
        <f>'прил. 3'!H178</f>
        <v>0</v>
      </c>
      <c r="F31" s="70">
        <f t="shared" si="0"/>
        <v>51023.4</v>
      </c>
      <c r="G31" s="68">
        <f>'прил. 3'!J178</f>
        <v>0</v>
      </c>
      <c r="H31" s="70">
        <f t="shared" si="1"/>
        <v>51023.4</v>
      </c>
    </row>
    <row r="32" spans="1:8">
      <c r="A32" s="66" t="s">
        <v>100</v>
      </c>
      <c r="B32" s="67" t="s">
        <v>93</v>
      </c>
      <c r="C32" s="67" t="s">
        <v>75</v>
      </c>
      <c r="D32" s="68">
        <f>'прил. 3'!G207+'прил. 3'!G377+'прил. 3'!G447+'прил. 3'!G662+'прил. 3'!G912</f>
        <v>167950.9</v>
      </c>
      <c r="E32" s="68">
        <f>'прил. 3'!H207+'прил. 3'!H377+'прил. 3'!H447+'прил. 3'!H662+'прил. 3'!H912</f>
        <v>720361.29999999993</v>
      </c>
      <c r="F32" s="70">
        <f t="shared" si="0"/>
        <v>888312.2</v>
      </c>
      <c r="G32" s="68">
        <f>'прил. 3'!J207+'прил. 3'!J377+'прил. 3'!J447+'прил. 3'!J662+'прил. 3'!J912</f>
        <v>0</v>
      </c>
      <c r="H32" s="70">
        <f t="shared" si="1"/>
        <v>888312.2</v>
      </c>
    </row>
    <row r="33" spans="1:8">
      <c r="A33" s="66" t="s">
        <v>102</v>
      </c>
      <c r="B33" s="67" t="s">
        <v>98</v>
      </c>
      <c r="C33" s="67"/>
      <c r="D33" s="68">
        <f>SUM(D34:D37)</f>
        <v>197367.3</v>
      </c>
      <c r="E33" s="68">
        <f>SUM(E34:E37)</f>
        <v>0</v>
      </c>
      <c r="F33" s="70">
        <f t="shared" si="0"/>
        <v>197367.3</v>
      </c>
      <c r="G33" s="68">
        <f>SUM(G34:G37)</f>
        <v>0</v>
      </c>
      <c r="H33" s="70">
        <f t="shared" si="1"/>
        <v>197367.3</v>
      </c>
    </row>
    <row r="34" spans="1:8">
      <c r="A34" s="66" t="s">
        <v>103</v>
      </c>
      <c r="B34" s="67" t="s">
        <v>98</v>
      </c>
      <c r="C34" s="67" t="s">
        <v>90</v>
      </c>
      <c r="D34" s="68">
        <f>'прил. 3'!G384</f>
        <v>30126.3</v>
      </c>
      <c r="E34" s="68">
        <f>'прил. 3'!H384</f>
        <v>0</v>
      </c>
      <c r="F34" s="70">
        <f t="shared" si="0"/>
        <v>30126.3</v>
      </c>
      <c r="G34" s="68">
        <f>'прил. 3'!J384</f>
        <v>0</v>
      </c>
      <c r="H34" s="70">
        <f t="shared" si="1"/>
        <v>30126.3</v>
      </c>
    </row>
    <row r="35" spans="1:8" hidden="1">
      <c r="A35" s="66" t="s">
        <v>125</v>
      </c>
      <c r="B35" s="67" t="s">
        <v>98</v>
      </c>
      <c r="C35" s="67" t="s">
        <v>91</v>
      </c>
      <c r="D35" s="68"/>
      <c r="E35" s="68"/>
      <c r="F35" s="70">
        <f t="shared" si="0"/>
        <v>0</v>
      </c>
      <c r="G35" s="68"/>
      <c r="H35" s="70">
        <f t="shared" si="1"/>
        <v>0</v>
      </c>
    </row>
    <row r="36" spans="1:8">
      <c r="A36" s="71" t="s">
        <v>124</v>
      </c>
      <c r="B36" s="67" t="s">
        <v>98</v>
      </c>
      <c r="C36" s="67" t="s">
        <v>92</v>
      </c>
      <c r="D36" s="68">
        <f>'прил. 3'!G401+'прил. 3'!G946</f>
        <v>148870.20000000001</v>
      </c>
      <c r="E36" s="68">
        <f>'прил. 3'!H401+'прил. 3'!H946</f>
        <v>0</v>
      </c>
      <c r="F36" s="70">
        <f t="shared" si="0"/>
        <v>148870.20000000001</v>
      </c>
      <c r="G36" s="68">
        <f>'прил. 3'!J401+'прил. 3'!J946</f>
        <v>0</v>
      </c>
      <c r="H36" s="70">
        <f t="shared" si="1"/>
        <v>148870.20000000001</v>
      </c>
    </row>
    <row r="37" spans="1:8">
      <c r="A37" s="66" t="s">
        <v>45</v>
      </c>
      <c r="B37" s="67" t="s">
        <v>98</v>
      </c>
      <c r="C37" s="67" t="s">
        <v>98</v>
      </c>
      <c r="D37" s="68">
        <f>'прил. 3'!G413</f>
        <v>18370.8</v>
      </c>
      <c r="E37" s="68">
        <f>'прил. 3'!H413</f>
        <v>0</v>
      </c>
      <c r="F37" s="70">
        <f t="shared" si="0"/>
        <v>18370.8</v>
      </c>
      <c r="G37" s="68">
        <f>'прил. 3'!J413</f>
        <v>0</v>
      </c>
      <c r="H37" s="70">
        <f t="shared" si="1"/>
        <v>18370.8</v>
      </c>
    </row>
    <row r="38" spans="1:8">
      <c r="A38" s="66" t="s">
        <v>126</v>
      </c>
      <c r="B38" s="67" t="s">
        <v>94</v>
      </c>
      <c r="C38" s="67"/>
      <c r="D38" s="68">
        <f>SUM(D39:D40)</f>
        <v>13664.400000000001</v>
      </c>
      <c r="E38" s="68">
        <f>SUM(E39:E40)</f>
        <v>0</v>
      </c>
      <c r="F38" s="70">
        <f t="shared" si="0"/>
        <v>13664.400000000001</v>
      </c>
      <c r="G38" s="68">
        <f>SUM(G39:G40)</f>
        <v>0</v>
      </c>
      <c r="H38" s="70">
        <f t="shared" si="1"/>
        <v>13664.400000000001</v>
      </c>
    </row>
    <row r="39" spans="1:8">
      <c r="A39" s="73" t="s">
        <v>41</v>
      </c>
      <c r="B39" s="67" t="s">
        <v>94</v>
      </c>
      <c r="C39" s="67" t="s">
        <v>92</v>
      </c>
      <c r="D39" s="68">
        <f>'прил. 3'!G1005</f>
        <v>1703.5</v>
      </c>
      <c r="E39" s="68">
        <f>'прил. 3'!H1005</f>
        <v>0</v>
      </c>
      <c r="F39" s="70">
        <f t="shared" si="0"/>
        <v>1703.5</v>
      </c>
      <c r="G39" s="68">
        <f>'прил. 3'!J1005</f>
        <v>0</v>
      </c>
      <c r="H39" s="70">
        <f t="shared" si="1"/>
        <v>1703.5</v>
      </c>
    </row>
    <row r="40" spans="1:8">
      <c r="A40" s="66" t="s">
        <v>127</v>
      </c>
      <c r="B40" s="67" t="s">
        <v>94</v>
      </c>
      <c r="C40" s="67" t="s">
        <v>98</v>
      </c>
      <c r="D40" s="68">
        <f>'прил. 3'!G424+'прил. 3'!G1012</f>
        <v>11960.900000000001</v>
      </c>
      <c r="E40" s="68">
        <f>'прил. 3'!H424+'прил. 3'!H1012</f>
        <v>0</v>
      </c>
      <c r="F40" s="70">
        <f t="shared" si="0"/>
        <v>11960.900000000001</v>
      </c>
      <c r="G40" s="68">
        <f>'прил. 3'!J424+'прил. 3'!J1012</f>
        <v>0</v>
      </c>
      <c r="H40" s="70">
        <f t="shared" si="1"/>
        <v>11960.900000000001</v>
      </c>
    </row>
    <row r="41" spans="1:8">
      <c r="A41" s="66" t="s">
        <v>128</v>
      </c>
      <c r="B41" s="67" t="s">
        <v>74</v>
      </c>
      <c r="C41" s="67"/>
      <c r="D41" s="68">
        <f>SUM(D42:D45)</f>
        <v>3181349.6</v>
      </c>
      <c r="E41" s="68">
        <f>SUM(E42:E45)</f>
        <v>0</v>
      </c>
      <c r="F41" s="70">
        <f t="shared" si="0"/>
        <v>3181349.6</v>
      </c>
      <c r="G41" s="68">
        <f>SUM(G42:G45)</f>
        <v>5835.7</v>
      </c>
      <c r="H41" s="70">
        <f t="shared" si="1"/>
        <v>3187185.3000000003</v>
      </c>
    </row>
    <row r="42" spans="1:8">
      <c r="A42" s="66" t="s">
        <v>130</v>
      </c>
      <c r="B42" s="67" t="s">
        <v>74</v>
      </c>
      <c r="C42" s="67" t="s">
        <v>90</v>
      </c>
      <c r="D42" s="68">
        <f>'прил. 3'!G457</f>
        <v>1446595.0999999999</v>
      </c>
      <c r="E42" s="68">
        <f>'прил. 3'!H457</f>
        <v>0</v>
      </c>
      <c r="F42" s="70">
        <f t="shared" si="0"/>
        <v>1446595.0999999999</v>
      </c>
      <c r="G42" s="68">
        <f>'прил. 3'!J457</f>
        <v>0</v>
      </c>
      <c r="H42" s="70">
        <f t="shared" si="1"/>
        <v>1446595.0999999999</v>
      </c>
    </row>
    <row r="43" spans="1:8">
      <c r="A43" s="66" t="s">
        <v>122</v>
      </c>
      <c r="B43" s="67" t="s">
        <v>74</v>
      </c>
      <c r="C43" s="67" t="s">
        <v>91</v>
      </c>
      <c r="D43" s="68">
        <f>'прил. 3'!G486+'прил. 3'!G669+'прил. 3'!G761+'прил. 3'!G957</f>
        <v>1606986.9</v>
      </c>
      <c r="E43" s="68">
        <f>'прил. 3'!H486+'прил. 3'!H669+'прил. 3'!H761+'прил. 3'!H957</f>
        <v>0</v>
      </c>
      <c r="F43" s="70">
        <f t="shared" si="0"/>
        <v>1606986.9</v>
      </c>
      <c r="G43" s="68">
        <f>'прил. 3'!J486+'прил. 3'!J669+'прил. 3'!J761+'прил. 3'!J957</f>
        <v>-2294.9</v>
      </c>
      <c r="H43" s="70">
        <f t="shared" si="1"/>
        <v>1604692</v>
      </c>
    </row>
    <row r="44" spans="1:8">
      <c r="A44" s="66" t="s">
        <v>78</v>
      </c>
      <c r="B44" s="67" t="s">
        <v>74</v>
      </c>
      <c r="C44" s="67" t="s">
        <v>74</v>
      </c>
      <c r="D44" s="68">
        <f>'прил. 3'!G223+'прил. 3'!G815+'прил. 3'!G962</f>
        <v>13394.5</v>
      </c>
      <c r="E44" s="68">
        <f>'прил. 3'!H223+'прил. 3'!H815+'прил. 3'!H962</f>
        <v>0</v>
      </c>
      <c r="F44" s="70">
        <f t="shared" si="0"/>
        <v>13394.5</v>
      </c>
      <c r="G44" s="68">
        <f>'прил. 3'!J223+'прил. 3'!J815+'прил. 3'!J962</f>
        <v>4977.2</v>
      </c>
      <c r="H44" s="70">
        <f t="shared" si="1"/>
        <v>18371.7</v>
      </c>
    </row>
    <row r="45" spans="1:8">
      <c r="A45" s="66" t="s">
        <v>123</v>
      </c>
      <c r="B45" s="67" t="s">
        <v>74</v>
      </c>
      <c r="C45" s="67" t="s">
        <v>96</v>
      </c>
      <c r="D45" s="68">
        <f>'прил. 3'!G530+'прил. 3'!G767+'прил. 3'!G972</f>
        <v>114373.09999999999</v>
      </c>
      <c r="E45" s="68">
        <f>'прил. 3'!H530+'прил. 3'!H767+'прил. 3'!H972</f>
        <v>0</v>
      </c>
      <c r="F45" s="70">
        <f t="shared" si="0"/>
        <v>114373.09999999999</v>
      </c>
      <c r="G45" s="68">
        <f>'прил. 3'!J530+'прил. 3'!J767+'прил. 3'!J972</f>
        <v>3153.4</v>
      </c>
      <c r="H45" s="70">
        <f t="shared" si="1"/>
        <v>117526.49999999999</v>
      </c>
    </row>
    <row r="46" spans="1:8">
      <c r="A46" s="66" t="s">
        <v>48</v>
      </c>
      <c r="B46" s="67" t="s">
        <v>99</v>
      </c>
      <c r="C46" s="67"/>
      <c r="D46" s="68">
        <f>SUM(D47:D48)</f>
        <v>296703.69999999995</v>
      </c>
      <c r="E46" s="68">
        <f>SUM(E47:E48)</f>
        <v>0</v>
      </c>
      <c r="F46" s="70">
        <f t="shared" si="0"/>
        <v>296703.69999999995</v>
      </c>
      <c r="G46" s="68">
        <f>SUM(G47:G48)</f>
        <v>0</v>
      </c>
      <c r="H46" s="70">
        <f t="shared" si="1"/>
        <v>296703.69999999995</v>
      </c>
    </row>
    <row r="47" spans="1:8" s="27" customFormat="1">
      <c r="A47" s="66" t="s">
        <v>63</v>
      </c>
      <c r="B47" s="67" t="s">
        <v>99</v>
      </c>
      <c r="C47" s="67" t="s">
        <v>90</v>
      </c>
      <c r="D47" s="68">
        <f>'прил. 3'!G679+'прил. 3'!G979</f>
        <v>274327.39999999997</v>
      </c>
      <c r="E47" s="68">
        <f>'прил. 3'!H679+'прил. 3'!H979</f>
        <v>0</v>
      </c>
      <c r="F47" s="70">
        <f t="shared" si="0"/>
        <v>274327.39999999997</v>
      </c>
      <c r="G47" s="68">
        <f>'прил. 3'!J679+'прил. 3'!J979</f>
        <v>0</v>
      </c>
      <c r="H47" s="70">
        <f t="shared" si="1"/>
        <v>274327.39999999997</v>
      </c>
    </row>
    <row r="48" spans="1:8" s="27" customFormat="1">
      <c r="A48" s="66" t="s">
        <v>44</v>
      </c>
      <c r="B48" s="67" t="s">
        <v>99</v>
      </c>
      <c r="C48" s="67" t="s">
        <v>93</v>
      </c>
      <c r="D48" s="68">
        <f>'прил. 3'!G744+'прил. 3'!G984</f>
        <v>22376.3</v>
      </c>
      <c r="E48" s="68">
        <f>'прил. 3'!H744+'прил. 3'!H984</f>
        <v>0</v>
      </c>
      <c r="F48" s="70">
        <f t="shared" si="0"/>
        <v>22376.3</v>
      </c>
      <c r="G48" s="68">
        <f>'прил. 3'!J744+'прил. 3'!J984</f>
        <v>0</v>
      </c>
      <c r="H48" s="70">
        <f t="shared" si="1"/>
        <v>22376.3</v>
      </c>
    </row>
    <row r="49" spans="1:8" s="27" customFormat="1">
      <c r="A49" s="71" t="s">
        <v>136</v>
      </c>
      <c r="B49" s="67" t="s">
        <v>96</v>
      </c>
      <c r="C49" s="67"/>
      <c r="D49" s="68">
        <f>SUM(D50)</f>
        <v>1740.3</v>
      </c>
      <c r="E49" s="68">
        <f>SUM(E50)</f>
        <v>0</v>
      </c>
      <c r="F49" s="70">
        <f t="shared" si="0"/>
        <v>1740.3</v>
      </c>
      <c r="G49" s="68">
        <f>SUM(G50)</f>
        <v>0</v>
      </c>
      <c r="H49" s="70">
        <f t="shared" si="1"/>
        <v>1740.3</v>
      </c>
    </row>
    <row r="50" spans="1:8" s="27" customFormat="1">
      <c r="A50" s="72" t="s">
        <v>135</v>
      </c>
      <c r="B50" s="67" t="s">
        <v>96</v>
      </c>
      <c r="C50" s="67" t="s">
        <v>74</v>
      </c>
      <c r="D50" s="68">
        <f>'прил. 3'!G430</f>
        <v>1740.3</v>
      </c>
      <c r="E50" s="68">
        <f>'прил. 3'!H430</f>
        <v>0</v>
      </c>
      <c r="F50" s="70">
        <f t="shared" si="0"/>
        <v>1740.3</v>
      </c>
      <c r="G50" s="68">
        <f>'прил. 3'!J430</f>
        <v>0</v>
      </c>
      <c r="H50" s="70">
        <f t="shared" si="1"/>
        <v>1740.3</v>
      </c>
    </row>
    <row r="51" spans="1:8">
      <c r="A51" s="66" t="s">
        <v>66</v>
      </c>
      <c r="B51" s="67" t="s">
        <v>67</v>
      </c>
      <c r="C51" s="67"/>
      <c r="D51" s="68">
        <f>SUM(D52:D56)</f>
        <v>426112.49999999994</v>
      </c>
      <c r="E51" s="68">
        <f>SUM(E52:E56)</f>
        <v>0</v>
      </c>
      <c r="F51" s="70">
        <f t="shared" si="0"/>
        <v>426112.49999999994</v>
      </c>
      <c r="G51" s="68">
        <f>SUM(G52:G56)</f>
        <v>0</v>
      </c>
      <c r="H51" s="70">
        <f t="shared" si="1"/>
        <v>426112.49999999994</v>
      </c>
    </row>
    <row r="52" spans="1:8">
      <c r="A52" s="66" t="s">
        <v>64</v>
      </c>
      <c r="B52" s="67" t="s">
        <v>67</v>
      </c>
      <c r="C52" s="67" t="s">
        <v>90</v>
      </c>
      <c r="D52" s="68">
        <f>'прил. 3'!G244</f>
        <v>16301.3</v>
      </c>
      <c r="E52" s="68">
        <f>'прил. 3'!H244</f>
        <v>0</v>
      </c>
      <c r="F52" s="70">
        <f t="shared" si="0"/>
        <v>16301.3</v>
      </c>
      <c r="G52" s="68">
        <f>'прил. 3'!J244</f>
        <v>0</v>
      </c>
      <c r="H52" s="70">
        <f t="shared" si="1"/>
        <v>16301.3</v>
      </c>
    </row>
    <row r="53" spans="1:8" hidden="1">
      <c r="A53" s="66" t="s">
        <v>131</v>
      </c>
      <c r="B53" s="67" t="s">
        <v>67</v>
      </c>
      <c r="C53" s="67" t="s">
        <v>91</v>
      </c>
      <c r="D53" s="68"/>
      <c r="E53" s="68"/>
      <c r="F53" s="70">
        <f t="shared" si="0"/>
        <v>0</v>
      </c>
      <c r="G53" s="68"/>
      <c r="H53" s="70">
        <f t="shared" si="1"/>
        <v>0</v>
      </c>
    </row>
    <row r="54" spans="1:8">
      <c r="A54" s="66" t="s">
        <v>58</v>
      </c>
      <c r="B54" s="67" t="s">
        <v>67</v>
      </c>
      <c r="C54" s="67" t="s">
        <v>92</v>
      </c>
      <c r="D54" s="68">
        <f>'прил. 3'!G250+'прил. 3'!G437+'прил. 3'!G593+'прил. 3'!G827</f>
        <v>283025.89999999997</v>
      </c>
      <c r="E54" s="68">
        <f>'прил. 3'!H250+'прил. 3'!H437+'прил. 3'!H593+'прил. 3'!H827</f>
        <v>0</v>
      </c>
      <c r="F54" s="70">
        <f t="shared" si="0"/>
        <v>283025.89999999997</v>
      </c>
      <c r="G54" s="68">
        <f>'прил. 3'!J250+'прил. 3'!J437+'прил. 3'!J593+'прил. 3'!J827</f>
        <v>0</v>
      </c>
      <c r="H54" s="70">
        <f t="shared" si="1"/>
        <v>283025.89999999997</v>
      </c>
    </row>
    <row r="55" spans="1:8">
      <c r="A55" s="71" t="s">
        <v>82</v>
      </c>
      <c r="B55" s="67" t="s">
        <v>67</v>
      </c>
      <c r="C55" s="67" t="s">
        <v>93</v>
      </c>
      <c r="D55" s="68">
        <f>'прил. 3'!G601+'прил. 3'!G844</f>
        <v>106833.70000000001</v>
      </c>
      <c r="E55" s="68">
        <f>'прил. 3'!H601+'прил. 3'!H844</f>
        <v>0</v>
      </c>
      <c r="F55" s="70">
        <f t="shared" si="0"/>
        <v>106833.70000000001</v>
      </c>
      <c r="G55" s="68">
        <f>'прил. 3'!J601+'прил. 3'!J844</f>
        <v>0</v>
      </c>
      <c r="H55" s="70">
        <f t="shared" si="1"/>
        <v>106833.70000000001</v>
      </c>
    </row>
    <row r="56" spans="1:8">
      <c r="A56" s="66" t="s">
        <v>68</v>
      </c>
      <c r="B56" s="67" t="s">
        <v>67</v>
      </c>
      <c r="C56" s="67" t="s">
        <v>94</v>
      </c>
      <c r="D56" s="68">
        <f>'прил. 3'!G307+'прил. 3'!G851</f>
        <v>19951.599999999999</v>
      </c>
      <c r="E56" s="68">
        <f>'прил. 3'!H307+'прил. 3'!H851</f>
        <v>0</v>
      </c>
      <c r="F56" s="70">
        <f t="shared" si="0"/>
        <v>19951.599999999999</v>
      </c>
      <c r="G56" s="68">
        <f>'прил. 3'!J307+'прил. 3'!J851</f>
        <v>0</v>
      </c>
      <c r="H56" s="70">
        <f t="shared" si="1"/>
        <v>19951.599999999999</v>
      </c>
    </row>
    <row r="57" spans="1:8">
      <c r="A57" s="66" t="s">
        <v>70</v>
      </c>
      <c r="B57" s="67" t="s">
        <v>101</v>
      </c>
      <c r="C57" s="67"/>
      <c r="D57" s="68">
        <f>SUM(D58:D60)</f>
        <v>204552.8</v>
      </c>
      <c r="E57" s="68">
        <f>SUM(E58:E60)</f>
        <v>0</v>
      </c>
      <c r="F57" s="70">
        <f t="shared" si="0"/>
        <v>204552.8</v>
      </c>
      <c r="G57" s="68">
        <f>SUM(G58:G60)</f>
        <v>0</v>
      </c>
      <c r="H57" s="70">
        <f t="shared" si="1"/>
        <v>204552.8</v>
      </c>
    </row>
    <row r="58" spans="1:8">
      <c r="A58" s="66" t="s">
        <v>65</v>
      </c>
      <c r="B58" s="67" t="s">
        <v>101</v>
      </c>
      <c r="C58" s="67" t="s">
        <v>90</v>
      </c>
      <c r="D58" s="68">
        <f>'прил. 3'!G777</f>
        <v>190842.3</v>
      </c>
      <c r="E58" s="68">
        <f>'прил. 3'!H777</f>
        <v>0</v>
      </c>
      <c r="F58" s="70">
        <f t="shared" si="0"/>
        <v>190842.3</v>
      </c>
      <c r="G58" s="68">
        <f>'прил. 3'!J777</f>
        <v>0</v>
      </c>
      <c r="H58" s="70">
        <f t="shared" si="1"/>
        <v>190842.3</v>
      </c>
    </row>
    <row r="59" spans="1:8">
      <c r="A59" s="66" t="s">
        <v>137</v>
      </c>
      <c r="B59" s="67" t="s">
        <v>101</v>
      </c>
      <c r="C59" s="67" t="s">
        <v>91</v>
      </c>
      <c r="D59" s="68">
        <f>'прил. 3'!G793</f>
        <v>3089.5</v>
      </c>
      <c r="E59" s="68">
        <f>'прил. 3'!H793</f>
        <v>0</v>
      </c>
      <c r="F59" s="70">
        <f t="shared" si="0"/>
        <v>3089.5</v>
      </c>
      <c r="G59" s="68">
        <f>'прил. 3'!J793</f>
        <v>0</v>
      </c>
      <c r="H59" s="70">
        <f t="shared" si="1"/>
        <v>3089.5</v>
      </c>
    </row>
    <row r="60" spans="1:8">
      <c r="A60" s="66" t="s">
        <v>71</v>
      </c>
      <c r="B60" s="67" t="s">
        <v>101</v>
      </c>
      <c r="C60" s="67" t="s">
        <v>98</v>
      </c>
      <c r="D60" s="68">
        <f>'прил. 3'!G798</f>
        <v>10621</v>
      </c>
      <c r="E60" s="68">
        <f>'прил. 3'!H798</f>
        <v>0</v>
      </c>
      <c r="F60" s="70">
        <f t="shared" si="0"/>
        <v>10621</v>
      </c>
      <c r="G60" s="68">
        <f>'прил. 3'!J798</f>
        <v>0</v>
      </c>
      <c r="H60" s="70">
        <f t="shared" si="1"/>
        <v>10621</v>
      </c>
    </row>
    <row r="61" spans="1:8">
      <c r="A61" s="66" t="s">
        <v>72</v>
      </c>
      <c r="B61" s="67" t="s">
        <v>75</v>
      </c>
      <c r="C61" s="67"/>
      <c r="D61" s="68">
        <f>SUM(D62)</f>
        <v>48333.3</v>
      </c>
      <c r="E61" s="68">
        <f>SUM(E62)</f>
        <v>0</v>
      </c>
      <c r="F61" s="70">
        <f t="shared" si="0"/>
        <v>48333.3</v>
      </c>
      <c r="G61" s="68">
        <f>SUM(G62)</f>
        <v>0</v>
      </c>
      <c r="H61" s="70">
        <f t="shared" si="1"/>
        <v>48333.3</v>
      </c>
    </row>
    <row r="62" spans="1:8">
      <c r="A62" s="66" t="s">
        <v>77</v>
      </c>
      <c r="B62" s="67" t="s">
        <v>75</v>
      </c>
      <c r="C62" s="67" t="s">
        <v>91</v>
      </c>
      <c r="D62" s="68">
        <f>'прил. 3'!G313</f>
        <v>48333.3</v>
      </c>
      <c r="E62" s="68">
        <f>'прил. 3'!H313</f>
        <v>0</v>
      </c>
      <c r="F62" s="70">
        <f t="shared" si="0"/>
        <v>48333.3</v>
      </c>
      <c r="G62" s="68">
        <f>'прил. 3'!J313</f>
        <v>0</v>
      </c>
      <c r="H62" s="70">
        <f t="shared" si="1"/>
        <v>48333.3</v>
      </c>
    </row>
    <row r="63" spans="1:8" ht="19.5" customHeight="1">
      <c r="A63" s="66" t="s">
        <v>73</v>
      </c>
      <c r="B63" s="67" t="s">
        <v>69</v>
      </c>
      <c r="C63" s="67"/>
      <c r="D63" s="68">
        <f>SUM(D64)</f>
        <v>130500</v>
      </c>
      <c r="E63" s="68">
        <f>SUM(E64)</f>
        <v>0</v>
      </c>
      <c r="F63" s="70">
        <f t="shared" si="0"/>
        <v>130500</v>
      </c>
      <c r="G63" s="68">
        <f>SUM(G64)</f>
        <v>0</v>
      </c>
      <c r="H63" s="70">
        <f t="shared" si="1"/>
        <v>130500</v>
      </c>
    </row>
    <row r="64" spans="1:8">
      <c r="A64" s="66" t="s">
        <v>132</v>
      </c>
      <c r="B64" s="67" t="s">
        <v>69</v>
      </c>
      <c r="C64" s="67" t="s">
        <v>90</v>
      </c>
      <c r="D64" s="68">
        <f>'прил. 3'!G654</f>
        <v>130500</v>
      </c>
      <c r="E64" s="68">
        <f>'прил. 3'!H654</f>
        <v>0</v>
      </c>
      <c r="F64" s="70">
        <f t="shared" si="0"/>
        <v>130500</v>
      </c>
      <c r="G64" s="68">
        <f>'прил. 3'!J654</f>
        <v>0</v>
      </c>
      <c r="H64" s="70">
        <f t="shared" si="1"/>
        <v>130500</v>
      </c>
    </row>
    <row r="65" spans="1:8">
      <c r="A65" s="71" t="s">
        <v>47</v>
      </c>
      <c r="B65" s="67"/>
      <c r="C65" s="67"/>
      <c r="D65" s="68">
        <f>D17+D25+D27+D33+D38+D41+D46+D49+D51+D57+D61+D63</f>
        <v>5992700.5999999996</v>
      </c>
      <c r="E65" s="68">
        <f>E17+E25+E27+E33+E38+E41+E46+E49+E51+E57+E61+E63</f>
        <v>720361.29999999993</v>
      </c>
      <c r="F65" s="70">
        <f t="shared" si="0"/>
        <v>6713061.8999999994</v>
      </c>
      <c r="G65" s="68">
        <f>G17+G25+G27+G33+G38+G41+G46+G49+G51+G57+G61+G63</f>
        <v>9.0949470177292824E-13</v>
      </c>
      <c r="H65" s="70">
        <f t="shared" si="1"/>
        <v>6713061.8999999994</v>
      </c>
    </row>
    <row r="67" spans="1:8">
      <c r="D67" s="74"/>
      <c r="F67" s="74"/>
      <c r="H67" s="74"/>
    </row>
    <row r="68" spans="1:8">
      <c r="D68" s="74"/>
    </row>
  </sheetData>
  <mergeCells count="2">
    <mergeCell ref="A12:H12"/>
    <mergeCell ref="A13:H13"/>
  </mergeCells>
  <phoneticPr fontId="0" type="noConversion"/>
  <pageMargins left="1.1811023622047245" right="0.39370078740157483" top="0.78740157480314965" bottom="0.70866141732283472" header="0.39370078740157483" footer="0.15748031496062992"/>
  <pageSetup paperSize="9" scale="52" fitToHeight="2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99"/>
  </sheetPr>
  <dimension ref="A1:N1243"/>
  <sheetViews>
    <sheetView showZeros="0" view="pageBreakPreview" zoomScale="70" zoomScaleNormal="80" zoomScaleSheetLayoutView="70" workbookViewId="0">
      <pane ySplit="15" topLeftCell="A16" activePane="bottomLeft" state="frozen"/>
      <selection pane="bottomLeft" activeCell="A12" sqref="A12:J12"/>
    </sheetView>
  </sheetViews>
  <sheetFormatPr defaultColWidth="9.140625" defaultRowHeight="16.5"/>
  <cols>
    <col min="1" max="1" width="72.28515625" style="37" customWidth="1"/>
    <col min="2" max="2" width="17.7109375" style="27" customWidth="1"/>
    <col min="3" max="3" width="9.7109375" style="27" customWidth="1"/>
    <col min="4" max="4" width="8.85546875" style="27" customWidth="1"/>
    <col min="5" max="5" width="9.85546875" style="27" customWidth="1"/>
    <col min="6" max="6" width="19.140625" style="27" hidden="1" customWidth="1"/>
    <col min="7" max="7" width="18.28515625" style="27" hidden="1" customWidth="1"/>
    <col min="8" max="8" width="19.85546875" style="27" customWidth="1"/>
    <col min="9" max="9" width="18.28515625" style="27" customWidth="1"/>
    <col min="10" max="10" width="18.42578125" style="27" customWidth="1"/>
    <col min="11" max="11" width="9.140625" style="27"/>
    <col min="12" max="12" width="13" style="27" bestFit="1" customWidth="1"/>
    <col min="13" max="13" width="9.140625" style="27"/>
    <col min="14" max="14" width="13" style="27" bestFit="1" customWidth="1"/>
    <col min="15" max="16384" width="9.140625" style="27"/>
  </cols>
  <sheetData>
    <row r="1" spans="1:14">
      <c r="E1" s="28"/>
      <c r="F1" s="28"/>
      <c r="H1" s="43"/>
      <c r="I1" s="43" t="s">
        <v>654</v>
      </c>
      <c r="K1" s="28"/>
      <c r="L1" s="28"/>
    </row>
    <row r="2" spans="1:14">
      <c r="E2" s="28"/>
      <c r="F2" s="28"/>
      <c r="H2" s="43"/>
      <c r="I2" s="43" t="s">
        <v>138</v>
      </c>
      <c r="K2" s="28"/>
      <c r="L2" s="28"/>
    </row>
    <row r="3" spans="1:14">
      <c r="E3" s="28"/>
      <c r="F3" s="28"/>
      <c r="H3" s="43"/>
      <c r="I3" s="43" t="s">
        <v>129</v>
      </c>
      <c r="K3" s="28"/>
      <c r="L3" s="28"/>
    </row>
    <row r="4" spans="1:14">
      <c r="E4" s="28"/>
      <c r="F4" s="28"/>
      <c r="H4" s="43"/>
      <c r="I4" s="43" t="s">
        <v>652</v>
      </c>
      <c r="K4" s="28"/>
      <c r="L4" s="28"/>
    </row>
    <row r="5" spans="1:14">
      <c r="E5" s="28"/>
      <c r="F5" s="28"/>
      <c r="H5" s="28"/>
      <c r="I5" s="28"/>
      <c r="K5" s="28"/>
      <c r="L5" s="28"/>
    </row>
    <row r="6" spans="1:14">
      <c r="F6" s="28"/>
      <c r="H6" s="43"/>
      <c r="I6" s="43" t="s">
        <v>640</v>
      </c>
      <c r="K6" s="28"/>
      <c r="L6" s="28"/>
      <c r="M6" s="28"/>
      <c r="N6" s="28"/>
    </row>
    <row r="7" spans="1:14">
      <c r="F7" s="28"/>
      <c r="H7" s="43"/>
      <c r="I7" s="43" t="s">
        <v>138</v>
      </c>
      <c r="K7" s="28"/>
      <c r="L7" s="28"/>
      <c r="M7" s="28"/>
      <c r="N7" s="28"/>
    </row>
    <row r="8" spans="1:14">
      <c r="F8" s="28"/>
      <c r="H8" s="43"/>
      <c r="I8" s="43" t="s">
        <v>129</v>
      </c>
      <c r="K8" s="28"/>
      <c r="L8" s="28"/>
      <c r="M8" s="28"/>
      <c r="N8" s="28"/>
    </row>
    <row r="9" spans="1:14">
      <c r="F9" s="28"/>
      <c r="H9" s="43"/>
      <c r="I9" s="43" t="s">
        <v>646</v>
      </c>
      <c r="K9" s="28"/>
      <c r="L9" s="28"/>
      <c r="M9" s="28"/>
      <c r="N9" s="28"/>
    </row>
    <row r="11" spans="1:14">
      <c r="E11" s="45"/>
    </row>
    <row r="12" spans="1:14">
      <c r="A12" s="99" t="s">
        <v>51</v>
      </c>
      <c r="B12" s="99"/>
      <c r="C12" s="99"/>
      <c r="D12" s="99"/>
      <c r="E12" s="99"/>
      <c r="F12" s="99"/>
      <c r="G12" s="99"/>
      <c r="H12" s="99"/>
      <c r="I12" s="99"/>
      <c r="J12" s="99"/>
    </row>
    <row r="13" spans="1:14" ht="44.25" customHeight="1">
      <c r="A13" s="99" t="s">
        <v>239</v>
      </c>
      <c r="B13" s="99"/>
      <c r="C13" s="99"/>
      <c r="D13" s="99"/>
      <c r="E13" s="99"/>
      <c r="F13" s="99"/>
      <c r="G13" s="99"/>
      <c r="H13" s="99"/>
      <c r="I13" s="99"/>
      <c r="J13" s="99"/>
    </row>
    <row r="14" spans="1:14" ht="16.7" customHeight="1">
      <c r="A14" s="38" t="s">
        <v>85</v>
      </c>
      <c r="B14" s="38"/>
      <c r="C14" s="38"/>
      <c r="D14" s="38"/>
      <c r="E14" s="46"/>
      <c r="G14" s="29"/>
      <c r="H14" s="29"/>
      <c r="I14" s="29"/>
      <c r="J14" s="29" t="s">
        <v>196</v>
      </c>
    </row>
    <row r="15" spans="1:14" s="96" customFormat="1" ht="40.5" customHeight="1">
      <c r="A15" s="26" t="s">
        <v>86</v>
      </c>
      <c r="B15" s="26" t="s">
        <v>105</v>
      </c>
      <c r="C15" s="26" t="s">
        <v>87</v>
      </c>
      <c r="D15" s="26" t="s">
        <v>104</v>
      </c>
      <c r="E15" s="26" t="s">
        <v>106</v>
      </c>
      <c r="F15" s="44" t="s">
        <v>643</v>
      </c>
      <c r="G15" s="44" t="s">
        <v>644</v>
      </c>
      <c r="H15" s="44" t="s">
        <v>650</v>
      </c>
      <c r="I15" s="44" t="s">
        <v>644</v>
      </c>
      <c r="J15" s="44" t="s">
        <v>651</v>
      </c>
    </row>
    <row r="16" spans="1:14" ht="33">
      <c r="A16" s="71" t="str">
        <f ca="1">IF(ISERROR(MATCH(B16,Код_КЦСР,0)),"",INDIRECT(ADDRESS(MATCH(B16,Код_КЦСР,0)+1,2,,,"КЦСР")))</f>
        <v>Муниципальная программа «Развитие образования» на 2013 – 2022 годы</v>
      </c>
      <c r="B16" s="77" t="s">
        <v>253</v>
      </c>
      <c r="C16" s="75"/>
      <c r="D16" s="75"/>
      <c r="E16" s="26"/>
      <c r="F16" s="76">
        <f>F17+F22+F38+F47+F55+F75+F109+F120+F155+F161</f>
        <v>3059220</v>
      </c>
      <c r="G16" s="76">
        <f>G17+G22+G38+G47+G55+G75+G109+G120+G155+G161</f>
        <v>0</v>
      </c>
      <c r="H16" s="76">
        <f>F16+G16</f>
        <v>3059220</v>
      </c>
      <c r="I16" s="76">
        <f>I17+I22+I38+I47+I55+I75+I109+I120+I155+I161</f>
        <v>0</v>
      </c>
      <c r="J16" s="76">
        <f>H16+I16</f>
        <v>3059220</v>
      </c>
      <c r="M16" s="40"/>
    </row>
    <row r="17" spans="1:10" ht="82.5">
      <c r="A17" s="71" t="str">
        <f ca="1">IF(ISERROR(MATCH(B17,Код_КЦСР,0)),"",INDIRECT(ADDRESS(MATCH(B17,Код_КЦСР,0)+1,2,,,"КЦСР")))</f>
        <v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v>
      </c>
      <c r="B17" s="77" t="s">
        <v>242</v>
      </c>
      <c r="C17" s="75"/>
      <c r="D17" s="67"/>
      <c r="E17" s="26"/>
      <c r="F17" s="76">
        <f>F18</f>
        <v>92.7</v>
      </c>
      <c r="G17" s="76">
        <f>G18</f>
        <v>0</v>
      </c>
      <c r="H17" s="76">
        <f t="shared" ref="H17:H80" si="0">F17+G17</f>
        <v>92.7</v>
      </c>
      <c r="I17" s="76">
        <f>I18</f>
        <v>0</v>
      </c>
      <c r="J17" s="76">
        <f t="shared" ref="J17:J80" si="1">H17+I17</f>
        <v>92.7</v>
      </c>
    </row>
    <row r="18" spans="1:10">
      <c r="A18" s="71" t="str">
        <f ca="1">IF(ISERROR(MATCH(C18,Код_Раздел,0)),"",INDIRECT(ADDRESS(MATCH(C18,Код_Раздел,0)+1,2,,,"Раздел")))</f>
        <v>Образование</v>
      </c>
      <c r="B18" s="77" t="s">
        <v>242</v>
      </c>
      <c r="C18" s="75" t="s">
        <v>74</v>
      </c>
      <c r="D18" s="67"/>
      <c r="E18" s="26"/>
      <c r="F18" s="76">
        <f t="shared" ref="F18:I20" si="2">F19</f>
        <v>92.7</v>
      </c>
      <c r="G18" s="76">
        <f t="shared" si="2"/>
        <v>0</v>
      </c>
      <c r="H18" s="76">
        <f t="shared" si="0"/>
        <v>92.7</v>
      </c>
      <c r="I18" s="76">
        <f t="shared" si="2"/>
        <v>0</v>
      </c>
      <c r="J18" s="76">
        <f t="shared" si="1"/>
        <v>92.7</v>
      </c>
    </row>
    <row r="19" spans="1:10">
      <c r="A19" s="66" t="s">
        <v>123</v>
      </c>
      <c r="B19" s="77" t="s">
        <v>242</v>
      </c>
      <c r="C19" s="75" t="s">
        <v>74</v>
      </c>
      <c r="D19" s="67" t="s">
        <v>96</v>
      </c>
      <c r="E19" s="26"/>
      <c r="F19" s="76">
        <f t="shared" si="2"/>
        <v>92.7</v>
      </c>
      <c r="G19" s="76">
        <f t="shared" si="2"/>
        <v>0</v>
      </c>
      <c r="H19" s="76">
        <f t="shared" si="0"/>
        <v>92.7</v>
      </c>
      <c r="I19" s="76">
        <f t="shared" si="2"/>
        <v>0</v>
      </c>
      <c r="J19" s="76">
        <f t="shared" si="1"/>
        <v>92.7</v>
      </c>
    </row>
    <row r="20" spans="1:10" ht="33">
      <c r="A20" s="71" t="str">
        <f ca="1">IF(ISERROR(MATCH(E20,Код_КВР,0)),"",INDIRECT(ADDRESS(MATCH(E20,Код_КВР,0)+1,2,,,"КВР")))</f>
        <v>Закупка товаров, работ и услуг для государственных (муниципальных) нужд</v>
      </c>
      <c r="B20" s="77" t="s">
        <v>242</v>
      </c>
      <c r="C20" s="75" t="s">
        <v>74</v>
      </c>
      <c r="D20" s="67" t="s">
        <v>96</v>
      </c>
      <c r="E20" s="26">
        <v>200</v>
      </c>
      <c r="F20" s="76">
        <f t="shared" si="2"/>
        <v>92.7</v>
      </c>
      <c r="G20" s="76">
        <f t="shared" si="2"/>
        <v>0</v>
      </c>
      <c r="H20" s="76">
        <f t="shared" si="0"/>
        <v>92.7</v>
      </c>
      <c r="I20" s="76">
        <f t="shared" si="2"/>
        <v>0</v>
      </c>
      <c r="J20" s="76">
        <f t="shared" si="1"/>
        <v>92.7</v>
      </c>
    </row>
    <row r="21" spans="1:10" ht="33">
      <c r="A21" s="71" t="str">
        <f ca="1">IF(ISERROR(MATCH(E21,Код_КВР,0)),"",INDIRECT(ADDRESS(MATCH(E21,Код_КВР,0)+1,2,,,"КВР")))</f>
        <v>Иные закупки товаров, работ и услуг для обеспечения государственных (муниципальных) нужд</v>
      </c>
      <c r="B21" s="77" t="s">
        <v>242</v>
      </c>
      <c r="C21" s="75" t="s">
        <v>74</v>
      </c>
      <c r="D21" s="67" t="s">
        <v>96</v>
      </c>
      <c r="E21" s="26">
        <v>240</v>
      </c>
      <c r="F21" s="76">
        <f>'прил. 3'!G534</f>
        <v>92.7</v>
      </c>
      <c r="G21" s="76">
        <f>'прил. 3'!H534</f>
        <v>0</v>
      </c>
      <c r="H21" s="76">
        <f t="shared" si="0"/>
        <v>92.7</v>
      </c>
      <c r="I21" s="76">
        <f>'прил. 3'!J534</f>
        <v>0</v>
      </c>
      <c r="J21" s="76">
        <f t="shared" si="1"/>
        <v>92.7</v>
      </c>
    </row>
    <row r="22" spans="1:10">
      <c r="A22" s="71" t="str">
        <f ca="1">IF(ISERROR(MATCH(B22,Код_КЦСР,0)),"",INDIRECT(ADDRESS(MATCH(B22,Код_КЦСР,0)+1,2,,,"КЦСР")))</f>
        <v>Обеспечение питанием обучающихся в МОУ</v>
      </c>
      <c r="B22" s="77" t="s">
        <v>247</v>
      </c>
      <c r="C22" s="75"/>
      <c r="D22" s="67"/>
      <c r="E22" s="26"/>
      <c r="F22" s="76">
        <f>F23+F32</f>
        <v>24775</v>
      </c>
      <c r="G22" s="76">
        <f>G23+G32</f>
        <v>0</v>
      </c>
      <c r="H22" s="76">
        <f t="shared" si="0"/>
        <v>24775</v>
      </c>
      <c r="I22" s="76">
        <f>I23+I32</f>
        <v>0</v>
      </c>
      <c r="J22" s="76">
        <f t="shared" si="1"/>
        <v>24775</v>
      </c>
    </row>
    <row r="23" spans="1:10" ht="33">
      <c r="A23" s="71" t="str">
        <f ca="1">IF(ISERROR(MATCH(B23,Код_КЦСР,0)),"",INDIRECT(ADDRESS(MATCH(B23,Код_КЦСР,0)+1,2,,,"КЦСР")))</f>
        <v>Обеспечение питанием обучающихся в МОУ за счет средств городского бюджета</v>
      </c>
      <c r="B23" s="77" t="s">
        <v>245</v>
      </c>
      <c r="C23" s="75"/>
      <c r="D23" s="67"/>
      <c r="E23" s="26"/>
      <c r="F23" s="76">
        <f>F24</f>
        <v>3928.2999999999997</v>
      </c>
      <c r="G23" s="76">
        <f>G24</f>
        <v>0</v>
      </c>
      <c r="H23" s="76">
        <f t="shared" si="0"/>
        <v>3928.2999999999997</v>
      </c>
      <c r="I23" s="76">
        <f>I24</f>
        <v>0</v>
      </c>
      <c r="J23" s="76">
        <f t="shared" si="1"/>
        <v>3928.2999999999997</v>
      </c>
    </row>
    <row r="24" spans="1:10">
      <c r="A24" s="71" t="str">
        <f ca="1">IF(ISERROR(MATCH(C24,Код_Раздел,0)),"",INDIRECT(ADDRESS(MATCH(C24,Код_Раздел,0)+1,2,,,"Раздел")))</f>
        <v>Образование</v>
      </c>
      <c r="B24" s="77" t="s">
        <v>245</v>
      </c>
      <c r="C24" s="75" t="s">
        <v>74</v>
      </c>
      <c r="D24" s="67"/>
      <c r="E24" s="26"/>
      <c r="F24" s="76">
        <f>F25+F29</f>
        <v>3928.2999999999997</v>
      </c>
      <c r="G24" s="76">
        <f>G25+G29</f>
        <v>0</v>
      </c>
      <c r="H24" s="76">
        <f t="shared" si="0"/>
        <v>3928.2999999999997</v>
      </c>
      <c r="I24" s="76">
        <f>I25+I29</f>
        <v>0</v>
      </c>
      <c r="J24" s="76">
        <f t="shared" si="1"/>
        <v>3928.2999999999997</v>
      </c>
    </row>
    <row r="25" spans="1:10">
      <c r="A25" s="71" t="s">
        <v>122</v>
      </c>
      <c r="B25" s="77" t="s">
        <v>245</v>
      </c>
      <c r="C25" s="75" t="s">
        <v>74</v>
      </c>
      <c r="D25" s="67" t="s">
        <v>91</v>
      </c>
      <c r="E25" s="26"/>
      <c r="F25" s="76">
        <f>F26</f>
        <v>3897.7</v>
      </c>
      <c r="G25" s="76">
        <f>G26</f>
        <v>0</v>
      </c>
      <c r="H25" s="76">
        <f t="shared" si="0"/>
        <v>3897.7</v>
      </c>
      <c r="I25" s="76">
        <f>I26</f>
        <v>0</v>
      </c>
      <c r="J25" s="76">
        <f t="shared" si="1"/>
        <v>3897.7</v>
      </c>
    </row>
    <row r="26" spans="1:10" ht="33">
      <c r="A26" s="71" t="str">
        <f ca="1">IF(ISERROR(MATCH(E26,Код_КВР,0)),"",INDIRECT(ADDRESS(MATCH(E26,Код_КВР,0)+1,2,,,"КВР")))</f>
        <v>Предоставление субсидий бюджетным, автономным учреждениям и иным некоммерческим организациям</v>
      </c>
      <c r="B26" s="77" t="s">
        <v>245</v>
      </c>
      <c r="C26" s="75" t="s">
        <v>74</v>
      </c>
      <c r="D26" s="67" t="s">
        <v>91</v>
      </c>
      <c r="E26" s="26">
        <v>600</v>
      </c>
      <c r="F26" s="76">
        <f>F27+F28</f>
        <v>3897.7</v>
      </c>
      <c r="G26" s="76">
        <f>G27+G28</f>
        <v>0</v>
      </c>
      <c r="H26" s="76">
        <f t="shared" si="0"/>
        <v>3897.7</v>
      </c>
      <c r="I26" s="76">
        <f>I27+I28</f>
        <v>0</v>
      </c>
      <c r="J26" s="76">
        <f t="shared" si="1"/>
        <v>3897.7</v>
      </c>
    </row>
    <row r="27" spans="1:10">
      <c r="A27" s="71" t="str">
        <f ca="1">IF(ISERROR(MATCH(E27,Код_КВР,0)),"",INDIRECT(ADDRESS(MATCH(E27,Код_КВР,0)+1,2,,,"КВР")))</f>
        <v>Субсидии бюджетным учреждениям</v>
      </c>
      <c r="B27" s="77" t="s">
        <v>245</v>
      </c>
      <c r="C27" s="75" t="s">
        <v>74</v>
      </c>
      <c r="D27" s="67" t="s">
        <v>91</v>
      </c>
      <c r="E27" s="26">
        <v>610</v>
      </c>
      <c r="F27" s="76">
        <f>'прил. 3'!G491</f>
        <v>3797.5</v>
      </c>
      <c r="G27" s="76">
        <f>'прил. 3'!H491</f>
        <v>0</v>
      </c>
      <c r="H27" s="76">
        <f t="shared" si="0"/>
        <v>3797.5</v>
      </c>
      <c r="I27" s="76">
        <f>'прил. 3'!J491</f>
        <v>0</v>
      </c>
      <c r="J27" s="76">
        <f t="shared" si="1"/>
        <v>3797.5</v>
      </c>
    </row>
    <row r="28" spans="1:10">
      <c r="A28" s="71" t="str">
        <f ca="1">IF(ISERROR(MATCH(E28,Код_КВР,0)),"",INDIRECT(ADDRESS(MATCH(E28,Код_КВР,0)+1,2,,,"КВР")))</f>
        <v>Субсидии автономным учреждениям</v>
      </c>
      <c r="B28" s="77" t="s">
        <v>245</v>
      </c>
      <c r="C28" s="75" t="s">
        <v>74</v>
      </c>
      <c r="D28" s="67" t="s">
        <v>91</v>
      </c>
      <c r="E28" s="26">
        <v>620</v>
      </c>
      <c r="F28" s="76">
        <f>'прил. 3'!G492</f>
        <v>100.2</v>
      </c>
      <c r="G28" s="76">
        <f>'прил. 3'!H492</f>
        <v>0</v>
      </c>
      <c r="H28" s="76">
        <f t="shared" si="0"/>
        <v>100.2</v>
      </c>
      <c r="I28" s="76">
        <f>'прил. 3'!J492</f>
        <v>0</v>
      </c>
      <c r="J28" s="76">
        <f t="shared" si="1"/>
        <v>100.2</v>
      </c>
    </row>
    <row r="29" spans="1:10">
      <c r="A29" s="66" t="s">
        <v>123</v>
      </c>
      <c r="B29" s="77" t="s">
        <v>245</v>
      </c>
      <c r="C29" s="75" t="s">
        <v>74</v>
      </c>
      <c r="D29" s="67" t="s">
        <v>96</v>
      </c>
      <c r="E29" s="26"/>
      <c r="F29" s="76">
        <f t="shared" ref="F29:I29" si="3">F30</f>
        <v>30.6</v>
      </c>
      <c r="G29" s="76">
        <f t="shared" si="3"/>
        <v>0</v>
      </c>
      <c r="H29" s="76">
        <f t="shared" si="0"/>
        <v>30.6</v>
      </c>
      <c r="I29" s="76">
        <f t="shared" si="3"/>
        <v>0</v>
      </c>
      <c r="J29" s="76">
        <f t="shared" si="1"/>
        <v>30.6</v>
      </c>
    </row>
    <row r="30" spans="1:10" ht="33">
      <c r="A30" s="71" t="str">
        <f ca="1">IF(ISERROR(MATCH(E30,Код_КВР,0)),"",INDIRECT(ADDRESS(MATCH(E30,Код_КВР,0)+1,2,,,"КВР")))</f>
        <v>Предоставление субсидий бюджетным, автономным учреждениям и иным некоммерческим организациям</v>
      </c>
      <c r="B30" s="77" t="s">
        <v>245</v>
      </c>
      <c r="C30" s="75" t="s">
        <v>74</v>
      </c>
      <c r="D30" s="67" t="s">
        <v>96</v>
      </c>
      <c r="E30" s="26">
        <v>600</v>
      </c>
      <c r="F30" s="76">
        <f>F31</f>
        <v>30.6</v>
      </c>
      <c r="G30" s="76">
        <f>G31</f>
        <v>0</v>
      </c>
      <c r="H30" s="76">
        <f t="shared" si="0"/>
        <v>30.6</v>
      </c>
      <c r="I30" s="76">
        <f>I31</f>
        <v>0</v>
      </c>
      <c r="J30" s="76">
        <f t="shared" si="1"/>
        <v>30.6</v>
      </c>
    </row>
    <row r="31" spans="1:10">
      <c r="A31" s="71" t="str">
        <f ca="1">IF(ISERROR(MATCH(E31,Код_КВР,0)),"",INDIRECT(ADDRESS(MATCH(E31,Код_КВР,0)+1,2,,,"КВР")))</f>
        <v>Субсидии автономным учреждениям</v>
      </c>
      <c r="B31" s="77" t="s">
        <v>245</v>
      </c>
      <c r="C31" s="75" t="s">
        <v>74</v>
      </c>
      <c r="D31" s="67" t="s">
        <v>96</v>
      </c>
      <c r="E31" s="26">
        <v>620</v>
      </c>
      <c r="F31" s="76">
        <f>'прил. 3'!G538</f>
        <v>30.6</v>
      </c>
      <c r="G31" s="76">
        <f>'прил. 3'!H538</f>
        <v>0</v>
      </c>
      <c r="H31" s="76">
        <f t="shared" si="0"/>
        <v>30.6</v>
      </c>
      <c r="I31" s="76">
        <f>'прил. 3'!J538</f>
        <v>0</v>
      </c>
      <c r="J31" s="76">
        <f t="shared" si="1"/>
        <v>30.6</v>
      </c>
    </row>
    <row r="32" spans="1:10" ht="33">
      <c r="A32" s="71" t="str">
        <f ca="1">IF(ISERROR(MATCH(B32,Код_КЦСР,0)),"",INDIRECT(ADDRESS(MATCH(B32,Код_КЦСР,0)+1,2,,,"КЦСР")))</f>
        <v>Обеспечение питанием обучающихся в МОУ за счет средств областного бюджета</v>
      </c>
      <c r="B32" s="77" t="s">
        <v>246</v>
      </c>
      <c r="C32" s="75"/>
      <c r="D32" s="67"/>
      <c r="E32" s="26"/>
      <c r="F32" s="76">
        <f t="shared" ref="F32:I34" si="4">F33</f>
        <v>20846.7</v>
      </c>
      <c r="G32" s="76">
        <f t="shared" si="4"/>
        <v>0</v>
      </c>
      <c r="H32" s="76">
        <f t="shared" si="0"/>
        <v>20846.7</v>
      </c>
      <c r="I32" s="76">
        <f t="shared" si="4"/>
        <v>0</v>
      </c>
      <c r="J32" s="76">
        <f t="shared" si="1"/>
        <v>20846.7</v>
      </c>
    </row>
    <row r="33" spans="1:10">
      <c r="A33" s="71" t="str">
        <f ca="1">IF(ISERROR(MATCH(C33,Код_Раздел,0)),"",INDIRECT(ADDRESS(MATCH(C33,Код_Раздел,0)+1,2,,,"Раздел")))</f>
        <v>Образование</v>
      </c>
      <c r="B33" s="77" t="s">
        <v>246</v>
      </c>
      <c r="C33" s="75" t="s">
        <v>74</v>
      </c>
      <c r="D33" s="67"/>
      <c r="E33" s="26"/>
      <c r="F33" s="76">
        <f t="shared" si="4"/>
        <v>20846.7</v>
      </c>
      <c r="G33" s="76">
        <f t="shared" si="4"/>
        <v>0</v>
      </c>
      <c r="H33" s="76">
        <f t="shared" si="0"/>
        <v>20846.7</v>
      </c>
      <c r="I33" s="76">
        <f t="shared" si="4"/>
        <v>0</v>
      </c>
      <c r="J33" s="76">
        <f t="shared" si="1"/>
        <v>20846.7</v>
      </c>
    </row>
    <row r="34" spans="1:10">
      <c r="A34" s="71" t="s">
        <v>122</v>
      </c>
      <c r="B34" s="77" t="s">
        <v>246</v>
      </c>
      <c r="C34" s="75" t="s">
        <v>74</v>
      </c>
      <c r="D34" s="67" t="s">
        <v>91</v>
      </c>
      <c r="E34" s="26"/>
      <c r="F34" s="76">
        <f t="shared" si="4"/>
        <v>20846.7</v>
      </c>
      <c r="G34" s="76">
        <f t="shared" si="4"/>
        <v>0</v>
      </c>
      <c r="H34" s="76">
        <f t="shared" si="0"/>
        <v>20846.7</v>
      </c>
      <c r="I34" s="76">
        <f t="shared" si="4"/>
        <v>0</v>
      </c>
      <c r="J34" s="76">
        <f t="shared" si="1"/>
        <v>20846.7</v>
      </c>
    </row>
    <row r="35" spans="1:10" ht="33">
      <c r="A35" s="71" t="str">
        <f ca="1">IF(ISERROR(MATCH(E35,Код_КВР,0)),"",INDIRECT(ADDRESS(MATCH(E35,Код_КВР,0)+1,2,,,"КВР")))</f>
        <v>Предоставление субсидий бюджетным, автономным учреждениям и иным некоммерческим организациям</v>
      </c>
      <c r="B35" s="77" t="s">
        <v>246</v>
      </c>
      <c r="C35" s="75" t="s">
        <v>74</v>
      </c>
      <c r="D35" s="67" t="s">
        <v>91</v>
      </c>
      <c r="E35" s="26">
        <v>600</v>
      </c>
      <c r="F35" s="76">
        <f>F36+F37</f>
        <v>20846.7</v>
      </c>
      <c r="G35" s="76">
        <f>G36+G37</f>
        <v>0</v>
      </c>
      <c r="H35" s="76">
        <f t="shared" si="0"/>
        <v>20846.7</v>
      </c>
      <c r="I35" s="76">
        <f>I36+I37</f>
        <v>0</v>
      </c>
      <c r="J35" s="76">
        <f t="shared" si="1"/>
        <v>20846.7</v>
      </c>
    </row>
    <row r="36" spans="1:10">
      <c r="A36" s="71" t="str">
        <f ca="1">IF(ISERROR(MATCH(E36,Код_КВР,0)),"",INDIRECT(ADDRESS(MATCH(E36,Код_КВР,0)+1,2,,,"КВР")))</f>
        <v>Субсидии бюджетным учреждениям</v>
      </c>
      <c r="B36" s="77" t="s">
        <v>246</v>
      </c>
      <c r="C36" s="75" t="s">
        <v>74</v>
      </c>
      <c r="D36" s="67" t="s">
        <v>91</v>
      </c>
      <c r="E36" s="26">
        <v>610</v>
      </c>
      <c r="F36" s="76">
        <f>'прил. 3'!G495</f>
        <v>20596.2</v>
      </c>
      <c r="G36" s="76">
        <f>'прил. 3'!H495</f>
        <v>0</v>
      </c>
      <c r="H36" s="76">
        <f t="shared" si="0"/>
        <v>20596.2</v>
      </c>
      <c r="I36" s="76">
        <f>'прил. 3'!J495</f>
        <v>0</v>
      </c>
      <c r="J36" s="76">
        <f t="shared" si="1"/>
        <v>20596.2</v>
      </c>
    </row>
    <row r="37" spans="1:10">
      <c r="A37" s="71" t="str">
        <f ca="1">IF(ISERROR(MATCH(E37,Код_КВР,0)),"",INDIRECT(ADDRESS(MATCH(E37,Код_КВР,0)+1,2,,,"КВР")))</f>
        <v>Субсидии автономным учреждениям</v>
      </c>
      <c r="B37" s="77" t="s">
        <v>246</v>
      </c>
      <c r="C37" s="75" t="s">
        <v>74</v>
      </c>
      <c r="D37" s="67" t="s">
        <v>91</v>
      </c>
      <c r="E37" s="26">
        <v>620</v>
      </c>
      <c r="F37" s="76">
        <f>'прил. 3'!G496</f>
        <v>250.5</v>
      </c>
      <c r="G37" s="76">
        <f>'прил. 3'!H496</f>
        <v>0</v>
      </c>
      <c r="H37" s="76">
        <f t="shared" si="0"/>
        <v>250.5</v>
      </c>
      <c r="I37" s="76">
        <f>'прил. 3'!J496</f>
        <v>0</v>
      </c>
      <c r="J37" s="76">
        <f t="shared" si="1"/>
        <v>250.5</v>
      </c>
    </row>
    <row r="38" spans="1:10" ht="33">
      <c r="A38" s="71" t="str">
        <f ca="1">IF(ISERROR(MATCH(B38,Код_КЦСР,0)),"",INDIRECT(ADDRESS(MATCH(B38,Код_КЦСР,0)+1,2,,,"КЦСР")))</f>
        <v>Обеспечение работы по организации и ведению бухгалтерского (бюджетного) учета и отчетности</v>
      </c>
      <c r="B38" s="77" t="s">
        <v>248</v>
      </c>
      <c r="C38" s="75"/>
      <c r="D38" s="67"/>
      <c r="E38" s="26"/>
      <c r="F38" s="76">
        <f t="shared" ref="F38:I39" si="5">F39</f>
        <v>59730.5</v>
      </c>
      <c r="G38" s="76">
        <f t="shared" si="5"/>
        <v>0</v>
      </c>
      <c r="H38" s="76">
        <f t="shared" si="0"/>
        <v>59730.5</v>
      </c>
      <c r="I38" s="76">
        <f t="shared" si="5"/>
        <v>0</v>
      </c>
      <c r="J38" s="76">
        <f t="shared" si="1"/>
        <v>59730.5</v>
      </c>
    </row>
    <row r="39" spans="1:10">
      <c r="A39" s="71" t="str">
        <f ca="1">IF(ISERROR(MATCH(C39,Код_Раздел,0)),"",INDIRECT(ADDRESS(MATCH(C39,Код_Раздел,0)+1,2,,,"Раздел")))</f>
        <v>Образование</v>
      </c>
      <c r="B39" s="77" t="s">
        <v>248</v>
      </c>
      <c r="C39" s="75" t="s">
        <v>74</v>
      </c>
      <c r="D39" s="67"/>
      <c r="E39" s="26"/>
      <c r="F39" s="76">
        <f t="shared" si="5"/>
        <v>59730.5</v>
      </c>
      <c r="G39" s="76">
        <f t="shared" si="5"/>
        <v>0</v>
      </c>
      <c r="H39" s="76">
        <f t="shared" si="0"/>
        <v>59730.5</v>
      </c>
      <c r="I39" s="76">
        <f t="shared" si="5"/>
        <v>0</v>
      </c>
      <c r="J39" s="76">
        <f t="shared" si="1"/>
        <v>59730.5</v>
      </c>
    </row>
    <row r="40" spans="1:10">
      <c r="A40" s="66" t="s">
        <v>123</v>
      </c>
      <c r="B40" s="77" t="s">
        <v>248</v>
      </c>
      <c r="C40" s="75" t="s">
        <v>74</v>
      </c>
      <c r="D40" s="67" t="s">
        <v>96</v>
      </c>
      <c r="E40" s="26"/>
      <c r="F40" s="76">
        <f>F41+F43+F45</f>
        <v>59730.5</v>
      </c>
      <c r="G40" s="76">
        <f>G41+G43+G45</f>
        <v>0</v>
      </c>
      <c r="H40" s="76">
        <f t="shared" si="0"/>
        <v>59730.5</v>
      </c>
      <c r="I40" s="76">
        <f>I41+I43+I45</f>
        <v>0</v>
      </c>
      <c r="J40" s="76">
        <f t="shared" si="1"/>
        <v>59730.5</v>
      </c>
    </row>
    <row r="41" spans="1:10" ht="67.5" customHeight="1">
      <c r="A41" s="71" t="str">
        <f t="shared" ref="A41:A46" ca="1" si="6">IF(ISERROR(MATCH(E41,Код_КВР,0)),"",INDIRECT(ADDRESS(MATCH(E41,Код_КВР,0)+1,2,,,"КВР")))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1" s="77" t="s">
        <v>248</v>
      </c>
      <c r="C41" s="75" t="s">
        <v>74</v>
      </c>
      <c r="D41" s="67" t="s">
        <v>96</v>
      </c>
      <c r="E41" s="26">
        <v>100</v>
      </c>
      <c r="F41" s="76">
        <f>F42</f>
        <v>52314.700000000004</v>
      </c>
      <c r="G41" s="76">
        <f>G42</f>
        <v>0</v>
      </c>
      <c r="H41" s="76">
        <f t="shared" si="0"/>
        <v>52314.700000000004</v>
      </c>
      <c r="I41" s="76">
        <f>I42</f>
        <v>0</v>
      </c>
      <c r="J41" s="76">
        <f t="shared" si="1"/>
        <v>52314.700000000004</v>
      </c>
    </row>
    <row r="42" spans="1:10">
      <c r="A42" s="71" t="str">
        <f t="shared" ca="1" si="6"/>
        <v>Расходы на выплаты персоналу казенных учреждений</v>
      </c>
      <c r="B42" s="77" t="s">
        <v>248</v>
      </c>
      <c r="C42" s="75" t="s">
        <v>74</v>
      </c>
      <c r="D42" s="67" t="s">
        <v>96</v>
      </c>
      <c r="E42" s="26">
        <v>110</v>
      </c>
      <c r="F42" s="76">
        <f>'прил. 3'!G541</f>
        <v>52314.700000000004</v>
      </c>
      <c r="G42" s="76">
        <f>'прил. 3'!H541</f>
        <v>0</v>
      </c>
      <c r="H42" s="76">
        <f t="shared" si="0"/>
        <v>52314.700000000004</v>
      </c>
      <c r="I42" s="76">
        <f>'прил. 3'!J541</f>
        <v>0</v>
      </c>
      <c r="J42" s="76">
        <f t="shared" si="1"/>
        <v>52314.700000000004</v>
      </c>
    </row>
    <row r="43" spans="1:10" ht="33">
      <c r="A43" s="71" t="str">
        <f t="shared" ca="1" si="6"/>
        <v>Закупка товаров, работ и услуг для государственных (муниципальных) нужд</v>
      </c>
      <c r="B43" s="77" t="s">
        <v>248</v>
      </c>
      <c r="C43" s="75" t="s">
        <v>74</v>
      </c>
      <c r="D43" s="67" t="s">
        <v>96</v>
      </c>
      <c r="E43" s="26">
        <v>200</v>
      </c>
      <c r="F43" s="76">
        <f>F44</f>
        <v>7115.6</v>
      </c>
      <c r="G43" s="76">
        <f>G44</f>
        <v>0</v>
      </c>
      <c r="H43" s="76">
        <f t="shared" si="0"/>
        <v>7115.6</v>
      </c>
      <c r="I43" s="76">
        <f>I44</f>
        <v>0</v>
      </c>
      <c r="J43" s="76">
        <f t="shared" si="1"/>
        <v>7115.6</v>
      </c>
    </row>
    <row r="44" spans="1:10" ht="33">
      <c r="A44" s="71" t="str">
        <f t="shared" ca="1" si="6"/>
        <v>Иные закупки товаров, работ и услуг для обеспечения государственных (муниципальных) нужд</v>
      </c>
      <c r="B44" s="77" t="s">
        <v>248</v>
      </c>
      <c r="C44" s="75" t="s">
        <v>74</v>
      </c>
      <c r="D44" s="67" t="s">
        <v>96</v>
      </c>
      <c r="E44" s="26">
        <v>240</v>
      </c>
      <c r="F44" s="76">
        <f>'прил. 3'!G543</f>
        <v>7115.6</v>
      </c>
      <c r="G44" s="76">
        <f>'прил. 3'!H543</f>
        <v>0</v>
      </c>
      <c r="H44" s="76">
        <f t="shared" si="0"/>
        <v>7115.6</v>
      </c>
      <c r="I44" s="76">
        <f>'прил. 3'!J543</f>
        <v>0</v>
      </c>
      <c r="J44" s="76">
        <f t="shared" si="1"/>
        <v>7115.6</v>
      </c>
    </row>
    <row r="45" spans="1:10">
      <c r="A45" s="71" t="str">
        <f t="shared" ca="1" si="6"/>
        <v>Иные бюджетные ассигнования</v>
      </c>
      <c r="B45" s="77" t="s">
        <v>248</v>
      </c>
      <c r="C45" s="75" t="s">
        <v>74</v>
      </c>
      <c r="D45" s="67" t="s">
        <v>96</v>
      </c>
      <c r="E45" s="26">
        <v>800</v>
      </c>
      <c r="F45" s="76">
        <f>F46</f>
        <v>300.2</v>
      </c>
      <c r="G45" s="76">
        <f>G46</f>
        <v>0</v>
      </c>
      <c r="H45" s="76">
        <f t="shared" si="0"/>
        <v>300.2</v>
      </c>
      <c r="I45" s="76">
        <f>I46</f>
        <v>0</v>
      </c>
      <c r="J45" s="76">
        <f t="shared" si="1"/>
        <v>300.2</v>
      </c>
    </row>
    <row r="46" spans="1:10">
      <c r="A46" s="71" t="str">
        <f t="shared" ca="1" si="6"/>
        <v>Уплата налогов, сборов и иных платежей</v>
      </c>
      <c r="B46" s="77" t="s">
        <v>248</v>
      </c>
      <c r="C46" s="75" t="s">
        <v>74</v>
      </c>
      <c r="D46" s="67" t="s">
        <v>96</v>
      </c>
      <c r="E46" s="26">
        <v>850</v>
      </c>
      <c r="F46" s="76">
        <f>'прил. 3'!G545</f>
        <v>300.2</v>
      </c>
      <c r="G46" s="76">
        <f>'прил. 3'!H545</f>
        <v>0</v>
      </c>
      <c r="H46" s="76">
        <f t="shared" si="0"/>
        <v>300.2</v>
      </c>
      <c r="I46" s="76">
        <f>'прил. 3'!J545</f>
        <v>0</v>
      </c>
      <c r="J46" s="76">
        <f t="shared" si="1"/>
        <v>300.2</v>
      </c>
    </row>
    <row r="47" spans="1:10" ht="49.5">
      <c r="A47" s="71" t="str">
        <f ca="1">IF(ISERROR(MATCH(B47,Код_КЦСР,0)),"",INDIRECT(ADDRESS(MATCH(B47,Код_КЦСР,0)+1,2,,,"КЦСР")))</f>
        <v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v>
      </c>
      <c r="B47" s="77" t="s">
        <v>249</v>
      </c>
      <c r="C47" s="75"/>
      <c r="D47" s="67"/>
      <c r="E47" s="26"/>
      <c r="F47" s="76">
        <f t="shared" ref="F47:I49" si="7">F48</f>
        <v>21674.399999999998</v>
      </c>
      <c r="G47" s="76">
        <f t="shared" si="7"/>
        <v>0</v>
      </c>
      <c r="H47" s="76">
        <f t="shared" si="0"/>
        <v>21674.399999999998</v>
      </c>
      <c r="I47" s="76">
        <f t="shared" si="7"/>
        <v>0</v>
      </c>
      <c r="J47" s="76">
        <f t="shared" si="1"/>
        <v>21674.399999999998</v>
      </c>
    </row>
    <row r="48" spans="1:10" ht="18" customHeight="1">
      <c r="A48" s="71" t="str">
        <f ca="1">IF(ISERROR(MATCH(B48,Код_КЦСР,0)),"",INDIRECT(ADDRESS(MATCH(B48,Код_КЦСР,0)+1,2,,,"КЦСР")))</f>
        <v>Расходы на обеспечение функций органов местного самоуправления</v>
      </c>
      <c r="B48" s="77" t="s">
        <v>250</v>
      </c>
      <c r="C48" s="75"/>
      <c r="D48" s="67"/>
      <c r="E48" s="26"/>
      <c r="F48" s="76">
        <f t="shared" si="7"/>
        <v>21674.399999999998</v>
      </c>
      <c r="G48" s="76">
        <f t="shared" si="7"/>
        <v>0</v>
      </c>
      <c r="H48" s="76">
        <f t="shared" si="0"/>
        <v>21674.399999999998</v>
      </c>
      <c r="I48" s="76">
        <f t="shared" si="7"/>
        <v>0</v>
      </c>
      <c r="J48" s="76">
        <f t="shared" si="1"/>
        <v>21674.399999999998</v>
      </c>
    </row>
    <row r="49" spans="1:10">
      <c r="A49" s="71" t="str">
        <f ca="1">IF(ISERROR(MATCH(C49,Код_Раздел,0)),"",INDIRECT(ADDRESS(MATCH(C49,Код_Раздел,0)+1,2,,,"Раздел")))</f>
        <v>Образование</v>
      </c>
      <c r="B49" s="77" t="s">
        <v>250</v>
      </c>
      <c r="C49" s="75" t="s">
        <v>74</v>
      </c>
      <c r="D49" s="67"/>
      <c r="E49" s="26"/>
      <c r="F49" s="76">
        <f t="shared" si="7"/>
        <v>21674.399999999998</v>
      </c>
      <c r="G49" s="76">
        <f t="shared" si="7"/>
        <v>0</v>
      </c>
      <c r="H49" s="76">
        <f t="shared" si="0"/>
        <v>21674.399999999998</v>
      </c>
      <c r="I49" s="76">
        <f t="shared" si="7"/>
        <v>0</v>
      </c>
      <c r="J49" s="76">
        <f t="shared" si="1"/>
        <v>21674.399999999998</v>
      </c>
    </row>
    <row r="50" spans="1:10">
      <c r="A50" s="66" t="s">
        <v>123</v>
      </c>
      <c r="B50" s="77" t="s">
        <v>250</v>
      </c>
      <c r="C50" s="75" t="s">
        <v>74</v>
      </c>
      <c r="D50" s="67" t="s">
        <v>96</v>
      </c>
      <c r="E50" s="26"/>
      <c r="F50" s="76">
        <f>F51+F53</f>
        <v>21674.399999999998</v>
      </c>
      <c r="G50" s="76">
        <f>G51+G53</f>
        <v>0</v>
      </c>
      <c r="H50" s="76">
        <f t="shared" si="0"/>
        <v>21674.399999999998</v>
      </c>
      <c r="I50" s="76">
        <f>I51+I53</f>
        <v>0</v>
      </c>
      <c r="J50" s="76">
        <f t="shared" si="1"/>
        <v>21674.399999999998</v>
      </c>
    </row>
    <row r="51" spans="1:10" ht="67.5" customHeight="1">
      <c r="A51" s="71" t="str">
        <f ca="1">IF(ISERROR(MATCH(E51,Код_КВР,0)),"",INDIRECT(ADDRESS(MATCH(E51,Код_КВР,0)+1,2,,,"КВР")))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1" s="77" t="s">
        <v>250</v>
      </c>
      <c r="C51" s="75" t="s">
        <v>74</v>
      </c>
      <c r="D51" s="67" t="s">
        <v>96</v>
      </c>
      <c r="E51" s="26">
        <v>100</v>
      </c>
      <c r="F51" s="76">
        <f>F52</f>
        <v>21649.8</v>
      </c>
      <c r="G51" s="76">
        <f>G52</f>
        <v>0</v>
      </c>
      <c r="H51" s="76">
        <f t="shared" si="0"/>
        <v>21649.8</v>
      </c>
      <c r="I51" s="76">
        <f>I52</f>
        <v>0</v>
      </c>
      <c r="J51" s="76">
        <f t="shared" si="1"/>
        <v>21649.8</v>
      </c>
    </row>
    <row r="52" spans="1:10" ht="33">
      <c r="A52" s="71" t="str">
        <f ca="1">IF(ISERROR(MATCH(E52,Код_КВР,0)),"",INDIRECT(ADDRESS(MATCH(E52,Код_КВР,0)+1,2,,,"КВР")))</f>
        <v>Расходы на выплаты персоналу государственных (муниципальных) органов</v>
      </c>
      <c r="B52" s="77" t="s">
        <v>250</v>
      </c>
      <c r="C52" s="75" t="s">
        <v>74</v>
      </c>
      <c r="D52" s="67" t="s">
        <v>96</v>
      </c>
      <c r="E52" s="26">
        <v>120</v>
      </c>
      <c r="F52" s="76">
        <f>'прил. 3'!G549</f>
        <v>21649.8</v>
      </c>
      <c r="G52" s="76">
        <f>'прил. 3'!H549</f>
        <v>0</v>
      </c>
      <c r="H52" s="76">
        <f t="shared" si="0"/>
        <v>21649.8</v>
      </c>
      <c r="I52" s="76">
        <f>'прил. 3'!J549</f>
        <v>0</v>
      </c>
      <c r="J52" s="76">
        <f t="shared" si="1"/>
        <v>21649.8</v>
      </c>
    </row>
    <row r="53" spans="1:10" ht="33">
      <c r="A53" s="71" t="str">
        <f ca="1">IF(ISERROR(MATCH(E53,Код_КВР,0)),"",INDIRECT(ADDRESS(MATCH(E53,Код_КВР,0)+1,2,,,"КВР")))</f>
        <v>Закупка товаров, работ и услуг для государственных (муниципальных) нужд</v>
      </c>
      <c r="B53" s="77" t="s">
        <v>250</v>
      </c>
      <c r="C53" s="75" t="s">
        <v>74</v>
      </c>
      <c r="D53" s="67" t="s">
        <v>96</v>
      </c>
      <c r="E53" s="26">
        <v>200</v>
      </c>
      <c r="F53" s="76">
        <f>F54</f>
        <v>24.6</v>
      </c>
      <c r="G53" s="76">
        <f>G54</f>
        <v>0</v>
      </c>
      <c r="H53" s="76">
        <f t="shared" si="0"/>
        <v>24.6</v>
      </c>
      <c r="I53" s="76">
        <f>I54</f>
        <v>0</v>
      </c>
      <c r="J53" s="76">
        <f t="shared" si="1"/>
        <v>24.6</v>
      </c>
    </row>
    <row r="54" spans="1:10" ht="33">
      <c r="A54" s="71" t="str">
        <f ca="1">IF(ISERROR(MATCH(E54,Код_КВР,0)),"",INDIRECT(ADDRESS(MATCH(E54,Код_КВР,0)+1,2,,,"КВР")))</f>
        <v>Иные закупки товаров, работ и услуг для обеспечения государственных (муниципальных) нужд</v>
      </c>
      <c r="B54" s="77" t="s">
        <v>250</v>
      </c>
      <c r="C54" s="75" t="s">
        <v>74</v>
      </c>
      <c r="D54" s="67" t="s">
        <v>96</v>
      </c>
      <c r="E54" s="26">
        <v>240</v>
      </c>
      <c r="F54" s="76">
        <f>'прил. 3'!G551</f>
        <v>24.6</v>
      </c>
      <c r="G54" s="76">
        <f>'прил. 3'!H551</f>
        <v>0</v>
      </c>
      <c r="H54" s="76">
        <f t="shared" si="0"/>
        <v>24.6</v>
      </c>
      <c r="I54" s="76">
        <f>'прил. 3'!J551</f>
        <v>0</v>
      </c>
      <c r="J54" s="76">
        <f t="shared" si="1"/>
        <v>24.6</v>
      </c>
    </row>
    <row r="55" spans="1:10">
      <c r="A55" s="71" t="str">
        <f ca="1">IF(ISERROR(MATCH(B55,Код_КЦСР,0)),"",INDIRECT(ADDRESS(MATCH(B55,Код_КЦСР,0)+1,2,,,"КЦСР")))</f>
        <v>Дошкольное образование</v>
      </c>
      <c r="B55" s="77" t="s">
        <v>252</v>
      </c>
      <c r="C55" s="75"/>
      <c r="D55" s="67"/>
      <c r="E55" s="26"/>
      <c r="F55" s="76">
        <f>F56+F63+F69</f>
        <v>1498175.6</v>
      </c>
      <c r="G55" s="76">
        <f>G56+G63+G69</f>
        <v>0</v>
      </c>
      <c r="H55" s="76">
        <f t="shared" si="0"/>
        <v>1498175.6</v>
      </c>
      <c r="I55" s="76">
        <f>I56+I63+I69</f>
        <v>0</v>
      </c>
      <c r="J55" s="76">
        <f t="shared" si="1"/>
        <v>1498175.6</v>
      </c>
    </row>
    <row r="56" spans="1:10" ht="50.25" customHeight="1">
      <c r="A56" s="71" t="str">
        <f ca="1">IF(ISERROR(MATCH(B56,Код_КЦСР,0)),"",INDIRECT(ADDRESS(MATCH(B56,Код_КЦСР,0)+1,2,,,"КЦСР")))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</v>
      </c>
      <c r="B56" s="77" t="s">
        <v>254</v>
      </c>
      <c r="C56" s="75"/>
      <c r="D56" s="67"/>
      <c r="E56" s="26"/>
      <c r="F56" s="76">
        <f t="shared" ref="F56:I59" si="8">F57</f>
        <v>1007754.2</v>
      </c>
      <c r="G56" s="76">
        <f t="shared" si="8"/>
        <v>0</v>
      </c>
      <c r="H56" s="76">
        <f t="shared" si="0"/>
        <v>1007754.2</v>
      </c>
      <c r="I56" s="76">
        <f t="shared" si="8"/>
        <v>0</v>
      </c>
      <c r="J56" s="76">
        <f t="shared" si="1"/>
        <v>1007754.2</v>
      </c>
    </row>
    <row r="57" spans="1:10" ht="50.25" customHeight="1">
      <c r="A57" s="71" t="str">
        <f ca="1">IF(ISERROR(MATCH(B57,Код_КЦСР,0)),"",INDIRECT(ADDRESS(MATCH(B57,Код_КЦСР,0)+1,2,,,"КЦСР")))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v>
      </c>
      <c r="B57" s="77" t="s">
        <v>620</v>
      </c>
      <c r="C57" s="75"/>
      <c r="D57" s="67"/>
      <c r="E57" s="26"/>
      <c r="F57" s="76">
        <f t="shared" si="8"/>
        <v>1007754.2</v>
      </c>
      <c r="G57" s="76">
        <f t="shared" si="8"/>
        <v>0</v>
      </c>
      <c r="H57" s="76">
        <f t="shared" si="0"/>
        <v>1007754.2</v>
      </c>
      <c r="I57" s="76">
        <f t="shared" si="8"/>
        <v>0</v>
      </c>
      <c r="J57" s="76">
        <f t="shared" si="1"/>
        <v>1007754.2</v>
      </c>
    </row>
    <row r="58" spans="1:10">
      <c r="A58" s="71" t="str">
        <f ca="1">IF(ISERROR(MATCH(C58,Код_Раздел,0)),"",INDIRECT(ADDRESS(MATCH(C58,Код_Раздел,0)+1,2,,,"Раздел")))</f>
        <v>Образование</v>
      </c>
      <c r="B58" s="77" t="s">
        <v>620</v>
      </c>
      <c r="C58" s="75" t="s">
        <v>74</v>
      </c>
      <c r="D58" s="67"/>
      <c r="E58" s="26"/>
      <c r="F58" s="76">
        <f t="shared" si="8"/>
        <v>1007754.2</v>
      </c>
      <c r="G58" s="76">
        <f t="shared" si="8"/>
        <v>0</v>
      </c>
      <c r="H58" s="76">
        <f t="shared" si="0"/>
        <v>1007754.2</v>
      </c>
      <c r="I58" s="76">
        <f t="shared" si="8"/>
        <v>0</v>
      </c>
      <c r="J58" s="76">
        <f t="shared" si="1"/>
        <v>1007754.2</v>
      </c>
    </row>
    <row r="59" spans="1:10">
      <c r="A59" s="71" t="s">
        <v>130</v>
      </c>
      <c r="B59" s="77" t="s">
        <v>620</v>
      </c>
      <c r="C59" s="75" t="s">
        <v>74</v>
      </c>
      <c r="D59" s="67" t="s">
        <v>90</v>
      </c>
      <c r="E59" s="26"/>
      <c r="F59" s="76">
        <f t="shared" si="8"/>
        <v>1007754.2</v>
      </c>
      <c r="G59" s="76">
        <f t="shared" si="8"/>
        <v>0</v>
      </c>
      <c r="H59" s="76">
        <f t="shared" si="0"/>
        <v>1007754.2</v>
      </c>
      <c r="I59" s="76">
        <f t="shared" si="8"/>
        <v>0</v>
      </c>
      <c r="J59" s="76">
        <f t="shared" si="1"/>
        <v>1007754.2</v>
      </c>
    </row>
    <row r="60" spans="1:10" ht="33">
      <c r="A60" s="71" t="str">
        <f ca="1">IF(ISERROR(MATCH(E60,Код_КВР,0)),"",INDIRECT(ADDRESS(MATCH(E60,Код_КВР,0)+1,2,,,"КВР")))</f>
        <v>Предоставление субсидий бюджетным, автономным учреждениям и иным некоммерческим организациям</v>
      </c>
      <c r="B60" s="77" t="s">
        <v>620</v>
      </c>
      <c r="C60" s="75" t="s">
        <v>74</v>
      </c>
      <c r="D60" s="67" t="s">
        <v>90</v>
      </c>
      <c r="E60" s="26">
        <v>600</v>
      </c>
      <c r="F60" s="76">
        <f>F61+F62</f>
        <v>1007754.2</v>
      </c>
      <c r="G60" s="76">
        <f>G61+G62</f>
        <v>0</v>
      </c>
      <c r="H60" s="76">
        <f t="shared" si="0"/>
        <v>1007754.2</v>
      </c>
      <c r="I60" s="76">
        <f>I61+I62</f>
        <v>0</v>
      </c>
      <c r="J60" s="76">
        <f t="shared" si="1"/>
        <v>1007754.2</v>
      </c>
    </row>
    <row r="61" spans="1:10">
      <c r="A61" s="71" t="str">
        <f ca="1">IF(ISERROR(MATCH(E61,Код_КВР,0)),"",INDIRECT(ADDRESS(MATCH(E61,Код_КВР,0)+1,2,,,"КВР")))</f>
        <v>Субсидии бюджетным учреждениям</v>
      </c>
      <c r="B61" s="77" t="s">
        <v>620</v>
      </c>
      <c r="C61" s="75" t="s">
        <v>74</v>
      </c>
      <c r="D61" s="67" t="s">
        <v>90</v>
      </c>
      <c r="E61" s="26">
        <v>610</v>
      </c>
      <c r="F61" s="76">
        <f>'прил. 3'!G463</f>
        <v>938943.5</v>
      </c>
      <c r="G61" s="76">
        <f>'прил. 3'!H463</f>
        <v>0</v>
      </c>
      <c r="H61" s="76">
        <f t="shared" si="0"/>
        <v>938943.5</v>
      </c>
      <c r="I61" s="76">
        <f>'прил. 3'!J463</f>
        <v>0</v>
      </c>
      <c r="J61" s="76">
        <f t="shared" si="1"/>
        <v>938943.5</v>
      </c>
    </row>
    <row r="62" spans="1:10">
      <c r="A62" s="71" t="str">
        <f ca="1">IF(ISERROR(MATCH(E62,Код_КВР,0)),"",INDIRECT(ADDRESS(MATCH(E62,Код_КВР,0)+1,2,,,"КВР")))</f>
        <v>Субсидии автономным учреждениям</v>
      </c>
      <c r="B62" s="77" t="s">
        <v>620</v>
      </c>
      <c r="C62" s="75" t="s">
        <v>74</v>
      </c>
      <c r="D62" s="67" t="s">
        <v>90</v>
      </c>
      <c r="E62" s="26">
        <v>620</v>
      </c>
      <c r="F62" s="76">
        <f>'прил. 3'!G464</f>
        <v>68810.7</v>
      </c>
      <c r="G62" s="76">
        <f>'прил. 3'!H464</f>
        <v>0</v>
      </c>
      <c r="H62" s="76">
        <f t="shared" si="0"/>
        <v>68810.7</v>
      </c>
      <c r="I62" s="76">
        <f>'прил. 3'!J464</f>
        <v>0</v>
      </c>
      <c r="J62" s="76">
        <f t="shared" si="1"/>
        <v>68810.7</v>
      </c>
    </row>
    <row r="63" spans="1:10" ht="99">
      <c r="A63" s="71" t="str">
        <f ca="1">IF(ISERROR(MATCH(B63,Код_КЦСР,0)),"",INDIRECT(ADDRESS(MATCH(B63,Код_КЦСР,0)+1,2,,,"КЦСР")))</f>
        <v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- образовательные программы дошкольного образования</v>
      </c>
      <c r="B63" s="77" t="s">
        <v>258</v>
      </c>
      <c r="C63" s="75"/>
      <c r="D63" s="67"/>
      <c r="E63" s="26"/>
      <c r="F63" s="76">
        <f>F64</f>
        <v>420655.8</v>
      </c>
      <c r="G63" s="76">
        <f>G64</f>
        <v>0</v>
      </c>
      <c r="H63" s="76">
        <f t="shared" si="0"/>
        <v>420655.8</v>
      </c>
      <c r="I63" s="76">
        <f>I64</f>
        <v>0</v>
      </c>
      <c r="J63" s="76">
        <f t="shared" si="1"/>
        <v>420655.8</v>
      </c>
    </row>
    <row r="64" spans="1:10">
      <c r="A64" s="71" t="str">
        <f ca="1">IF(ISERROR(MATCH(C64,Код_Раздел,0)),"",INDIRECT(ADDRESS(MATCH(C64,Код_Раздел,0)+1,2,,,"Раздел")))</f>
        <v>Образование</v>
      </c>
      <c r="B64" s="77" t="s">
        <v>258</v>
      </c>
      <c r="C64" s="75" t="s">
        <v>74</v>
      </c>
      <c r="D64" s="67"/>
      <c r="E64" s="26"/>
      <c r="F64" s="76">
        <f t="shared" ref="F64:I64" si="9">F65</f>
        <v>420655.8</v>
      </c>
      <c r="G64" s="76">
        <f t="shared" si="9"/>
        <v>0</v>
      </c>
      <c r="H64" s="76">
        <f t="shared" si="0"/>
        <v>420655.8</v>
      </c>
      <c r="I64" s="76">
        <f t="shared" si="9"/>
        <v>0</v>
      </c>
      <c r="J64" s="76">
        <f t="shared" si="1"/>
        <v>420655.8</v>
      </c>
    </row>
    <row r="65" spans="1:10">
      <c r="A65" s="66" t="s">
        <v>130</v>
      </c>
      <c r="B65" s="77" t="s">
        <v>258</v>
      </c>
      <c r="C65" s="75" t="s">
        <v>74</v>
      </c>
      <c r="D65" s="67" t="s">
        <v>90</v>
      </c>
      <c r="E65" s="26"/>
      <c r="F65" s="76">
        <f>F66</f>
        <v>420655.8</v>
      </c>
      <c r="G65" s="76">
        <f>G66</f>
        <v>0</v>
      </c>
      <c r="H65" s="76">
        <f t="shared" si="0"/>
        <v>420655.8</v>
      </c>
      <c r="I65" s="76">
        <f>I66</f>
        <v>0</v>
      </c>
      <c r="J65" s="76">
        <f t="shared" si="1"/>
        <v>420655.8</v>
      </c>
    </row>
    <row r="66" spans="1:10" ht="33">
      <c r="A66" s="71" t="str">
        <f ca="1">IF(ISERROR(MATCH(E66,Код_КВР,0)),"",INDIRECT(ADDRESS(MATCH(E66,Код_КВР,0)+1,2,,,"КВР")))</f>
        <v>Предоставление субсидий бюджетным, автономным учреждениям и иным некоммерческим организациям</v>
      </c>
      <c r="B66" s="77" t="s">
        <v>258</v>
      </c>
      <c r="C66" s="75" t="s">
        <v>74</v>
      </c>
      <c r="D66" s="67" t="s">
        <v>90</v>
      </c>
      <c r="E66" s="26">
        <v>600</v>
      </c>
      <c r="F66" s="76">
        <f>F67+F68</f>
        <v>420655.8</v>
      </c>
      <c r="G66" s="76">
        <f>G67+G68</f>
        <v>0</v>
      </c>
      <c r="H66" s="76">
        <f t="shared" si="0"/>
        <v>420655.8</v>
      </c>
      <c r="I66" s="76">
        <f>I67+I68</f>
        <v>0</v>
      </c>
      <c r="J66" s="76">
        <f t="shared" si="1"/>
        <v>420655.8</v>
      </c>
    </row>
    <row r="67" spans="1:10">
      <c r="A67" s="71" t="str">
        <f ca="1">IF(ISERROR(MATCH(E67,Код_КВР,0)),"",INDIRECT(ADDRESS(MATCH(E67,Код_КВР,0)+1,2,,,"КВР")))</f>
        <v>Субсидии бюджетным учреждениям</v>
      </c>
      <c r="B67" s="77" t="s">
        <v>258</v>
      </c>
      <c r="C67" s="75" t="s">
        <v>74</v>
      </c>
      <c r="D67" s="67" t="s">
        <v>90</v>
      </c>
      <c r="E67" s="26">
        <v>610</v>
      </c>
      <c r="F67" s="76">
        <f>'прил. 3'!G467</f>
        <v>379696.5</v>
      </c>
      <c r="G67" s="76">
        <f>'прил. 3'!H467</f>
        <v>0</v>
      </c>
      <c r="H67" s="76">
        <f t="shared" si="0"/>
        <v>379696.5</v>
      </c>
      <c r="I67" s="76">
        <f>'прил. 3'!J467</f>
        <v>0</v>
      </c>
      <c r="J67" s="76">
        <f t="shared" si="1"/>
        <v>379696.5</v>
      </c>
    </row>
    <row r="68" spans="1:10">
      <c r="A68" s="71" t="str">
        <f ca="1">IF(ISERROR(MATCH(E68,Код_КВР,0)),"",INDIRECT(ADDRESS(MATCH(E68,Код_КВР,0)+1,2,,,"КВР")))</f>
        <v>Субсидии автономным учреждениям</v>
      </c>
      <c r="B68" s="77" t="s">
        <v>258</v>
      </c>
      <c r="C68" s="75" t="s">
        <v>74</v>
      </c>
      <c r="D68" s="67" t="s">
        <v>90</v>
      </c>
      <c r="E68" s="26">
        <v>620</v>
      </c>
      <c r="F68" s="76">
        <f>'прил. 3'!G468</f>
        <v>40959.300000000003</v>
      </c>
      <c r="G68" s="76">
        <f>'прил. 3'!H468</f>
        <v>0</v>
      </c>
      <c r="H68" s="76">
        <f t="shared" si="0"/>
        <v>40959.300000000003</v>
      </c>
      <c r="I68" s="76">
        <f>'прил. 3'!J468</f>
        <v>0</v>
      </c>
      <c r="J68" s="76">
        <f t="shared" si="1"/>
        <v>40959.300000000003</v>
      </c>
    </row>
    <row r="69" spans="1:10" ht="66.75" customHeight="1">
      <c r="A69" s="71" t="str">
        <f ca="1">IF(ISERROR(MATCH(B69,Код_КЦСР,0)),"",INDIRECT(ADDRESS(MATCH(B69,Код_КЦСР,0)+1,2,,,"КЦСР")))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v>
      </c>
      <c r="B69" s="77" t="s">
        <v>259</v>
      </c>
      <c r="C69" s="75"/>
      <c r="D69" s="67"/>
      <c r="E69" s="26"/>
      <c r="F69" s="76">
        <f t="shared" ref="F69:I73" si="10">F70</f>
        <v>69765.600000000006</v>
      </c>
      <c r="G69" s="76">
        <f t="shared" si="10"/>
        <v>0</v>
      </c>
      <c r="H69" s="76">
        <f t="shared" si="0"/>
        <v>69765.600000000006</v>
      </c>
      <c r="I69" s="76">
        <f t="shared" si="10"/>
        <v>0</v>
      </c>
      <c r="J69" s="76">
        <f t="shared" si="1"/>
        <v>69765.600000000006</v>
      </c>
    </row>
    <row r="70" spans="1:10" ht="83.25" customHeight="1">
      <c r="A70" s="71" t="str">
        <f ca="1">IF(ISERROR(MATCH(B70,Код_КЦСР,0)),"",INDIRECT(ADDRESS(MATCH(B70,Код_КЦСР,0)+1,2,,,"КЦСР")))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v>
      </c>
      <c r="B70" s="77" t="s">
        <v>262</v>
      </c>
      <c r="C70" s="75"/>
      <c r="D70" s="67"/>
      <c r="E70" s="26"/>
      <c r="F70" s="76">
        <f t="shared" si="10"/>
        <v>69765.600000000006</v>
      </c>
      <c r="G70" s="76">
        <f t="shared" si="10"/>
        <v>0</v>
      </c>
      <c r="H70" s="76">
        <f t="shared" si="0"/>
        <v>69765.600000000006</v>
      </c>
      <c r="I70" s="76">
        <f t="shared" si="10"/>
        <v>0</v>
      </c>
      <c r="J70" s="76">
        <f t="shared" si="1"/>
        <v>69765.600000000006</v>
      </c>
    </row>
    <row r="71" spans="1:10">
      <c r="A71" s="71" t="str">
        <f ca="1">IF(ISERROR(MATCH(C71,Код_Раздел,0)),"",INDIRECT(ADDRESS(MATCH(C71,Код_Раздел,0)+1,2,,,"Раздел")))</f>
        <v>Социальная политика</v>
      </c>
      <c r="B71" s="77" t="s">
        <v>262</v>
      </c>
      <c r="C71" s="75" t="s">
        <v>67</v>
      </c>
      <c r="D71" s="67"/>
      <c r="E71" s="26"/>
      <c r="F71" s="76">
        <f t="shared" si="10"/>
        <v>69765.600000000006</v>
      </c>
      <c r="G71" s="76">
        <f t="shared" si="10"/>
        <v>0</v>
      </c>
      <c r="H71" s="76">
        <f t="shared" si="0"/>
        <v>69765.600000000006</v>
      </c>
      <c r="I71" s="76">
        <f t="shared" si="10"/>
        <v>0</v>
      </c>
      <c r="J71" s="76">
        <f t="shared" si="1"/>
        <v>69765.600000000006</v>
      </c>
    </row>
    <row r="72" spans="1:10">
      <c r="A72" s="71" t="s">
        <v>82</v>
      </c>
      <c r="B72" s="77" t="s">
        <v>262</v>
      </c>
      <c r="C72" s="75" t="s">
        <v>67</v>
      </c>
      <c r="D72" s="67" t="s">
        <v>93</v>
      </c>
      <c r="E72" s="26"/>
      <c r="F72" s="76">
        <f t="shared" si="10"/>
        <v>69765.600000000006</v>
      </c>
      <c r="G72" s="76">
        <f t="shared" si="10"/>
        <v>0</v>
      </c>
      <c r="H72" s="76">
        <f t="shared" si="0"/>
        <v>69765.600000000006</v>
      </c>
      <c r="I72" s="76">
        <f t="shared" si="10"/>
        <v>0</v>
      </c>
      <c r="J72" s="76">
        <f t="shared" si="1"/>
        <v>69765.600000000006</v>
      </c>
    </row>
    <row r="73" spans="1:10">
      <c r="A73" s="71" t="str">
        <f ca="1">IF(ISERROR(MATCH(E73,Код_КВР,0)),"",INDIRECT(ADDRESS(MATCH(E73,Код_КВР,0)+1,2,,,"КВР")))</f>
        <v>Социальное обеспечение и иные выплаты населению</v>
      </c>
      <c r="B73" s="77" t="s">
        <v>262</v>
      </c>
      <c r="C73" s="75" t="s">
        <v>67</v>
      </c>
      <c r="D73" s="67" t="s">
        <v>93</v>
      </c>
      <c r="E73" s="26">
        <v>300</v>
      </c>
      <c r="F73" s="76">
        <f t="shared" si="10"/>
        <v>69765.600000000006</v>
      </c>
      <c r="G73" s="76">
        <f t="shared" si="10"/>
        <v>0</v>
      </c>
      <c r="H73" s="76">
        <f t="shared" si="0"/>
        <v>69765.600000000006</v>
      </c>
      <c r="I73" s="76">
        <f t="shared" si="10"/>
        <v>0</v>
      </c>
      <c r="J73" s="76">
        <f t="shared" si="1"/>
        <v>69765.600000000006</v>
      </c>
    </row>
    <row r="74" spans="1:10" ht="33">
      <c r="A74" s="71" t="str">
        <f ca="1">IF(ISERROR(MATCH(E74,Код_КВР,0)),"",INDIRECT(ADDRESS(MATCH(E74,Код_КВР,0)+1,2,,,"КВР")))</f>
        <v>Социальные выплаты гражданам, кроме публичных нормативных социальных выплат</v>
      </c>
      <c r="B74" s="77" t="s">
        <v>262</v>
      </c>
      <c r="C74" s="75" t="s">
        <v>67</v>
      </c>
      <c r="D74" s="67" t="s">
        <v>93</v>
      </c>
      <c r="E74" s="26">
        <v>320</v>
      </c>
      <c r="F74" s="76">
        <f>'прил. 3'!G607</f>
        <v>69765.600000000006</v>
      </c>
      <c r="G74" s="76">
        <f>'прил. 3'!H607</f>
        <v>0</v>
      </c>
      <c r="H74" s="76">
        <f t="shared" si="0"/>
        <v>69765.600000000006</v>
      </c>
      <c r="I74" s="76">
        <f>'прил. 3'!J607</f>
        <v>0</v>
      </c>
      <c r="J74" s="76">
        <f t="shared" si="1"/>
        <v>69765.600000000006</v>
      </c>
    </row>
    <row r="75" spans="1:10">
      <c r="A75" s="71" t="str">
        <f ca="1">IF(ISERROR(MATCH(B75,Код_КЦСР,0)),"",INDIRECT(ADDRESS(MATCH(B75,Код_КЦСР,0)+1,2,,,"КЦСР")))</f>
        <v>Общее образование</v>
      </c>
      <c r="B75" s="77" t="s">
        <v>263</v>
      </c>
      <c r="C75" s="75"/>
      <c r="D75" s="67"/>
      <c r="E75" s="26"/>
      <c r="F75" s="76">
        <f>F76+F89+F95</f>
        <v>1298583.3</v>
      </c>
      <c r="G75" s="76">
        <f>G76+G89+G95</f>
        <v>0</v>
      </c>
      <c r="H75" s="76">
        <f t="shared" si="0"/>
        <v>1298583.3</v>
      </c>
      <c r="I75" s="76">
        <f>I76+I89+I95</f>
        <v>0</v>
      </c>
      <c r="J75" s="76">
        <f t="shared" si="1"/>
        <v>1298583.3</v>
      </c>
    </row>
    <row r="76" spans="1:10" ht="67.5" customHeight="1">
      <c r="A76" s="71" t="str">
        <f ca="1">IF(ISERROR(MATCH(B76,Код_КЦСР,0)),"",INDIRECT(ADDRESS(MATCH(B76,Код_КЦСР,0)+1,2,,,"КЦСР")))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v>
      </c>
      <c r="B76" s="77" t="s">
        <v>264</v>
      </c>
      <c r="C76" s="75"/>
      <c r="D76" s="67"/>
      <c r="E76" s="26"/>
      <c r="F76" s="76">
        <f>F77+F83</f>
        <v>1268392.8</v>
      </c>
      <c r="G76" s="76">
        <f>G77+G83</f>
        <v>0</v>
      </c>
      <c r="H76" s="76">
        <f t="shared" si="0"/>
        <v>1268392.8</v>
      </c>
      <c r="I76" s="76">
        <f>I77+I83</f>
        <v>0</v>
      </c>
      <c r="J76" s="76">
        <f t="shared" si="1"/>
        <v>1268392.8</v>
      </c>
    </row>
    <row r="77" spans="1:10" ht="68.25" customHeight="1">
      <c r="A77" s="71" t="str">
        <f ca="1">IF(ISERROR(MATCH(B77,Код_КЦСР,0)),"",INDIRECT(ADDRESS(MATCH(B77,Код_КЦСР,0)+1,2,,,"КЦСР")))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v>
      </c>
      <c r="B77" s="77" t="s">
        <v>266</v>
      </c>
      <c r="C77" s="75"/>
      <c r="D77" s="67"/>
      <c r="E77" s="26"/>
      <c r="F77" s="76">
        <f>F78</f>
        <v>219037.2</v>
      </c>
      <c r="G77" s="76">
        <f>G78</f>
        <v>0</v>
      </c>
      <c r="H77" s="76">
        <f t="shared" si="0"/>
        <v>219037.2</v>
      </c>
      <c r="I77" s="76">
        <f>I78</f>
        <v>0</v>
      </c>
      <c r="J77" s="76">
        <f t="shared" si="1"/>
        <v>219037.2</v>
      </c>
    </row>
    <row r="78" spans="1:10">
      <c r="A78" s="71" t="str">
        <f ca="1">IF(ISERROR(MATCH(C78,Код_Раздел,0)),"",INDIRECT(ADDRESS(MATCH(C78,Код_Раздел,0)+1,2,,,"Раздел")))</f>
        <v>Образование</v>
      </c>
      <c r="B78" s="77" t="s">
        <v>266</v>
      </c>
      <c r="C78" s="75" t="s">
        <v>74</v>
      </c>
      <c r="D78" s="67"/>
      <c r="E78" s="26"/>
      <c r="F78" s="76">
        <f t="shared" ref="F78:I79" si="11">F79</f>
        <v>219037.2</v>
      </c>
      <c r="G78" s="76">
        <f t="shared" si="11"/>
        <v>0</v>
      </c>
      <c r="H78" s="76">
        <f t="shared" si="0"/>
        <v>219037.2</v>
      </c>
      <c r="I78" s="76">
        <f t="shared" si="11"/>
        <v>0</v>
      </c>
      <c r="J78" s="76">
        <f t="shared" si="1"/>
        <v>219037.2</v>
      </c>
    </row>
    <row r="79" spans="1:10">
      <c r="A79" s="66" t="s">
        <v>122</v>
      </c>
      <c r="B79" s="77" t="s">
        <v>266</v>
      </c>
      <c r="C79" s="75" t="s">
        <v>74</v>
      </c>
      <c r="D79" s="67" t="s">
        <v>91</v>
      </c>
      <c r="E79" s="26"/>
      <c r="F79" s="76">
        <f t="shared" si="11"/>
        <v>219037.2</v>
      </c>
      <c r="G79" s="76">
        <f t="shared" si="11"/>
        <v>0</v>
      </c>
      <c r="H79" s="76">
        <f t="shared" si="0"/>
        <v>219037.2</v>
      </c>
      <c r="I79" s="76">
        <f t="shared" si="11"/>
        <v>0</v>
      </c>
      <c r="J79" s="76">
        <f t="shared" si="1"/>
        <v>219037.2</v>
      </c>
    </row>
    <row r="80" spans="1:10" ht="33">
      <c r="A80" s="71" t="str">
        <f ca="1">IF(ISERROR(MATCH(E80,Код_КВР,0)),"",INDIRECT(ADDRESS(MATCH(E80,Код_КВР,0)+1,2,,,"КВР")))</f>
        <v>Предоставление субсидий бюджетным, автономным учреждениям и иным некоммерческим организациям</v>
      </c>
      <c r="B80" s="77" t="s">
        <v>266</v>
      </c>
      <c r="C80" s="75" t="s">
        <v>74</v>
      </c>
      <c r="D80" s="67" t="s">
        <v>91</v>
      </c>
      <c r="E80" s="26">
        <v>600</v>
      </c>
      <c r="F80" s="76">
        <f>F81+F82</f>
        <v>219037.2</v>
      </c>
      <c r="G80" s="76">
        <f>G81+G82</f>
        <v>0</v>
      </c>
      <c r="H80" s="76">
        <f t="shared" si="0"/>
        <v>219037.2</v>
      </c>
      <c r="I80" s="76">
        <f>I81+I82</f>
        <v>0</v>
      </c>
      <c r="J80" s="76">
        <f t="shared" si="1"/>
        <v>219037.2</v>
      </c>
    </row>
    <row r="81" spans="1:10">
      <c r="A81" s="71" t="str">
        <f ca="1">IF(ISERROR(MATCH(E81,Код_КВР,0)),"",INDIRECT(ADDRESS(MATCH(E81,Код_КВР,0)+1,2,,,"КВР")))</f>
        <v>Субсидии бюджетным учреждениям</v>
      </c>
      <c r="B81" s="77" t="s">
        <v>266</v>
      </c>
      <c r="C81" s="75" t="s">
        <v>74</v>
      </c>
      <c r="D81" s="67" t="s">
        <v>91</v>
      </c>
      <c r="E81" s="26">
        <v>610</v>
      </c>
      <c r="F81" s="76">
        <f>'прил. 3'!G501</f>
        <v>214877</v>
      </c>
      <c r="G81" s="76">
        <f>'прил. 3'!H501</f>
        <v>0</v>
      </c>
      <c r="H81" s="76">
        <f t="shared" ref="H81:H144" si="12">F81+G81</f>
        <v>214877</v>
      </c>
      <c r="I81" s="76">
        <f>'прил. 3'!J501</f>
        <v>0</v>
      </c>
      <c r="J81" s="76">
        <f t="shared" ref="J81:J144" si="13">H81+I81</f>
        <v>214877</v>
      </c>
    </row>
    <row r="82" spans="1:10">
      <c r="A82" s="71" t="str">
        <f ca="1">IF(ISERROR(MATCH(E82,Код_КВР,0)),"",INDIRECT(ADDRESS(MATCH(E82,Код_КВР,0)+1,2,,,"КВР")))</f>
        <v>Субсидии автономным учреждениям</v>
      </c>
      <c r="B82" s="77" t="s">
        <v>266</v>
      </c>
      <c r="C82" s="75" t="s">
        <v>74</v>
      </c>
      <c r="D82" s="67" t="s">
        <v>91</v>
      </c>
      <c r="E82" s="26">
        <v>620</v>
      </c>
      <c r="F82" s="76">
        <f>'прил. 3'!G502</f>
        <v>4160.2</v>
      </c>
      <c r="G82" s="76">
        <f>'прил. 3'!H502</f>
        <v>0</v>
      </c>
      <c r="H82" s="76">
        <f t="shared" si="12"/>
        <v>4160.2</v>
      </c>
      <c r="I82" s="76">
        <f>'прил. 3'!J502</f>
        <v>0</v>
      </c>
      <c r="J82" s="76">
        <f t="shared" si="13"/>
        <v>4160.2</v>
      </c>
    </row>
    <row r="83" spans="1:10" ht="67.5" customHeight="1">
      <c r="A83" s="71" t="str">
        <f ca="1">IF(ISERROR(MATCH(B83,Код_КЦСР,0)),"",INDIRECT(ADDRESS(MATCH(B83,Код_КЦСР,0)+1,2,,,"КЦСР")))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v>
      </c>
      <c r="B83" s="77" t="s">
        <v>267</v>
      </c>
      <c r="C83" s="75"/>
      <c r="D83" s="67"/>
      <c r="E83" s="26"/>
      <c r="F83" s="76">
        <f t="shared" ref="F83:I85" si="14">F84</f>
        <v>1049355.6000000001</v>
      </c>
      <c r="G83" s="76">
        <f t="shared" si="14"/>
        <v>0</v>
      </c>
      <c r="H83" s="76">
        <f t="shared" si="12"/>
        <v>1049355.6000000001</v>
      </c>
      <c r="I83" s="76">
        <f t="shared" si="14"/>
        <v>0</v>
      </c>
      <c r="J83" s="76">
        <f t="shared" si="13"/>
        <v>1049355.6000000001</v>
      </c>
    </row>
    <row r="84" spans="1:10">
      <c r="A84" s="71" t="str">
        <f ca="1">IF(ISERROR(MATCH(C84,Код_Раздел,0)),"",INDIRECT(ADDRESS(MATCH(C84,Код_Раздел,0)+1,2,,,"Раздел")))</f>
        <v>Образование</v>
      </c>
      <c r="B84" s="77" t="s">
        <v>267</v>
      </c>
      <c r="C84" s="75" t="s">
        <v>74</v>
      </c>
      <c r="D84" s="67"/>
      <c r="E84" s="26"/>
      <c r="F84" s="76">
        <f t="shared" si="14"/>
        <v>1049355.6000000001</v>
      </c>
      <c r="G84" s="76">
        <f t="shared" si="14"/>
        <v>0</v>
      </c>
      <c r="H84" s="76">
        <f t="shared" si="12"/>
        <v>1049355.6000000001</v>
      </c>
      <c r="I84" s="76">
        <f t="shared" si="14"/>
        <v>0</v>
      </c>
      <c r="J84" s="76">
        <f t="shared" si="13"/>
        <v>1049355.6000000001</v>
      </c>
    </row>
    <row r="85" spans="1:10">
      <c r="A85" s="71" t="s">
        <v>122</v>
      </c>
      <c r="B85" s="77" t="s">
        <v>267</v>
      </c>
      <c r="C85" s="75" t="s">
        <v>74</v>
      </c>
      <c r="D85" s="67" t="s">
        <v>91</v>
      </c>
      <c r="E85" s="26"/>
      <c r="F85" s="76">
        <f t="shared" si="14"/>
        <v>1049355.6000000001</v>
      </c>
      <c r="G85" s="76">
        <f t="shared" si="14"/>
        <v>0</v>
      </c>
      <c r="H85" s="76">
        <f t="shared" si="12"/>
        <v>1049355.6000000001</v>
      </c>
      <c r="I85" s="76">
        <f t="shared" si="14"/>
        <v>0</v>
      </c>
      <c r="J85" s="76">
        <f t="shared" si="13"/>
        <v>1049355.6000000001</v>
      </c>
    </row>
    <row r="86" spans="1:10" ht="33">
      <c r="A86" s="71" t="str">
        <f ca="1">IF(ISERROR(MATCH(E86,Код_КВР,0)),"",INDIRECT(ADDRESS(MATCH(E86,Код_КВР,0)+1,2,,,"КВР")))</f>
        <v>Предоставление субсидий бюджетным, автономным учреждениям и иным некоммерческим организациям</v>
      </c>
      <c r="B86" s="77" t="s">
        <v>267</v>
      </c>
      <c r="C86" s="75" t="s">
        <v>74</v>
      </c>
      <c r="D86" s="67" t="s">
        <v>91</v>
      </c>
      <c r="E86" s="26">
        <v>600</v>
      </c>
      <c r="F86" s="76">
        <f>F87+F88</f>
        <v>1049355.6000000001</v>
      </c>
      <c r="G86" s="76">
        <f>G87+G88</f>
        <v>0</v>
      </c>
      <c r="H86" s="76">
        <f t="shared" si="12"/>
        <v>1049355.6000000001</v>
      </c>
      <c r="I86" s="76">
        <f>I87+I88</f>
        <v>0</v>
      </c>
      <c r="J86" s="76">
        <f t="shared" si="13"/>
        <v>1049355.6000000001</v>
      </c>
    </row>
    <row r="87" spans="1:10">
      <c r="A87" s="71" t="str">
        <f ca="1">IF(ISERROR(MATCH(E87,Код_КВР,0)),"",INDIRECT(ADDRESS(MATCH(E87,Код_КВР,0)+1,2,,,"КВР")))</f>
        <v>Субсидии бюджетным учреждениям</v>
      </c>
      <c r="B87" s="77" t="s">
        <v>267</v>
      </c>
      <c r="C87" s="75" t="s">
        <v>74</v>
      </c>
      <c r="D87" s="67" t="s">
        <v>91</v>
      </c>
      <c r="E87" s="26">
        <v>610</v>
      </c>
      <c r="F87" s="76">
        <f>'прил. 3'!G505</f>
        <v>1033398.7000000001</v>
      </c>
      <c r="G87" s="76">
        <f>'прил. 3'!H505</f>
        <v>0</v>
      </c>
      <c r="H87" s="76">
        <f t="shared" si="12"/>
        <v>1033398.7000000001</v>
      </c>
      <c r="I87" s="76">
        <f>'прил. 3'!J505</f>
        <v>0</v>
      </c>
      <c r="J87" s="76">
        <f t="shared" si="13"/>
        <v>1033398.7000000001</v>
      </c>
    </row>
    <row r="88" spans="1:10">
      <c r="A88" s="71" t="str">
        <f ca="1">IF(ISERROR(MATCH(E88,Код_КВР,0)),"",INDIRECT(ADDRESS(MATCH(E88,Код_КВР,0)+1,2,,,"КВР")))</f>
        <v>Субсидии автономным учреждениям</v>
      </c>
      <c r="B88" s="77" t="s">
        <v>267</v>
      </c>
      <c r="C88" s="75" t="s">
        <v>74</v>
      </c>
      <c r="D88" s="67" t="s">
        <v>91</v>
      </c>
      <c r="E88" s="26">
        <v>620</v>
      </c>
      <c r="F88" s="76">
        <f>'прил. 3'!G506</f>
        <v>15956.9</v>
      </c>
      <c r="G88" s="76">
        <f>'прил. 3'!H506</f>
        <v>0</v>
      </c>
      <c r="H88" s="76">
        <f t="shared" si="12"/>
        <v>15956.9</v>
      </c>
      <c r="I88" s="76">
        <f>'прил. 3'!J506</f>
        <v>0</v>
      </c>
      <c r="J88" s="76">
        <f t="shared" si="13"/>
        <v>15956.9</v>
      </c>
    </row>
    <row r="89" spans="1:10" ht="33">
      <c r="A89" s="71" t="str">
        <f ca="1">IF(ISERROR(MATCH(B89,Код_КЦСР,0)),"",INDIRECT(ADDRESS(MATCH(B89,Код_КЦСР,0)+1,2,,,"КЦСР")))</f>
        <v>Формирование комплексной системы выявления, развития и поддержки одаренных детей и молодых талантов</v>
      </c>
      <c r="B89" s="77" t="s">
        <v>269</v>
      </c>
      <c r="C89" s="75"/>
      <c r="D89" s="67"/>
      <c r="E89" s="26"/>
      <c r="F89" s="76">
        <f>F90</f>
        <v>458</v>
      </c>
      <c r="G89" s="76">
        <f>G90</f>
        <v>0</v>
      </c>
      <c r="H89" s="76">
        <f t="shared" si="12"/>
        <v>458</v>
      </c>
      <c r="I89" s="76">
        <f>I90</f>
        <v>0</v>
      </c>
      <c r="J89" s="76">
        <f t="shared" si="13"/>
        <v>458</v>
      </c>
    </row>
    <row r="90" spans="1:10">
      <c r="A90" s="71" t="str">
        <f ca="1">IF(ISERROR(MATCH(C90,Код_Раздел,0)),"",INDIRECT(ADDRESS(MATCH(C90,Код_Раздел,0)+1,2,,,"Раздел")))</f>
        <v>Образование</v>
      </c>
      <c r="B90" s="77" t="s">
        <v>269</v>
      </c>
      <c r="C90" s="75" t="s">
        <v>74</v>
      </c>
      <c r="D90" s="67"/>
      <c r="E90" s="26"/>
      <c r="F90" s="76">
        <f>F91</f>
        <v>458</v>
      </c>
      <c r="G90" s="76">
        <f>G91</f>
        <v>0</v>
      </c>
      <c r="H90" s="76">
        <f t="shared" si="12"/>
        <v>458</v>
      </c>
      <c r="I90" s="76">
        <f>I91</f>
        <v>0</v>
      </c>
      <c r="J90" s="76">
        <f t="shared" si="13"/>
        <v>458</v>
      </c>
    </row>
    <row r="91" spans="1:10">
      <c r="A91" s="66" t="s">
        <v>122</v>
      </c>
      <c r="B91" s="77" t="s">
        <v>269</v>
      </c>
      <c r="C91" s="75" t="s">
        <v>74</v>
      </c>
      <c r="D91" s="67" t="s">
        <v>91</v>
      </c>
      <c r="E91" s="26"/>
      <c r="F91" s="76">
        <f t="shared" ref="F91:I91" si="15">F92</f>
        <v>458</v>
      </c>
      <c r="G91" s="76">
        <f t="shared" si="15"/>
        <v>0</v>
      </c>
      <c r="H91" s="76">
        <f t="shared" si="12"/>
        <v>458</v>
      </c>
      <c r="I91" s="76">
        <f t="shared" si="15"/>
        <v>0</v>
      </c>
      <c r="J91" s="76">
        <f t="shared" si="13"/>
        <v>458</v>
      </c>
    </row>
    <row r="92" spans="1:10">
      <c r="A92" s="71" t="str">
        <f ca="1">IF(ISERROR(MATCH(E92,Код_КВР,0)),"",INDIRECT(ADDRESS(MATCH(E92,Код_КВР,0)+1,2,,,"КВР")))</f>
        <v>Социальное обеспечение и иные выплаты населению</v>
      </c>
      <c r="B92" s="77" t="s">
        <v>269</v>
      </c>
      <c r="C92" s="75" t="s">
        <v>74</v>
      </c>
      <c r="D92" s="67" t="s">
        <v>91</v>
      </c>
      <c r="E92" s="26">
        <v>300</v>
      </c>
      <c r="F92" s="76">
        <f>F93+F94</f>
        <v>458</v>
      </c>
      <c r="G92" s="76">
        <f>G93+G94</f>
        <v>0</v>
      </c>
      <c r="H92" s="76">
        <f t="shared" si="12"/>
        <v>458</v>
      </c>
      <c r="I92" s="76">
        <f>I93+I94</f>
        <v>0</v>
      </c>
      <c r="J92" s="76">
        <f t="shared" si="13"/>
        <v>458</v>
      </c>
    </row>
    <row r="93" spans="1:10">
      <c r="A93" s="71" t="str">
        <f ca="1">IF(ISERROR(MATCH(E93,Код_КВР,0)),"",INDIRECT(ADDRESS(MATCH(E93,Код_КВР,0)+1,2,,,"КВР")))</f>
        <v>Стипендии</v>
      </c>
      <c r="B93" s="77" t="s">
        <v>269</v>
      </c>
      <c r="C93" s="75" t="s">
        <v>74</v>
      </c>
      <c r="D93" s="67" t="s">
        <v>91</v>
      </c>
      <c r="E93" s="26">
        <v>340</v>
      </c>
      <c r="F93" s="76">
        <f>'прил. 3'!G509</f>
        <v>200</v>
      </c>
      <c r="G93" s="76">
        <f>'прил. 3'!H509</f>
        <v>0</v>
      </c>
      <c r="H93" s="76">
        <f t="shared" si="12"/>
        <v>200</v>
      </c>
      <c r="I93" s="76">
        <f>'прил. 3'!J509</f>
        <v>0</v>
      </c>
      <c r="J93" s="76">
        <f t="shared" si="13"/>
        <v>200</v>
      </c>
    </row>
    <row r="94" spans="1:10">
      <c r="A94" s="71" t="str">
        <f ca="1">IF(ISERROR(MATCH(E94,Код_КВР,0)),"",INDIRECT(ADDRESS(MATCH(E94,Код_КВР,0)+1,2,,,"КВР")))</f>
        <v>Премии и гранты</v>
      </c>
      <c r="B94" s="77" t="s">
        <v>269</v>
      </c>
      <c r="C94" s="75" t="s">
        <v>74</v>
      </c>
      <c r="D94" s="67" t="s">
        <v>91</v>
      </c>
      <c r="E94" s="26">
        <v>350</v>
      </c>
      <c r="F94" s="76">
        <f>'прил. 3'!G510</f>
        <v>258</v>
      </c>
      <c r="G94" s="76">
        <f>'прил. 3'!H510</f>
        <v>0</v>
      </c>
      <c r="H94" s="76">
        <f t="shared" si="12"/>
        <v>258</v>
      </c>
      <c r="I94" s="76">
        <f>'прил. 3'!J510</f>
        <v>0</v>
      </c>
      <c r="J94" s="76">
        <f t="shared" si="13"/>
        <v>258</v>
      </c>
    </row>
    <row r="95" spans="1:10" ht="71.25" customHeight="1">
      <c r="A95" s="71" t="str">
        <f ca="1">IF(ISERROR(MATCH(B95,Код_КЦСР,0)),"",INDIRECT(ADDRESS(MATCH(B95,Код_КЦСР,0)+1,2,,,"КЦСР")))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v>
      </c>
      <c r="B95" s="77" t="s">
        <v>270</v>
      </c>
      <c r="C95" s="75"/>
      <c r="D95" s="67"/>
      <c r="E95" s="26"/>
      <c r="F95" s="76">
        <f>F96</f>
        <v>29732.5</v>
      </c>
      <c r="G95" s="76">
        <f>G96</f>
        <v>0</v>
      </c>
      <c r="H95" s="76">
        <f t="shared" si="12"/>
        <v>29732.5</v>
      </c>
      <c r="I95" s="76">
        <f>I96</f>
        <v>0</v>
      </c>
      <c r="J95" s="76">
        <f t="shared" si="13"/>
        <v>29732.5</v>
      </c>
    </row>
    <row r="96" spans="1:10" ht="84.75" customHeight="1">
      <c r="A96" s="71" t="str">
        <f ca="1">IF(ISERROR(MATCH(B96,Код_КЦСР,0)),"",INDIRECT(ADDRESS(MATCH(B96,Код_КЦСР,0)+1,2,,,"КЦСР")))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v>
      </c>
      <c r="B96" s="77" t="s">
        <v>272</v>
      </c>
      <c r="C96" s="75"/>
      <c r="D96" s="67"/>
      <c r="E96" s="26"/>
      <c r="F96" s="76">
        <f>F97+F105</f>
        <v>29732.5</v>
      </c>
      <c r="G96" s="76">
        <f>G97+G105</f>
        <v>0</v>
      </c>
      <c r="H96" s="76">
        <f t="shared" si="12"/>
        <v>29732.5</v>
      </c>
      <c r="I96" s="76">
        <f>I97+I105</f>
        <v>0</v>
      </c>
      <c r="J96" s="76">
        <f t="shared" si="13"/>
        <v>29732.5</v>
      </c>
    </row>
    <row r="97" spans="1:10">
      <c r="A97" s="71" t="str">
        <f ca="1">IF(ISERROR(MATCH(C97,Код_Раздел,0)),"",INDIRECT(ADDRESS(MATCH(C97,Код_Раздел,0)+1,2,,,"Раздел")))</f>
        <v>Образование</v>
      </c>
      <c r="B97" s="77" t="s">
        <v>272</v>
      </c>
      <c r="C97" s="75" t="s">
        <v>74</v>
      </c>
      <c r="D97" s="67"/>
      <c r="E97" s="26"/>
      <c r="F97" s="76">
        <f>F98+F102</f>
        <v>22868.899999999998</v>
      </c>
      <c r="G97" s="76">
        <f>G98+G102</f>
        <v>0</v>
      </c>
      <c r="H97" s="76">
        <f t="shared" si="12"/>
        <v>22868.899999999998</v>
      </c>
      <c r="I97" s="76">
        <f>I98+I102</f>
        <v>0</v>
      </c>
      <c r="J97" s="76">
        <f t="shared" si="13"/>
        <v>22868.899999999998</v>
      </c>
    </row>
    <row r="98" spans="1:10">
      <c r="A98" s="71" t="s">
        <v>130</v>
      </c>
      <c r="B98" s="77" t="s">
        <v>272</v>
      </c>
      <c r="C98" s="75" t="s">
        <v>74</v>
      </c>
      <c r="D98" s="67" t="s">
        <v>90</v>
      </c>
      <c r="E98" s="26"/>
      <c r="F98" s="76">
        <f>F99</f>
        <v>9630.8999999999978</v>
      </c>
      <c r="G98" s="76">
        <f>G99</f>
        <v>0</v>
      </c>
      <c r="H98" s="76">
        <f t="shared" si="12"/>
        <v>9630.8999999999978</v>
      </c>
      <c r="I98" s="76">
        <f>I99</f>
        <v>0</v>
      </c>
      <c r="J98" s="76">
        <f t="shared" si="13"/>
        <v>9630.8999999999978</v>
      </c>
    </row>
    <row r="99" spans="1:10" ht="33">
      <c r="A99" s="71" t="str">
        <f ca="1">IF(ISERROR(MATCH(E99,Код_КВР,0)),"",INDIRECT(ADDRESS(MATCH(E99,Код_КВР,0)+1,2,,,"КВР")))</f>
        <v>Предоставление субсидий бюджетным, автономным учреждениям и иным некоммерческим организациям</v>
      </c>
      <c r="B99" s="77" t="s">
        <v>272</v>
      </c>
      <c r="C99" s="75" t="s">
        <v>74</v>
      </c>
      <c r="D99" s="67" t="s">
        <v>90</v>
      </c>
      <c r="E99" s="26">
        <v>600</v>
      </c>
      <c r="F99" s="76">
        <f>F100+F101</f>
        <v>9630.8999999999978</v>
      </c>
      <c r="G99" s="76">
        <f>G100+G101</f>
        <v>0</v>
      </c>
      <c r="H99" s="76">
        <f t="shared" si="12"/>
        <v>9630.8999999999978</v>
      </c>
      <c r="I99" s="76">
        <f>I100+I101</f>
        <v>0</v>
      </c>
      <c r="J99" s="76">
        <f t="shared" si="13"/>
        <v>9630.8999999999978</v>
      </c>
    </row>
    <row r="100" spans="1:10">
      <c r="A100" s="71" t="str">
        <f ca="1">IF(ISERROR(MATCH(E100,Код_КВР,0)),"",INDIRECT(ADDRESS(MATCH(E100,Код_КВР,0)+1,2,,,"КВР")))</f>
        <v>Субсидии бюджетным учреждениям</v>
      </c>
      <c r="B100" s="77" t="s">
        <v>272</v>
      </c>
      <c r="C100" s="75" t="s">
        <v>74</v>
      </c>
      <c r="D100" s="67" t="s">
        <v>90</v>
      </c>
      <c r="E100" s="26">
        <v>610</v>
      </c>
      <c r="F100" s="76">
        <f>'прил. 3'!G473</f>
        <v>9453.0999999999985</v>
      </c>
      <c r="G100" s="76">
        <f>'прил. 3'!H473</f>
        <v>0</v>
      </c>
      <c r="H100" s="76">
        <f t="shared" si="12"/>
        <v>9453.0999999999985</v>
      </c>
      <c r="I100" s="76">
        <f>'прил. 3'!J473</f>
        <v>0</v>
      </c>
      <c r="J100" s="76">
        <f t="shared" si="13"/>
        <v>9453.0999999999985</v>
      </c>
    </row>
    <row r="101" spans="1:10">
      <c r="A101" s="71" t="str">
        <f ca="1">IF(ISERROR(MATCH(E101,Код_КВР,0)),"",INDIRECT(ADDRESS(MATCH(E101,Код_КВР,0)+1,2,,,"КВР")))</f>
        <v>Субсидии автономным учреждениям</v>
      </c>
      <c r="B101" s="77" t="s">
        <v>272</v>
      </c>
      <c r="C101" s="75" t="s">
        <v>74</v>
      </c>
      <c r="D101" s="67" t="s">
        <v>90</v>
      </c>
      <c r="E101" s="26">
        <v>620</v>
      </c>
      <c r="F101" s="76">
        <f>'прил. 3'!G474</f>
        <v>177.8</v>
      </c>
      <c r="G101" s="76">
        <f>'прил. 3'!H474</f>
        <v>0</v>
      </c>
      <c r="H101" s="76">
        <f t="shared" si="12"/>
        <v>177.8</v>
      </c>
      <c r="I101" s="76">
        <f>'прил. 3'!J474</f>
        <v>0</v>
      </c>
      <c r="J101" s="76">
        <f t="shared" si="13"/>
        <v>177.8</v>
      </c>
    </row>
    <row r="102" spans="1:10">
      <c r="A102" s="71" t="s">
        <v>122</v>
      </c>
      <c r="B102" s="77" t="s">
        <v>272</v>
      </c>
      <c r="C102" s="75" t="s">
        <v>74</v>
      </c>
      <c r="D102" s="67" t="s">
        <v>91</v>
      </c>
      <c r="E102" s="26"/>
      <c r="F102" s="76">
        <f>F103</f>
        <v>13238</v>
      </c>
      <c r="G102" s="76">
        <f>G103</f>
        <v>0</v>
      </c>
      <c r="H102" s="76">
        <f t="shared" si="12"/>
        <v>13238</v>
      </c>
      <c r="I102" s="76">
        <f>I103</f>
        <v>0</v>
      </c>
      <c r="J102" s="76">
        <f t="shared" si="13"/>
        <v>13238</v>
      </c>
    </row>
    <row r="103" spans="1:10" ht="33">
      <c r="A103" s="71" t="str">
        <f ca="1">IF(ISERROR(MATCH(E103,Код_КВР,0)),"",INDIRECT(ADDRESS(MATCH(E103,Код_КВР,0)+1,2,,,"КВР")))</f>
        <v>Предоставление субсидий бюджетным, автономным учреждениям и иным некоммерческим организациям</v>
      </c>
      <c r="B103" s="77" t="s">
        <v>272</v>
      </c>
      <c r="C103" s="75" t="s">
        <v>74</v>
      </c>
      <c r="D103" s="67" t="s">
        <v>91</v>
      </c>
      <c r="E103" s="26">
        <v>600</v>
      </c>
      <c r="F103" s="76">
        <f>F104</f>
        <v>13238</v>
      </c>
      <c r="G103" s="76">
        <f>G104</f>
        <v>0</v>
      </c>
      <c r="H103" s="76">
        <f t="shared" si="12"/>
        <v>13238</v>
      </c>
      <c r="I103" s="76">
        <f>I104</f>
        <v>0</v>
      </c>
      <c r="J103" s="76">
        <f t="shared" si="13"/>
        <v>13238</v>
      </c>
    </row>
    <row r="104" spans="1:10">
      <c r="A104" s="71" t="str">
        <f ca="1">IF(ISERROR(MATCH(E104,Код_КВР,0)),"",INDIRECT(ADDRESS(MATCH(E104,Код_КВР,0)+1,2,,,"КВР")))</f>
        <v>Субсидии бюджетным учреждениям</v>
      </c>
      <c r="B104" s="77" t="s">
        <v>272</v>
      </c>
      <c r="C104" s="75" t="s">
        <v>74</v>
      </c>
      <c r="D104" s="67" t="s">
        <v>91</v>
      </c>
      <c r="E104" s="26">
        <v>610</v>
      </c>
      <c r="F104" s="76">
        <f>'прил. 3'!G514</f>
        <v>13238</v>
      </c>
      <c r="G104" s="76">
        <f>'прил. 3'!H514</f>
        <v>0</v>
      </c>
      <c r="H104" s="76">
        <f t="shared" si="12"/>
        <v>13238</v>
      </c>
      <c r="I104" s="76">
        <f>'прил. 3'!J514</f>
        <v>0</v>
      </c>
      <c r="J104" s="76">
        <f t="shared" si="13"/>
        <v>13238</v>
      </c>
    </row>
    <row r="105" spans="1:10">
      <c r="A105" s="71" t="str">
        <f ca="1">IF(ISERROR(MATCH(C105,Код_Раздел,0)),"",INDIRECT(ADDRESS(MATCH(C105,Код_Раздел,0)+1,2,,,"Раздел")))</f>
        <v>Социальная политика</v>
      </c>
      <c r="B105" s="77" t="s">
        <v>272</v>
      </c>
      <c r="C105" s="75" t="s">
        <v>67</v>
      </c>
      <c r="D105" s="67"/>
      <c r="E105" s="26"/>
      <c r="F105" s="76">
        <f t="shared" ref="F105:I107" si="16">F106</f>
        <v>6863.6</v>
      </c>
      <c r="G105" s="76">
        <f t="shared" si="16"/>
        <v>0</v>
      </c>
      <c r="H105" s="76">
        <f t="shared" si="12"/>
        <v>6863.6</v>
      </c>
      <c r="I105" s="76">
        <f t="shared" si="16"/>
        <v>0</v>
      </c>
      <c r="J105" s="76">
        <f t="shared" si="13"/>
        <v>6863.6</v>
      </c>
    </row>
    <row r="106" spans="1:10">
      <c r="A106" s="71" t="s">
        <v>82</v>
      </c>
      <c r="B106" s="77" t="s">
        <v>272</v>
      </c>
      <c r="C106" s="75" t="s">
        <v>67</v>
      </c>
      <c r="D106" s="67" t="s">
        <v>93</v>
      </c>
      <c r="E106" s="26"/>
      <c r="F106" s="76">
        <f t="shared" si="16"/>
        <v>6863.6</v>
      </c>
      <c r="G106" s="76">
        <f t="shared" si="16"/>
        <v>0</v>
      </c>
      <c r="H106" s="76">
        <f t="shared" si="12"/>
        <v>6863.6</v>
      </c>
      <c r="I106" s="76">
        <f t="shared" si="16"/>
        <v>0</v>
      </c>
      <c r="J106" s="76">
        <f t="shared" si="13"/>
        <v>6863.6</v>
      </c>
    </row>
    <row r="107" spans="1:10">
      <c r="A107" s="71" t="str">
        <f ca="1">IF(ISERROR(MATCH(E107,Код_КВР,0)),"",INDIRECT(ADDRESS(MATCH(E107,Код_КВР,0)+1,2,,,"КВР")))</f>
        <v>Социальное обеспечение и иные выплаты населению</v>
      </c>
      <c r="B107" s="77" t="s">
        <v>272</v>
      </c>
      <c r="C107" s="75" t="s">
        <v>67</v>
      </c>
      <c r="D107" s="67" t="s">
        <v>93</v>
      </c>
      <c r="E107" s="26">
        <v>300</v>
      </c>
      <c r="F107" s="76">
        <f t="shared" si="16"/>
        <v>6863.6</v>
      </c>
      <c r="G107" s="76">
        <f t="shared" si="16"/>
        <v>0</v>
      </c>
      <c r="H107" s="76">
        <f t="shared" si="12"/>
        <v>6863.6</v>
      </c>
      <c r="I107" s="76">
        <f t="shared" si="16"/>
        <v>0</v>
      </c>
      <c r="J107" s="76">
        <f t="shared" si="13"/>
        <v>6863.6</v>
      </c>
    </row>
    <row r="108" spans="1:10" ht="33">
      <c r="A108" s="71" t="str">
        <f ca="1">IF(ISERROR(MATCH(E108,Код_КВР,0)),"",INDIRECT(ADDRESS(MATCH(E108,Код_КВР,0)+1,2,,,"КВР")))</f>
        <v>Социальные выплаты гражданам, кроме публичных нормативных социальных выплат</v>
      </c>
      <c r="B108" s="77" t="s">
        <v>272</v>
      </c>
      <c r="C108" s="75" t="s">
        <v>67</v>
      </c>
      <c r="D108" s="67" t="s">
        <v>93</v>
      </c>
      <c r="E108" s="26">
        <v>320</v>
      </c>
      <c r="F108" s="76">
        <f>'прил. 3'!G612</f>
        <v>6863.6</v>
      </c>
      <c r="G108" s="76">
        <f>'прил. 3'!H612</f>
        <v>0</v>
      </c>
      <c r="H108" s="76">
        <f t="shared" si="12"/>
        <v>6863.6</v>
      </c>
      <c r="I108" s="76">
        <f>'прил. 3'!J612</f>
        <v>0</v>
      </c>
      <c r="J108" s="76">
        <f t="shared" si="13"/>
        <v>6863.6</v>
      </c>
    </row>
    <row r="109" spans="1:10">
      <c r="A109" s="71" t="str">
        <f ca="1">IF(ISERROR(MATCH(B109,Код_КЦСР,0)),"",INDIRECT(ADDRESS(MATCH(B109,Код_КЦСР,0)+1,2,,,"КЦСР")))</f>
        <v>Дополнительное образование</v>
      </c>
      <c r="B109" s="77" t="s">
        <v>274</v>
      </c>
      <c r="C109" s="75"/>
      <c r="D109" s="67"/>
      <c r="E109" s="26"/>
      <c r="F109" s="76">
        <f>F110+F115</f>
        <v>93811.1</v>
      </c>
      <c r="G109" s="76">
        <f>G110+G115</f>
        <v>0</v>
      </c>
      <c r="H109" s="76">
        <f t="shared" si="12"/>
        <v>93811.1</v>
      </c>
      <c r="I109" s="76">
        <f>I110+I115</f>
        <v>0</v>
      </c>
      <c r="J109" s="76">
        <f t="shared" si="13"/>
        <v>93811.1</v>
      </c>
    </row>
    <row r="110" spans="1:10">
      <c r="A110" s="71" t="str">
        <f ca="1">IF(ISERROR(MATCH(B110,Код_КЦСР,0)),"",INDIRECT(ADDRESS(MATCH(B110,Код_КЦСР,0)+1,2,,,"КЦСР")))</f>
        <v>Организация предоставления дополнительного образования детям</v>
      </c>
      <c r="B110" s="77" t="s">
        <v>275</v>
      </c>
      <c r="C110" s="75"/>
      <c r="D110" s="67"/>
      <c r="E110" s="26"/>
      <c r="F110" s="76">
        <f>F111</f>
        <v>93553.1</v>
      </c>
      <c r="G110" s="76">
        <f>G111</f>
        <v>0</v>
      </c>
      <c r="H110" s="76">
        <f t="shared" si="12"/>
        <v>93553.1</v>
      </c>
      <c r="I110" s="76">
        <f>I111</f>
        <v>0</v>
      </c>
      <c r="J110" s="76">
        <f t="shared" si="13"/>
        <v>93553.1</v>
      </c>
    </row>
    <row r="111" spans="1:10">
      <c r="A111" s="71" t="str">
        <f ca="1">IF(ISERROR(MATCH(C111,Код_Раздел,0)),"",INDIRECT(ADDRESS(MATCH(C111,Код_Раздел,0)+1,2,,,"Раздел")))</f>
        <v>Образование</v>
      </c>
      <c r="B111" s="77" t="s">
        <v>275</v>
      </c>
      <c r="C111" s="75" t="s">
        <v>74</v>
      </c>
      <c r="D111" s="67"/>
      <c r="E111" s="26"/>
      <c r="F111" s="76">
        <f t="shared" ref="F111:I112" si="17">F112</f>
        <v>93553.1</v>
      </c>
      <c r="G111" s="76">
        <f t="shared" si="17"/>
        <v>0</v>
      </c>
      <c r="H111" s="76">
        <f t="shared" si="12"/>
        <v>93553.1</v>
      </c>
      <c r="I111" s="76">
        <f t="shared" si="17"/>
        <v>0</v>
      </c>
      <c r="J111" s="76">
        <f t="shared" si="13"/>
        <v>93553.1</v>
      </c>
    </row>
    <row r="112" spans="1:10">
      <c r="A112" s="71" t="s">
        <v>122</v>
      </c>
      <c r="B112" s="77" t="s">
        <v>275</v>
      </c>
      <c r="C112" s="75" t="s">
        <v>74</v>
      </c>
      <c r="D112" s="67" t="s">
        <v>91</v>
      </c>
      <c r="E112" s="26"/>
      <c r="F112" s="76">
        <f t="shared" si="17"/>
        <v>93553.1</v>
      </c>
      <c r="G112" s="76">
        <f t="shared" si="17"/>
        <v>0</v>
      </c>
      <c r="H112" s="76">
        <f t="shared" si="12"/>
        <v>93553.1</v>
      </c>
      <c r="I112" s="76">
        <f t="shared" si="17"/>
        <v>0</v>
      </c>
      <c r="J112" s="76">
        <f t="shared" si="13"/>
        <v>93553.1</v>
      </c>
    </row>
    <row r="113" spans="1:10" ht="33">
      <c r="A113" s="71" t="str">
        <f ca="1">IF(ISERROR(MATCH(E113,Код_КВР,0)),"",INDIRECT(ADDRESS(MATCH(E113,Код_КВР,0)+1,2,,,"КВР")))</f>
        <v>Предоставление субсидий бюджетным, автономным учреждениям и иным некоммерческим организациям</v>
      </c>
      <c r="B113" s="77" t="s">
        <v>275</v>
      </c>
      <c r="C113" s="75" t="s">
        <v>74</v>
      </c>
      <c r="D113" s="67" t="s">
        <v>91</v>
      </c>
      <c r="E113" s="26">
        <v>600</v>
      </c>
      <c r="F113" s="76">
        <f>F114</f>
        <v>93553.1</v>
      </c>
      <c r="G113" s="76">
        <f>G114</f>
        <v>0</v>
      </c>
      <c r="H113" s="76">
        <f t="shared" si="12"/>
        <v>93553.1</v>
      </c>
      <c r="I113" s="76">
        <f>I114</f>
        <v>0</v>
      </c>
      <c r="J113" s="76">
        <f t="shared" si="13"/>
        <v>93553.1</v>
      </c>
    </row>
    <row r="114" spans="1:10">
      <c r="A114" s="71" t="str">
        <f ca="1">IF(ISERROR(MATCH(E114,Код_КВР,0)),"",INDIRECT(ADDRESS(MATCH(E114,Код_КВР,0)+1,2,,,"КВР")))</f>
        <v>Субсидии бюджетным учреждениям</v>
      </c>
      <c r="B114" s="77" t="s">
        <v>275</v>
      </c>
      <c r="C114" s="75" t="s">
        <v>74</v>
      </c>
      <c r="D114" s="67" t="s">
        <v>91</v>
      </c>
      <c r="E114" s="26">
        <v>610</v>
      </c>
      <c r="F114" s="76">
        <f>'прил. 3'!G518</f>
        <v>93553.1</v>
      </c>
      <c r="G114" s="76">
        <f>'прил. 3'!H518</f>
        <v>0</v>
      </c>
      <c r="H114" s="76">
        <f t="shared" si="12"/>
        <v>93553.1</v>
      </c>
      <c r="I114" s="76">
        <f>'прил. 3'!J518</f>
        <v>0</v>
      </c>
      <c r="J114" s="76">
        <f t="shared" si="13"/>
        <v>93553.1</v>
      </c>
    </row>
    <row r="115" spans="1:10" ht="49.5">
      <c r="A115" s="71" t="str">
        <f ca="1">IF(ISERROR(MATCH(B115,Код_КЦСР,0)),"",INDIRECT(ADDRESS(MATCH(B115,Код_КЦСР,0)+1,2,,,"КЦСР")))</f>
        <v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v>
      </c>
      <c r="B115" s="77" t="s">
        <v>277</v>
      </c>
      <c r="C115" s="75"/>
      <c r="D115" s="67"/>
      <c r="E115" s="26"/>
      <c r="F115" s="76">
        <f t="shared" ref="F115:I118" si="18">F116</f>
        <v>258</v>
      </c>
      <c r="G115" s="76">
        <f t="shared" si="18"/>
        <v>0</v>
      </c>
      <c r="H115" s="76">
        <f t="shared" si="12"/>
        <v>258</v>
      </c>
      <c r="I115" s="76">
        <f t="shared" si="18"/>
        <v>0</v>
      </c>
      <c r="J115" s="76">
        <f t="shared" si="13"/>
        <v>258</v>
      </c>
    </row>
    <row r="116" spans="1:10">
      <c r="A116" s="71" t="str">
        <f ca="1">IF(ISERROR(MATCH(C116,Код_Раздел,0)),"",INDIRECT(ADDRESS(MATCH(C116,Код_Раздел,0)+1,2,,,"Раздел")))</f>
        <v>Образование</v>
      </c>
      <c r="B116" s="77" t="s">
        <v>277</v>
      </c>
      <c r="C116" s="75" t="s">
        <v>74</v>
      </c>
      <c r="D116" s="67"/>
      <c r="E116" s="26"/>
      <c r="F116" s="76">
        <f t="shared" si="18"/>
        <v>258</v>
      </c>
      <c r="G116" s="76">
        <f t="shared" si="18"/>
        <v>0</v>
      </c>
      <c r="H116" s="76">
        <f t="shared" si="12"/>
        <v>258</v>
      </c>
      <c r="I116" s="76">
        <f t="shared" si="18"/>
        <v>0</v>
      </c>
      <c r="J116" s="76">
        <f t="shared" si="13"/>
        <v>258</v>
      </c>
    </row>
    <row r="117" spans="1:10">
      <c r="A117" s="66" t="s">
        <v>123</v>
      </c>
      <c r="B117" s="77" t="s">
        <v>277</v>
      </c>
      <c r="C117" s="75" t="s">
        <v>74</v>
      </c>
      <c r="D117" s="67" t="s">
        <v>96</v>
      </c>
      <c r="E117" s="26"/>
      <c r="F117" s="76">
        <f t="shared" si="18"/>
        <v>258</v>
      </c>
      <c r="G117" s="76">
        <f t="shared" si="18"/>
        <v>0</v>
      </c>
      <c r="H117" s="76">
        <f t="shared" si="12"/>
        <v>258</v>
      </c>
      <c r="I117" s="76">
        <f t="shared" si="18"/>
        <v>0</v>
      </c>
      <c r="J117" s="76">
        <f t="shared" si="13"/>
        <v>258</v>
      </c>
    </row>
    <row r="118" spans="1:10" ht="33">
      <c r="A118" s="71" t="str">
        <f ca="1">IF(ISERROR(MATCH(E118,Код_КВР,0)),"",INDIRECT(ADDRESS(MATCH(E118,Код_КВР,0)+1,2,,,"КВР")))</f>
        <v>Предоставление субсидий бюджетным, автономным учреждениям и иным некоммерческим организациям</v>
      </c>
      <c r="B118" s="77" t="s">
        <v>277</v>
      </c>
      <c r="C118" s="75" t="s">
        <v>74</v>
      </c>
      <c r="D118" s="67" t="s">
        <v>96</v>
      </c>
      <c r="E118" s="26">
        <v>600</v>
      </c>
      <c r="F118" s="76">
        <f t="shared" si="18"/>
        <v>258</v>
      </c>
      <c r="G118" s="76">
        <f t="shared" si="18"/>
        <v>0</v>
      </c>
      <c r="H118" s="76">
        <f t="shared" si="12"/>
        <v>258</v>
      </c>
      <c r="I118" s="76">
        <f t="shared" si="18"/>
        <v>0</v>
      </c>
      <c r="J118" s="76">
        <f t="shared" si="13"/>
        <v>258</v>
      </c>
    </row>
    <row r="119" spans="1:10">
      <c r="A119" s="71" t="str">
        <f ca="1">IF(ISERROR(MATCH(E119,Код_КВР,0)),"",INDIRECT(ADDRESS(MATCH(E119,Код_КВР,0)+1,2,,,"КВР")))</f>
        <v>Субсидии бюджетным учреждениям</v>
      </c>
      <c r="B119" s="77" t="s">
        <v>277</v>
      </c>
      <c r="C119" s="75" t="s">
        <v>74</v>
      </c>
      <c r="D119" s="67" t="s">
        <v>96</v>
      </c>
      <c r="E119" s="26">
        <v>610</v>
      </c>
      <c r="F119" s="76">
        <f>'прил. 3'!G555</f>
        <v>258</v>
      </c>
      <c r="G119" s="76">
        <f>'прил. 3'!H555</f>
        <v>0</v>
      </c>
      <c r="H119" s="76">
        <f t="shared" si="12"/>
        <v>258</v>
      </c>
      <c r="I119" s="76">
        <f>'прил. 3'!J555</f>
        <v>0</v>
      </c>
      <c r="J119" s="76">
        <f t="shared" si="13"/>
        <v>258</v>
      </c>
    </row>
    <row r="120" spans="1:10">
      <c r="A120" s="71" t="str">
        <f ca="1">IF(ISERROR(MATCH(B120,Код_КЦСР,0)),"",INDIRECT(ADDRESS(MATCH(B120,Код_КЦСР,0)+1,2,,,"КЦСР")))</f>
        <v>Кадровое обеспечение муниципальной системы образования</v>
      </c>
      <c r="B120" s="77" t="s">
        <v>279</v>
      </c>
      <c r="C120" s="75"/>
      <c r="D120" s="67"/>
      <c r="E120" s="26"/>
      <c r="F120" s="76">
        <f>F121+F131+F148</f>
        <v>40450.6</v>
      </c>
      <c r="G120" s="76">
        <f>G121+G131+G148</f>
        <v>0</v>
      </c>
      <c r="H120" s="76">
        <f t="shared" si="12"/>
        <v>40450.6</v>
      </c>
      <c r="I120" s="76">
        <f>I121+I131+I148</f>
        <v>0</v>
      </c>
      <c r="J120" s="76">
        <f t="shared" si="13"/>
        <v>40450.6</v>
      </c>
    </row>
    <row r="121" spans="1:10" ht="33">
      <c r="A121" s="71" t="str">
        <f ca="1">IF(ISERROR(MATCH(B121,Код_КЦСР,0)),"",INDIRECT(ADDRESS(MATCH(B121,Код_КЦСР,0)+1,2,,,"КЦСР")))</f>
        <v>Осуществление выплат городских премий работникам муниципальных образовательных учреждений</v>
      </c>
      <c r="B121" s="77" t="s">
        <v>280</v>
      </c>
      <c r="C121" s="75"/>
      <c r="D121" s="67"/>
      <c r="E121" s="26"/>
      <c r="F121" s="76">
        <f t="shared" ref="F121:I123" si="19">F122</f>
        <v>325.5</v>
      </c>
      <c r="G121" s="76">
        <f t="shared" si="19"/>
        <v>0</v>
      </c>
      <c r="H121" s="76">
        <f t="shared" si="12"/>
        <v>325.5</v>
      </c>
      <c r="I121" s="76">
        <f t="shared" si="19"/>
        <v>0</v>
      </c>
      <c r="J121" s="76">
        <f t="shared" si="13"/>
        <v>325.5</v>
      </c>
    </row>
    <row r="122" spans="1:10" ht="49.5">
      <c r="A122" s="71" t="str">
        <f ca="1">IF(ISERROR(MATCH(B122,Код_КЦСР,0)),"",INDIRECT(ADDRESS(MATCH(B122,Код_КЦСР,0)+1,2,,,"КЦСР")))</f>
        <v>Осуществление выплат городских премий работникам муниципальных образовательных учреждений за счет средств городского бюджета</v>
      </c>
      <c r="B122" s="77" t="s">
        <v>282</v>
      </c>
      <c r="C122" s="75"/>
      <c r="D122" s="67"/>
      <c r="E122" s="26"/>
      <c r="F122" s="76">
        <f t="shared" si="19"/>
        <v>325.5</v>
      </c>
      <c r="G122" s="76">
        <f t="shared" si="19"/>
        <v>0</v>
      </c>
      <c r="H122" s="76">
        <f t="shared" si="12"/>
        <v>325.5</v>
      </c>
      <c r="I122" s="76">
        <f t="shared" si="19"/>
        <v>0</v>
      </c>
      <c r="J122" s="76">
        <f t="shared" si="13"/>
        <v>325.5</v>
      </c>
    </row>
    <row r="123" spans="1:10" ht="49.5">
      <c r="A123" s="71" t="str">
        <f ca="1">IF(ISERROR(MATCH(B123,Код_КЦСР,0)),"",INDIRECT(ADDRESS(MATCH(B123,Код_КЦСР,0)+1,2,,,"КЦСР")))</f>
        <v>Городские премии имени И.А. Милютина в области образования в соответствии с постановлением Череповецкой городской Думы от 23.09.2003 № 120</v>
      </c>
      <c r="B123" s="77" t="s">
        <v>284</v>
      </c>
      <c r="C123" s="75"/>
      <c r="D123" s="67"/>
      <c r="E123" s="26"/>
      <c r="F123" s="76">
        <f t="shared" si="19"/>
        <v>325.5</v>
      </c>
      <c r="G123" s="76">
        <f t="shared" si="19"/>
        <v>0</v>
      </c>
      <c r="H123" s="76">
        <f t="shared" si="12"/>
        <v>325.5</v>
      </c>
      <c r="I123" s="76">
        <f t="shared" si="19"/>
        <v>0</v>
      </c>
      <c r="J123" s="76">
        <f t="shared" si="13"/>
        <v>325.5</v>
      </c>
    </row>
    <row r="124" spans="1:10">
      <c r="A124" s="71" t="str">
        <f ca="1">IF(ISERROR(MATCH(C124,Код_Раздел,0)),"",INDIRECT(ADDRESS(MATCH(C124,Код_Раздел,0)+1,2,,,"Раздел")))</f>
        <v>Образование</v>
      </c>
      <c r="B124" s="77" t="s">
        <v>284</v>
      </c>
      <c r="C124" s="75" t="s">
        <v>74</v>
      </c>
      <c r="D124" s="67"/>
      <c r="E124" s="26"/>
      <c r="F124" s="76">
        <f>F125+F128</f>
        <v>325.5</v>
      </c>
      <c r="G124" s="76">
        <f>G125+G128</f>
        <v>0</v>
      </c>
      <c r="H124" s="76">
        <f t="shared" si="12"/>
        <v>325.5</v>
      </c>
      <c r="I124" s="76">
        <f>I125+I128</f>
        <v>0</v>
      </c>
      <c r="J124" s="76">
        <f t="shared" si="13"/>
        <v>325.5</v>
      </c>
    </row>
    <row r="125" spans="1:10">
      <c r="A125" s="71" t="s">
        <v>130</v>
      </c>
      <c r="B125" s="77" t="s">
        <v>284</v>
      </c>
      <c r="C125" s="75" t="s">
        <v>74</v>
      </c>
      <c r="D125" s="67" t="s">
        <v>90</v>
      </c>
      <c r="E125" s="26"/>
      <c r="F125" s="76">
        <f t="shared" ref="F125:I125" si="20">F126</f>
        <v>130.19999999999999</v>
      </c>
      <c r="G125" s="76">
        <f t="shared" si="20"/>
        <v>0</v>
      </c>
      <c r="H125" s="76">
        <f t="shared" si="12"/>
        <v>130.19999999999999</v>
      </c>
      <c r="I125" s="76">
        <f t="shared" si="20"/>
        <v>0</v>
      </c>
      <c r="J125" s="76">
        <f t="shared" si="13"/>
        <v>130.19999999999999</v>
      </c>
    </row>
    <row r="126" spans="1:10">
      <c r="A126" s="71" t="str">
        <f ca="1">IF(ISERROR(MATCH(E126,Код_КВР,0)),"",INDIRECT(ADDRESS(MATCH(E126,Код_КВР,0)+1,2,,,"КВР")))</f>
        <v>Социальное обеспечение и иные выплаты населению</v>
      </c>
      <c r="B126" s="77" t="s">
        <v>284</v>
      </c>
      <c r="C126" s="75" t="s">
        <v>74</v>
      </c>
      <c r="D126" s="67" t="s">
        <v>90</v>
      </c>
      <c r="E126" s="26">
        <v>300</v>
      </c>
      <c r="F126" s="76">
        <f>F127</f>
        <v>130.19999999999999</v>
      </c>
      <c r="G126" s="76">
        <f>G127</f>
        <v>0</v>
      </c>
      <c r="H126" s="76">
        <f t="shared" si="12"/>
        <v>130.19999999999999</v>
      </c>
      <c r="I126" s="76">
        <f>I127</f>
        <v>0</v>
      </c>
      <c r="J126" s="76">
        <f t="shared" si="13"/>
        <v>130.19999999999999</v>
      </c>
    </row>
    <row r="127" spans="1:10" ht="33">
      <c r="A127" s="71" t="str">
        <f ca="1">IF(ISERROR(MATCH(E127,Код_КВР,0)),"",INDIRECT(ADDRESS(MATCH(E127,Код_КВР,0)+1,2,,,"КВР")))</f>
        <v>Публичные нормативные выплаты гражданам несоциального характера</v>
      </c>
      <c r="B127" s="77" t="s">
        <v>284</v>
      </c>
      <c r="C127" s="75" t="s">
        <v>74</v>
      </c>
      <c r="D127" s="67" t="s">
        <v>90</v>
      </c>
      <c r="E127" s="26">
        <v>330</v>
      </c>
      <c r="F127" s="76">
        <f>'прил. 3'!G480</f>
        <v>130.19999999999999</v>
      </c>
      <c r="G127" s="76">
        <f>'прил. 3'!H480</f>
        <v>0</v>
      </c>
      <c r="H127" s="76">
        <f t="shared" si="12"/>
        <v>130.19999999999999</v>
      </c>
      <c r="I127" s="76">
        <f>'прил. 3'!J480</f>
        <v>0</v>
      </c>
      <c r="J127" s="76">
        <f t="shared" si="13"/>
        <v>130.19999999999999</v>
      </c>
    </row>
    <row r="128" spans="1:10">
      <c r="A128" s="71" t="s">
        <v>122</v>
      </c>
      <c r="B128" s="77" t="s">
        <v>284</v>
      </c>
      <c r="C128" s="75" t="s">
        <v>74</v>
      </c>
      <c r="D128" s="67" t="s">
        <v>91</v>
      </c>
      <c r="E128" s="26"/>
      <c r="F128" s="76">
        <f>F129</f>
        <v>195.3</v>
      </c>
      <c r="G128" s="76">
        <f>G129</f>
        <v>0</v>
      </c>
      <c r="H128" s="76">
        <f t="shared" si="12"/>
        <v>195.3</v>
      </c>
      <c r="I128" s="76">
        <f>I129</f>
        <v>0</v>
      </c>
      <c r="J128" s="76">
        <f t="shared" si="13"/>
        <v>195.3</v>
      </c>
    </row>
    <row r="129" spans="1:12">
      <c r="A129" s="71" t="str">
        <f ca="1">IF(ISERROR(MATCH(E129,Код_КВР,0)),"",INDIRECT(ADDRESS(MATCH(E129,Код_КВР,0)+1,2,,,"КВР")))</f>
        <v>Социальное обеспечение и иные выплаты населению</v>
      </c>
      <c r="B129" s="77" t="s">
        <v>284</v>
      </c>
      <c r="C129" s="75" t="s">
        <v>74</v>
      </c>
      <c r="D129" s="67" t="s">
        <v>91</v>
      </c>
      <c r="E129" s="26">
        <v>300</v>
      </c>
      <c r="F129" s="76">
        <f>F130</f>
        <v>195.3</v>
      </c>
      <c r="G129" s="76">
        <f>G130</f>
        <v>0</v>
      </c>
      <c r="H129" s="76">
        <f t="shared" si="12"/>
        <v>195.3</v>
      </c>
      <c r="I129" s="76">
        <f>I130</f>
        <v>0</v>
      </c>
      <c r="J129" s="76">
        <f t="shared" si="13"/>
        <v>195.3</v>
      </c>
    </row>
    <row r="130" spans="1:12" ht="33">
      <c r="A130" s="71" t="str">
        <f ca="1">IF(ISERROR(MATCH(E130,Код_КВР,0)),"",INDIRECT(ADDRESS(MATCH(E130,Код_КВР,0)+1,2,,,"КВР")))</f>
        <v>Публичные нормативные выплаты гражданам несоциального характера</v>
      </c>
      <c r="B130" s="77" t="s">
        <v>284</v>
      </c>
      <c r="C130" s="75" t="s">
        <v>74</v>
      </c>
      <c r="D130" s="67" t="s">
        <v>91</v>
      </c>
      <c r="E130" s="26">
        <v>330</v>
      </c>
      <c r="F130" s="76">
        <f>'прил. 3'!G524</f>
        <v>195.3</v>
      </c>
      <c r="G130" s="76">
        <f>'прил. 3'!H524</f>
        <v>0</v>
      </c>
      <c r="H130" s="76">
        <f t="shared" si="12"/>
        <v>195.3</v>
      </c>
      <c r="I130" s="76">
        <f>'прил. 3'!J524</f>
        <v>0</v>
      </c>
      <c r="J130" s="76">
        <f t="shared" si="13"/>
        <v>195.3</v>
      </c>
    </row>
    <row r="131" spans="1:12" ht="33">
      <c r="A131" s="71" t="str">
        <f ca="1">IF(ISERROR(MATCH(B131,Код_КЦСР,0)),"",INDIRECT(ADDRESS(MATCH(B131,Код_КЦСР,0)+1,2,,,"КЦСР")))</f>
        <v>Осуществление денежных выплат работникам муниципальных образовательных учреждений</v>
      </c>
      <c r="B131" s="77" t="s">
        <v>285</v>
      </c>
      <c r="C131" s="75"/>
      <c r="D131" s="67"/>
      <c r="E131" s="26"/>
      <c r="F131" s="76">
        <f>F132</f>
        <v>40092.5</v>
      </c>
      <c r="G131" s="76">
        <f>G132</f>
        <v>0</v>
      </c>
      <c r="H131" s="76">
        <f t="shared" si="12"/>
        <v>40092.5</v>
      </c>
      <c r="I131" s="76">
        <f>I132</f>
        <v>0</v>
      </c>
      <c r="J131" s="76">
        <f t="shared" si="13"/>
        <v>40092.5</v>
      </c>
    </row>
    <row r="132" spans="1:12" ht="39" customHeight="1">
      <c r="A132" s="71" t="str">
        <f ca="1">IF(ISERROR(MATCH(B132,Код_КЦСР,0)),"",INDIRECT(ADDRESS(MATCH(B132,Код_КЦСР,0)+1,2,,,"КЦСР")))</f>
        <v>Осуществление денежных выплат работникам муниципальных образовательных учреждений за счет средств городского бюджета</v>
      </c>
      <c r="B132" s="77" t="s">
        <v>287</v>
      </c>
      <c r="C132" s="75"/>
      <c r="D132" s="67"/>
      <c r="E132" s="26"/>
      <c r="F132" s="76">
        <f>F133+F138+F143</f>
        <v>40092.5</v>
      </c>
      <c r="G132" s="76">
        <f>G133+G138+G143</f>
        <v>0</v>
      </c>
      <c r="H132" s="76">
        <f t="shared" si="12"/>
        <v>40092.5</v>
      </c>
      <c r="I132" s="76">
        <f>I133+I138+I143</f>
        <v>0</v>
      </c>
      <c r="J132" s="76">
        <f t="shared" si="13"/>
        <v>40092.5</v>
      </c>
    </row>
    <row r="133" spans="1:12" ht="120.75" customHeight="1">
      <c r="A133" s="71" t="str">
        <f ca="1">IF(ISERROR(MATCH(B133,Код_КЦСР,0)),"",INDIRECT(ADDRESS(MATCH(B133,Код_КЦСР,0)+1,2,,,"КЦСР")))</f>
        <v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v>
      </c>
      <c r="B133" s="77" t="s">
        <v>289</v>
      </c>
      <c r="C133" s="75"/>
      <c r="D133" s="67"/>
      <c r="E133" s="26"/>
      <c r="F133" s="76">
        <f t="shared" ref="F133:I136" si="21">F134</f>
        <v>8424</v>
      </c>
      <c r="G133" s="76">
        <f t="shared" si="21"/>
        <v>0</v>
      </c>
      <c r="H133" s="76">
        <f t="shared" si="12"/>
        <v>8424</v>
      </c>
      <c r="I133" s="76">
        <f t="shared" si="21"/>
        <v>0</v>
      </c>
      <c r="J133" s="76">
        <f t="shared" si="13"/>
        <v>8424</v>
      </c>
    </row>
    <row r="134" spans="1:12">
      <c r="A134" s="71" t="str">
        <f ca="1">IF(ISERROR(MATCH(C134,Код_Раздел,0)),"",INDIRECT(ADDRESS(MATCH(C134,Код_Раздел,0)+1,2,,,"Раздел")))</f>
        <v>Образование</v>
      </c>
      <c r="B134" s="77" t="s">
        <v>289</v>
      </c>
      <c r="C134" s="75" t="s">
        <v>74</v>
      </c>
      <c r="D134" s="67"/>
      <c r="E134" s="26"/>
      <c r="F134" s="76">
        <f t="shared" si="21"/>
        <v>8424</v>
      </c>
      <c r="G134" s="76">
        <f t="shared" si="21"/>
        <v>0</v>
      </c>
      <c r="H134" s="76">
        <f t="shared" si="12"/>
        <v>8424</v>
      </c>
      <c r="I134" s="76">
        <f t="shared" si="21"/>
        <v>0</v>
      </c>
      <c r="J134" s="76">
        <f t="shared" si="13"/>
        <v>8424</v>
      </c>
    </row>
    <row r="135" spans="1:12">
      <c r="A135" s="66" t="s">
        <v>130</v>
      </c>
      <c r="B135" s="77" t="s">
        <v>289</v>
      </c>
      <c r="C135" s="75" t="s">
        <v>74</v>
      </c>
      <c r="D135" s="67" t="s">
        <v>90</v>
      </c>
      <c r="E135" s="26"/>
      <c r="F135" s="76">
        <f t="shared" si="21"/>
        <v>8424</v>
      </c>
      <c r="G135" s="76">
        <f t="shared" si="21"/>
        <v>0</v>
      </c>
      <c r="H135" s="76">
        <f t="shared" si="12"/>
        <v>8424</v>
      </c>
      <c r="I135" s="76">
        <f t="shared" si="21"/>
        <v>0</v>
      </c>
      <c r="J135" s="76">
        <f t="shared" si="13"/>
        <v>8424</v>
      </c>
    </row>
    <row r="136" spans="1:12">
      <c r="A136" s="71" t="str">
        <f ca="1">IF(ISERROR(MATCH(E136,Код_КВР,0)),"",INDIRECT(ADDRESS(MATCH(E136,Код_КВР,0)+1,2,,,"КВР")))</f>
        <v>Социальное обеспечение и иные выплаты населению</v>
      </c>
      <c r="B136" s="77" t="s">
        <v>289</v>
      </c>
      <c r="C136" s="75" t="s">
        <v>74</v>
      </c>
      <c r="D136" s="67" t="s">
        <v>90</v>
      </c>
      <c r="E136" s="26">
        <v>300</v>
      </c>
      <c r="F136" s="76">
        <f t="shared" si="21"/>
        <v>8424</v>
      </c>
      <c r="G136" s="76">
        <f t="shared" si="21"/>
        <v>0</v>
      </c>
      <c r="H136" s="76">
        <f t="shared" si="12"/>
        <v>8424</v>
      </c>
      <c r="I136" s="76">
        <f t="shared" si="21"/>
        <v>0</v>
      </c>
      <c r="J136" s="76">
        <f t="shared" si="13"/>
        <v>8424</v>
      </c>
    </row>
    <row r="137" spans="1:12">
      <c r="A137" s="71" t="str">
        <f ca="1">IF(ISERROR(MATCH(E137,Код_КВР,0)),"",INDIRECT(ADDRESS(MATCH(E137,Код_КВР,0)+1,2,,,"КВР")))</f>
        <v>Публичные нормативные социальные выплаты гражданам</v>
      </c>
      <c r="B137" s="77" t="s">
        <v>289</v>
      </c>
      <c r="C137" s="75" t="s">
        <v>74</v>
      </c>
      <c r="D137" s="67" t="s">
        <v>90</v>
      </c>
      <c r="E137" s="26">
        <v>310</v>
      </c>
      <c r="F137" s="76">
        <f>'прил. 3'!G485</f>
        <v>8424</v>
      </c>
      <c r="G137" s="76">
        <f>'прил. 3'!H485</f>
        <v>0</v>
      </c>
      <c r="H137" s="76">
        <f t="shared" si="12"/>
        <v>8424</v>
      </c>
      <c r="I137" s="76">
        <f>'прил. 3'!J485</f>
        <v>0</v>
      </c>
      <c r="J137" s="76">
        <f t="shared" si="13"/>
        <v>8424</v>
      </c>
    </row>
    <row r="138" spans="1:12" ht="66">
      <c r="A138" s="71" t="str">
        <f ca="1">IF(ISERROR(MATCH(B138,Код_КЦСР,0)),"",INDIRECT(ADDRESS(MATCH(B138,Код_КЦСР,0)+1,2,,,"КЦСР")))</f>
        <v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v>
      </c>
      <c r="B138" s="77" t="s">
        <v>291</v>
      </c>
      <c r="C138" s="75"/>
      <c r="D138" s="67"/>
      <c r="E138" s="26"/>
      <c r="F138" s="76">
        <f>F139</f>
        <v>14164.8</v>
      </c>
      <c r="G138" s="76">
        <f>G139</f>
        <v>0</v>
      </c>
      <c r="H138" s="76">
        <f t="shared" si="12"/>
        <v>14164.8</v>
      </c>
      <c r="I138" s="76">
        <f>I139</f>
        <v>0</v>
      </c>
      <c r="J138" s="76">
        <f t="shared" si="13"/>
        <v>14164.8</v>
      </c>
    </row>
    <row r="139" spans="1:12">
      <c r="A139" s="71" t="str">
        <f ca="1">IF(ISERROR(MATCH(C139,Код_Раздел,0)),"",INDIRECT(ADDRESS(MATCH(C139,Код_Раздел,0)+1,2,,,"Раздел")))</f>
        <v>Социальная политика</v>
      </c>
      <c r="B139" s="77" t="s">
        <v>291</v>
      </c>
      <c r="C139" s="75" t="s">
        <v>67</v>
      </c>
      <c r="D139" s="67"/>
      <c r="E139" s="26"/>
      <c r="F139" s="76">
        <f t="shared" ref="F139:I141" si="22">F140</f>
        <v>14164.8</v>
      </c>
      <c r="G139" s="76">
        <f t="shared" si="22"/>
        <v>0</v>
      </c>
      <c r="H139" s="76">
        <f t="shared" si="12"/>
        <v>14164.8</v>
      </c>
      <c r="I139" s="76">
        <f t="shared" si="22"/>
        <v>0</v>
      </c>
      <c r="J139" s="76">
        <f t="shared" si="13"/>
        <v>14164.8</v>
      </c>
    </row>
    <row r="140" spans="1:12">
      <c r="A140" s="66" t="s">
        <v>58</v>
      </c>
      <c r="B140" s="77" t="s">
        <v>291</v>
      </c>
      <c r="C140" s="75" t="s">
        <v>67</v>
      </c>
      <c r="D140" s="67" t="s">
        <v>92</v>
      </c>
      <c r="E140" s="26"/>
      <c r="F140" s="76">
        <f t="shared" si="22"/>
        <v>14164.8</v>
      </c>
      <c r="G140" s="76">
        <f t="shared" si="22"/>
        <v>0</v>
      </c>
      <c r="H140" s="76">
        <f t="shared" si="12"/>
        <v>14164.8</v>
      </c>
      <c r="I140" s="76">
        <f t="shared" si="22"/>
        <v>0</v>
      </c>
      <c r="J140" s="76">
        <f t="shared" si="13"/>
        <v>14164.8</v>
      </c>
    </row>
    <row r="141" spans="1:12">
      <c r="A141" s="71" t="str">
        <f ca="1">IF(ISERROR(MATCH(E141,Код_КВР,0)),"",INDIRECT(ADDRESS(MATCH(E141,Код_КВР,0)+1,2,,,"КВР")))</f>
        <v>Социальное обеспечение и иные выплаты населению</v>
      </c>
      <c r="B141" s="77" t="s">
        <v>291</v>
      </c>
      <c r="C141" s="75" t="s">
        <v>67</v>
      </c>
      <c r="D141" s="67" t="s">
        <v>92</v>
      </c>
      <c r="E141" s="26">
        <v>300</v>
      </c>
      <c r="F141" s="76">
        <f t="shared" si="22"/>
        <v>14164.8</v>
      </c>
      <c r="G141" s="76">
        <f t="shared" si="22"/>
        <v>0</v>
      </c>
      <c r="H141" s="76">
        <f t="shared" si="12"/>
        <v>14164.8</v>
      </c>
      <c r="I141" s="76">
        <f t="shared" si="22"/>
        <v>0</v>
      </c>
      <c r="J141" s="76">
        <f t="shared" si="13"/>
        <v>14164.8</v>
      </c>
    </row>
    <row r="142" spans="1:12">
      <c r="A142" s="71" t="str">
        <f ca="1">IF(ISERROR(MATCH(E142,Код_КВР,0)),"",INDIRECT(ADDRESS(MATCH(E142,Код_КВР,0)+1,2,,,"КВР")))</f>
        <v>Публичные нормативные социальные выплаты гражданам</v>
      </c>
      <c r="B142" s="77" t="s">
        <v>291</v>
      </c>
      <c r="C142" s="75" t="s">
        <v>67</v>
      </c>
      <c r="D142" s="67" t="s">
        <v>92</v>
      </c>
      <c r="E142" s="26">
        <v>310</v>
      </c>
      <c r="F142" s="76">
        <f>'прил. 3'!G600</f>
        <v>14164.8</v>
      </c>
      <c r="G142" s="76">
        <f>'прил. 3'!H600</f>
        <v>0</v>
      </c>
      <c r="H142" s="76">
        <f t="shared" si="12"/>
        <v>14164.8</v>
      </c>
      <c r="I142" s="76">
        <f>'прил. 3'!J600</f>
        <v>0</v>
      </c>
      <c r="J142" s="76">
        <f t="shared" si="13"/>
        <v>14164.8</v>
      </c>
    </row>
    <row r="143" spans="1:12" ht="83.25" customHeight="1">
      <c r="A143" s="71" t="str">
        <f ca="1">IF(ISERROR(MATCH(B143,Код_КЦСР,0)),"",INDIRECT(ADDRESS(MATCH(B143,Код_КЦСР,0)+1,2,,,"КЦСР")))</f>
        <v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v>
      </c>
      <c r="B143" s="77" t="s">
        <v>292</v>
      </c>
      <c r="C143" s="75"/>
      <c r="D143" s="67"/>
      <c r="E143" s="26"/>
      <c r="F143" s="76">
        <f t="shared" ref="F143:I146" si="23">F144</f>
        <v>17503.7</v>
      </c>
      <c r="G143" s="76">
        <f t="shared" si="23"/>
        <v>0</v>
      </c>
      <c r="H143" s="76">
        <f t="shared" si="12"/>
        <v>17503.7</v>
      </c>
      <c r="I143" s="76">
        <f t="shared" si="23"/>
        <v>0</v>
      </c>
      <c r="J143" s="76">
        <f t="shared" si="13"/>
        <v>17503.7</v>
      </c>
      <c r="K143" s="47"/>
      <c r="L143" s="47"/>
    </row>
    <row r="144" spans="1:12">
      <c r="A144" s="71" t="str">
        <f ca="1">IF(ISERROR(MATCH(C144,Код_Раздел,0)),"",INDIRECT(ADDRESS(MATCH(C144,Код_Раздел,0)+1,2,,,"Раздел")))</f>
        <v>Социальная политика</v>
      </c>
      <c r="B144" s="77" t="s">
        <v>292</v>
      </c>
      <c r="C144" s="75" t="s">
        <v>67</v>
      </c>
      <c r="D144" s="67"/>
      <c r="E144" s="26"/>
      <c r="F144" s="76">
        <f t="shared" si="23"/>
        <v>17503.7</v>
      </c>
      <c r="G144" s="76">
        <f t="shared" si="23"/>
        <v>0</v>
      </c>
      <c r="H144" s="76">
        <f t="shared" si="12"/>
        <v>17503.7</v>
      </c>
      <c r="I144" s="76">
        <f t="shared" si="23"/>
        <v>0</v>
      </c>
      <c r="J144" s="76">
        <f t="shared" si="13"/>
        <v>17503.7</v>
      </c>
    </row>
    <row r="145" spans="1:10">
      <c r="A145" s="66" t="s">
        <v>82</v>
      </c>
      <c r="B145" s="77" t="s">
        <v>292</v>
      </c>
      <c r="C145" s="75" t="s">
        <v>67</v>
      </c>
      <c r="D145" s="67" t="s">
        <v>93</v>
      </c>
      <c r="E145" s="26"/>
      <c r="F145" s="76">
        <f t="shared" si="23"/>
        <v>17503.7</v>
      </c>
      <c r="G145" s="76">
        <f t="shared" si="23"/>
        <v>0</v>
      </c>
      <c r="H145" s="76">
        <f t="shared" ref="H145:H208" si="24">F145+G145</f>
        <v>17503.7</v>
      </c>
      <c r="I145" s="76">
        <f t="shared" si="23"/>
        <v>0</v>
      </c>
      <c r="J145" s="76">
        <f t="shared" ref="J145:J208" si="25">H145+I145</f>
        <v>17503.7</v>
      </c>
    </row>
    <row r="146" spans="1:10">
      <c r="A146" s="71" t="str">
        <f ca="1">IF(ISERROR(MATCH(E146,Код_КВР,0)),"",INDIRECT(ADDRESS(MATCH(E146,Код_КВР,0)+1,2,,,"КВР")))</f>
        <v>Социальное обеспечение и иные выплаты населению</v>
      </c>
      <c r="B146" s="77" t="s">
        <v>292</v>
      </c>
      <c r="C146" s="75" t="s">
        <v>67</v>
      </c>
      <c r="D146" s="67" t="s">
        <v>93</v>
      </c>
      <c r="E146" s="26">
        <v>300</v>
      </c>
      <c r="F146" s="76">
        <f t="shared" si="23"/>
        <v>17503.7</v>
      </c>
      <c r="G146" s="76">
        <f t="shared" si="23"/>
        <v>0</v>
      </c>
      <c r="H146" s="76">
        <f t="shared" si="24"/>
        <v>17503.7</v>
      </c>
      <c r="I146" s="76">
        <f t="shared" si="23"/>
        <v>0</v>
      </c>
      <c r="J146" s="76">
        <f t="shared" si="25"/>
        <v>17503.7</v>
      </c>
    </row>
    <row r="147" spans="1:10">
      <c r="A147" s="71" t="str">
        <f ca="1">IF(ISERROR(MATCH(E147,Код_КВР,0)),"",INDIRECT(ADDRESS(MATCH(E147,Код_КВР,0)+1,2,,,"КВР")))</f>
        <v>Публичные нормативные социальные выплаты гражданам</v>
      </c>
      <c r="B147" s="77" t="s">
        <v>292</v>
      </c>
      <c r="C147" s="75" t="s">
        <v>67</v>
      </c>
      <c r="D147" s="67" t="s">
        <v>93</v>
      </c>
      <c r="E147" s="26">
        <v>310</v>
      </c>
      <c r="F147" s="76">
        <f>'прил. 3'!G618</f>
        <v>17503.7</v>
      </c>
      <c r="G147" s="76">
        <f>'прил. 3'!H618</f>
        <v>0</v>
      </c>
      <c r="H147" s="76">
        <f t="shared" si="24"/>
        <v>17503.7</v>
      </c>
      <c r="I147" s="76">
        <f>'прил. 3'!J618</f>
        <v>0</v>
      </c>
      <c r="J147" s="76">
        <f t="shared" si="25"/>
        <v>17503.7</v>
      </c>
    </row>
    <row r="148" spans="1:10" ht="33">
      <c r="A148" s="71" t="str">
        <f ca="1">IF(ISERROR(MATCH(B148,Код_КЦСР,0)),"",INDIRECT(ADDRESS(MATCH(B148,Код_КЦСР,0)+1,2,,,"КЦСР")))</f>
        <v>Представление лучших педагогов сферы образования к поощрению наградами всех уровней</v>
      </c>
      <c r="B148" s="77" t="s">
        <v>293</v>
      </c>
      <c r="C148" s="75"/>
      <c r="D148" s="67"/>
      <c r="E148" s="26"/>
      <c r="F148" s="76">
        <f t="shared" ref="F148:I152" si="26">F149</f>
        <v>32.6</v>
      </c>
      <c r="G148" s="76">
        <f t="shared" si="26"/>
        <v>0</v>
      </c>
      <c r="H148" s="76">
        <f t="shared" si="24"/>
        <v>32.6</v>
      </c>
      <c r="I148" s="76">
        <f t="shared" si="26"/>
        <v>0</v>
      </c>
      <c r="J148" s="76">
        <f t="shared" si="25"/>
        <v>32.6</v>
      </c>
    </row>
    <row r="149" spans="1:10" ht="36.75" customHeight="1">
      <c r="A149" s="71" t="str">
        <f ca="1">IF(ISERROR(MATCH(B149,Код_КЦСР,0)),"",INDIRECT(ADDRESS(MATCH(B149,Код_КЦСР,0)+1,2,,,"КЦСР")))</f>
        <v>Представление лучших педагогов сферы образования к поощрению наградами всех уровней за счет средств городского бюджета</v>
      </c>
      <c r="B149" s="77" t="s">
        <v>295</v>
      </c>
      <c r="C149" s="75"/>
      <c r="D149" s="67"/>
      <c r="E149" s="26"/>
      <c r="F149" s="76">
        <f t="shared" si="26"/>
        <v>32.6</v>
      </c>
      <c r="G149" s="76">
        <f t="shared" si="26"/>
        <v>0</v>
      </c>
      <c r="H149" s="76">
        <f t="shared" si="24"/>
        <v>32.6</v>
      </c>
      <c r="I149" s="76">
        <f t="shared" si="26"/>
        <v>0</v>
      </c>
      <c r="J149" s="76">
        <f t="shared" si="25"/>
        <v>32.6</v>
      </c>
    </row>
    <row r="150" spans="1:10" ht="49.5">
      <c r="A150" s="71" t="str">
        <f ca="1">IF(ISERROR(MATCH(B150,Код_КЦСР,0)),"",INDIRECT(ADDRESS(MATCH(B150,Код_КЦСР,0)+1,2,,,"КЦСР")))</f>
        <v>Премии победителям конкурса профессионального мастерства «Учитель года» в соответствии с решением Череповецкой городской Думы от 29.06.2010 № 128</v>
      </c>
      <c r="B150" s="77" t="s">
        <v>297</v>
      </c>
      <c r="C150" s="75"/>
      <c r="D150" s="67"/>
      <c r="E150" s="26"/>
      <c r="F150" s="76">
        <f t="shared" si="26"/>
        <v>32.6</v>
      </c>
      <c r="G150" s="76">
        <f t="shared" si="26"/>
        <v>0</v>
      </c>
      <c r="H150" s="76">
        <f t="shared" si="24"/>
        <v>32.6</v>
      </c>
      <c r="I150" s="76">
        <f t="shared" si="26"/>
        <v>0</v>
      </c>
      <c r="J150" s="76">
        <f t="shared" si="25"/>
        <v>32.6</v>
      </c>
    </row>
    <row r="151" spans="1:10">
      <c r="A151" s="71" t="str">
        <f ca="1">IF(ISERROR(MATCH(C151,Код_Раздел,0)),"",INDIRECT(ADDRESS(MATCH(C151,Код_Раздел,0)+1,2,,,"Раздел")))</f>
        <v>Образование</v>
      </c>
      <c r="B151" s="77" t="s">
        <v>297</v>
      </c>
      <c r="C151" s="75" t="s">
        <v>74</v>
      </c>
      <c r="D151" s="67"/>
      <c r="E151" s="26"/>
      <c r="F151" s="76">
        <f t="shared" si="26"/>
        <v>32.6</v>
      </c>
      <c r="G151" s="76">
        <f t="shared" si="26"/>
        <v>0</v>
      </c>
      <c r="H151" s="76">
        <f t="shared" si="24"/>
        <v>32.6</v>
      </c>
      <c r="I151" s="76">
        <f t="shared" si="26"/>
        <v>0</v>
      </c>
      <c r="J151" s="76">
        <f t="shared" si="25"/>
        <v>32.6</v>
      </c>
    </row>
    <row r="152" spans="1:10">
      <c r="A152" s="66" t="s">
        <v>122</v>
      </c>
      <c r="B152" s="77" t="s">
        <v>297</v>
      </c>
      <c r="C152" s="75" t="s">
        <v>74</v>
      </c>
      <c r="D152" s="67" t="s">
        <v>91</v>
      </c>
      <c r="E152" s="26"/>
      <c r="F152" s="76">
        <f t="shared" si="26"/>
        <v>32.6</v>
      </c>
      <c r="G152" s="76">
        <f t="shared" si="26"/>
        <v>0</v>
      </c>
      <c r="H152" s="76">
        <f t="shared" si="24"/>
        <v>32.6</v>
      </c>
      <c r="I152" s="76">
        <f t="shared" si="26"/>
        <v>0</v>
      </c>
      <c r="J152" s="76">
        <f t="shared" si="25"/>
        <v>32.6</v>
      </c>
    </row>
    <row r="153" spans="1:10">
      <c r="A153" s="71" t="str">
        <f ca="1">IF(ISERROR(MATCH(E153,Код_КВР,0)),"",INDIRECT(ADDRESS(MATCH(E153,Код_КВР,0)+1,2,,,"КВР")))</f>
        <v>Социальное обеспечение и иные выплаты населению</v>
      </c>
      <c r="B153" s="77" t="s">
        <v>297</v>
      </c>
      <c r="C153" s="75" t="s">
        <v>74</v>
      </c>
      <c r="D153" s="67" t="s">
        <v>91</v>
      </c>
      <c r="E153" s="26">
        <v>300</v>
      </c>
      <c r="F153" s="76">
        <f t="shared" ref="F153:I153" si="27">F154</f>
        <v>32.6</v>
      </c>
      <c r="G153" s="76">
        <f t="shared" si="27"/>
        <v>0</v>
      </c>
      <c r="H153" s="76">
        <f t="shared" si="24"/>
        <v>32.6</v>
      </c>
      <c r="I153" s="76">
        <f t="shared" si="27"/>
        <v>0</v>
      </c>
      <c r="J153" s="76">
        <f t="shared" si="25"/>
        <v>32.6</v>
      </c>
    </row>
    <row r="154" spans="1:10" ht="33">
      <c r="A154" s="71" t="str">
        <f ca="1">IF(ISERROR(MATCH(E154,Код_КВР,0)),"",INDIRECT(ADDRESS(MATCH(E154,Код_КВР,0)+1,2,,,"КВР")))</f>
        <v>Публичные нормативные выплаты гражданам несоциального характера</v>
      </c>
      <c r="B154" s="77" t="s">
        <v>297</v>
      </c>
      <c r="C154" s="75" t="s">
        <v>74</v>
      </c>
      <c r="D154" s="67" t="s">
        <v>91</v>
      </c>
      <c r="E154" s="26">
        <v>330</v>
      </c>
      <c r="F154" s="76">
        <f>'прил. 3'!G529</f>
        <v>32.6</v>
      </c>
      <c r="G154" s="76">
        <f>'прил. 3'!H529</f>
        <v>0</v>
      </c>
      <c r="H154" s="76">
        <f t="shared" si="24"/>
        <v>32.6</v>
      </c>
      <c r="I154" s="76">
        <f>'прил. 3'!J529</f>
        <v>0</v>
      </c>
      <c r="J154" s="76">
        <f t="shared" si="25"/>
        <v>32.6</v>
      </c>
    </row>
    <row r="155" spans="1:10">
      <c r="A155" s="71" t="str">
        <f ca="1">IF(ISERROR(MATCH(B155,Код_КЦСР,0)),"",INDIRECT(ADDRESS(MATCH(B155,Код_КЦСР,0)+1,2,,,"КЦСР")))</f>
        <v>Одаренные дети</v>
      </c>
      <c r="B155" s="77" t="s">
        <v>298</v>
      </c>
      <c r="C155" s="75"/>
      <c r="D155" s="67"/>
      <c r="E155" s="26"/>
      <c r="F155" s="76">
        <f t="shared" ref="F155:I157" si="28">F156</f>
        <v>1500</v>
      </c>
      <c r="G155" s="76">
        <f t="shared" si="28"/>
        <v>0</v>
      </c>
      <c r="H155" s="76">
        <f t="shared" si="24"/>
        <v>1500</v>
      </c>
      <c r="I155" s="76">
        <f t="shared" si="28"/>
        <v>0</v>
      </c>
      <c r="J155" s="76">
        <f t="shared" si="25"/>
        <v>1500</v>
      </c>
    </row>
    <row r="156" spans="1:10">
      <c r="A156" s="71" t="str">
        <f ca="1">IF(ISERROR(MATCH(C156,Код_Раздел,0)),"",INDIRECT(ADDRESS(MATCH(C156,Код_Раздел,0)+1,2,,,"Раздел")))</f>
        <v>Образование</v>
      </c>
      <c r="B156" s="77" t="s">
        <v>298</v>
      </c>
      <c r="C156" s="75" t="s">
        <v>74</v>
      </c>
      <c r="D156" s="67"/>
      <c r="E156" s="26"/>
      <c r="F156" s="76">
        <f t="shared" si="28"/>
        <v>1500</v>
      </c>
      <c r="G156" s="76">
        <f t="shared" si="28"/>
        <v>0</v>
      </c>
      <c r="H156" s="76">
        <f t="shared" si="24"/>
        <v>1500</v>
      </c>
      <c r="I156" s="76">
        <f t="shared" si="28"/>
        <v>0</v>
      </c>
      <c r="J156" s="76">
        <f t="shared" si="25"/>
        <v>1500</v>
      </c>
    </row>
    <row r="157" spans="1:10">
      <c r="A157" s="66" t="s">
        <v>123</v>
      </c>
      <c r="B157" s="77" t="s">
        <v>298</v>
      </c>
      <c r="C157" s="75" t="s">
        <v>74</v>
      </c>
      <c r="D157" s="67" t="s">
        <v>96</v>
      </c>
      <c r="E157" s="26"/>
      <c r="F157" s="76">
        <f t="shared" si="28"/>
        <v>1500</v>
      </c>
      <c r="G157" s="76">
        <f t="shared" si="28"/>
        <v>0</v>
      </c>
      <c r="H157" s="76">
        <f t="shared" si="24"/>
        <v>1500</v>
      </c>
      <c r="I157" s="76">
        <f t="shared" si="28"/>
        <v>0</v>
      </c>
      <c r="J157" s="76">
        <f t="shared" si="25"/>
        <v>1500</v>
      </c>
    </row>
    <row r="158" spans="1:10" ht="33">
      <c r="A158" s="71" t="str">
        <f ca="1">IF(ISERROR(MATCH(E158,Код_КВР,0)),"",INDIRECT(ADDRESS(MATCH(E158,Код_КВР,0)+1,2,,,"КВР")))</f>
        <v>Предоставление субсидий бюджетным, автономным учреждениям и иным некоммерческим организациям</v>
      </c>
      <c r="B158" s="77" t="s">
        <v>298</v>
      </c>
      <c r="C158" s="75" t="s">
        <v>74</v>
      </c>
      <c r="D158" s="67" t="s">
        <v>96</v>
      </c>
      <c r="E158" s="26">
        <v>600</v>
      </c>
      <c r="F158" s="76">
        <f>SUM(F159:F160)</f>
        <v>1500</v>
      </c>
      <c r="G158" s="76">
        <f>SUM(G159:G160)</f>
        <v>0</v>
      </c>
      <c r="H158" s="76">
        <f t="shared" si="24"/>
        <v>1500</v>
      </c>
      <c r="I158" s="76">
        <f>SUM(I159:I160)</f>
        <v>0</v>
      </c>
      <c r="J158" s="76">
        <f t="shared" si="25"/>
        <v>1500</v>
      </c>
    </row>
    <row r="159" spans="1:10">
      <c r="A159" s="71" t="str">
        <f ca="1">IF(ISERROR(MATCH(E159,Код_КВР,0)),"",INDIRECT(ADDRESS(MATCH(E159,Код_КВР,0)+1,2,,,"КВР")))</f>
        <v>Субсидии бюджетным учреждениям</v>
      </c>
      <c r="B159" s="77" t="s">
        <v>298</v>
      </c>
      <c r="C159" s="75" t="s">
        <v>74</v>
      </c>
      <c r="D159" s="67" t="s">
        <v>96</v>
      </c>
      <c r="E159" s="26">
        <v>610</v>
      </c>
      <c r="F159" s="76">
        <f>'прил. 3'!G558</f>
        <v>1464.8</v>
      </c>
      <c r="G159" s="76">
        <f>'прил. 3'!H558</f>
        <v>0</v>
      </c>
      <c r="H159" s="76">
        <f t="shared" si="24"/>
        <v>1464.8</v>
      </c>
      <c r="I159" s="76">
        <f>'прил. 3'!J558</f>
        <v>0</v>
      </c>
      <c r="J159" s="76">
        <f t="shared" si="25"/>
        <v>1464.8</v>
      </c>
    </row>
    <row r="160" spans="1:10">
      <c r="A160" s="71" t="str">
        <f ca="1">IF(ISERROR(MATCH(E160,Код_КВР,0)),"",INDIRECT(ADDRESS(MATCH(E160,Код_КВР,0)+1,2,,,"КВР")))</f>
        <v>Субсидии автономным учреждениям</v>
      </c>
      <c r="B160" s="77" t="s">
        <v>298</v>
      </c>
      <c r="C160" s="75" t="s">
        <v>74</v>
      </c>
      <c r="D160" s="67" t="s">
        <v>96</v>
      </c>
      <c r="E160" s="26">
        <v>620</v>
      </c>
      <c r="F160" s="76">
        <f>'прил. 3'!G559</f>
        <v>35.200000000000003</v>
      </c>
      <c r="G160" s="76">
        <f>'прил. 3'!H559</f>
        <v>0</v>
      </c>
      <c r="H160" s="76">
        <f t="shared" si="24"/>
        <v>35.200000000000003</v>
      </c>
      <c r="I160" s="76">
        <f>'прил. 3'!J559</f>
        <v>0</v>
      </c>
      <c r="J160" s="76">
        <f t="shared" si="25"/>
        <v>35.200000000000003</v>
      </c>
    </row>
    <row r="161" spans="1:13" ht="33">
      <c r="A161" s="71" t="str">
        <f ca="1">IF(ISERROR(MATCH(B161,Код_КЦСР,0)),"",INDIRECT(ADDRESS(MATCH(B161,Код_КЦСР,0)+1,2,,,"КЦСР")))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161" s="77" t="s">
        <v>299</v>
      </c>
      <c r="C161" s="75"/>
      <c r="D161" s="67"/>
      <c r="E161" s="26"/>
      <c r="F161" s="76">
        <f t="shared" ref="F161:I161" si="29">F162</f>
        <v>20426.8</v>
      </c>
      <c r="G161" s="76">
        <f t="shared" si="29"/>
        <v>0</v>
      </c>
      <c r="H161" s="76">
        <f t="shared" si="24"/>
        <v>20426.8</v>
      </c>
      <c r="I161" s="76">
        <f t="shared" si="29"/>
        <v>0</v>
      </c>
      <c r="J161" s="76">
        <f t="shared" si="25"/>
        <v>20426.8</v>
      </c>
    </row>
    <row r="162" spans="1:13">
      <c r="A162" s="71" t="str">
        <f ca="1">IF(ISERROR(MATCH(C162,Код_Раздел,0)),"",INDIRECT(ADDRESS(MATCH(C162,Код_Раздел,0)+1,2,,,"Раздел")))</f>
        <v>Образование</v>
      </c>
      <c r="B162" s="77" t="s">
        <v>299</v>
      </c>
      <c r="C162" s="75" t="s">
        <v>74</v>
      </c>
      <c r="D162" s="67"/>
      <c r="E162" s="26"/>
      <c r="F162" s="76">
        <f>F163</f>
        <v>20426.8</v>
      </c>
      <c r="G162" s="76">
        <f>G163</f>
        <v>0</v>
      </c>
      <c r="H162" s="76">
        <f t="shared" si="24"/>
        <v>20426.8</v>
      </c>
      <c r="I162" s="76">
        <f>I163</f>
        <v>0</v>
      </c>
      <c r="J162" s="76">
        <f t="shared" si="25"/>
        <v>20426.8</v>
      </c>
    </row>
    <row r="163" spans="1:13">
      <c r="A163" s="66" t="s">
        <v>123</v>
      </c>
      <c r="B163" s="77" t="s">
        <v>299</v>
      </c>
      <c r="C163" s="75" t="s">
        <v>74</v>
      </c>
      <c r="D163" s="67" t="s">
        <v>96</v>
      </c>
      <c r="E163" s="26"/>
      <c r="F163" s="76">
        <f>F164+F166</f>
        <v>20426.8</v>
      </c>
      <c r="G163" s="76">
        <f>G164+G166</f>
        <v>0</v>
      </c>
      <c r="H163" s="76">
        <f t="shared" si="24"/>
        <v>20426.8</v>
      </c>
      <c r="I163" s="76">
        <f>I164+I166</f>
        <v>0</v>
      </c>
      <c r="J163" s="76">
        <f t="shared" si="25"/>
        <v>20426.8</v>
      </c>
    </row>
    <row r="164" spans="1:13" ht="33">
      <c r="A164" s="71" t="str">
        <f ca="1">IF(ISERROR(MATCH(E164,Код_КВР,0)),"",INDIRECT(ADDRESS(MATCH(E164,Код_КВР,0)+1,2,,,"КВР")))</f>
        <v>Закупка товаров, работ и услуг для государственных (муниципальных) нужд</v>
      </c>
      <c r="B164" s="77" t="s">
        <v>299</v>
      </c>
      <c r="C164" s="75" t="s">
        <v>74</v>
      </c>
      <c r="D164" s="67" t="s">
        <v>96</v>
      </c>
      <c r="E164" s="26">
        <v>200</v>
      </c>
      <c r="F164" s="76">
        <f>F165</f>
        <v>726.8</v>
      </c>
      <c r="G164" s="76">
        <f>G165</f>
        <v>0</v>
      </c>
      <c r="H164" s="76">
        <f t="shared" si="24"/>
        <v>726.8</v>
      </c>
      <c r="I164" s="76">
        <f>I165</f>
        <v>0</v>
      </c>
      <c r="J164" s="76">
        <f t="shared" si="25"/>
        <v>726.8</v>
      </c>
    </row>
    <row r="165" spans="1:13" ht="33">
      <c r="A165" s="71" t="str">
        <f ca="1">IF(ISERROR(MATCH(E165,Код_КВР,0)),"",INDIRECT(ADDRESS(MATCH(E165,Код_КВР,0)+1,2,,,"КВР")))</f>
        <v>Иные закупки товаров, работ и услуг для обеспечения государственных (муниципальных) нужд</v>
      </c>
      <c r="B165" s="77" t="s">
        <v>299</v>
      </c>
      <c r="C165" s="75" t="s">
        <v>74</v>
      </c>
      <c r="D165" s="67" t="s">
        <v>96</v>
      </c>
      <c r="E165" s="26">
        <v>240</v>
      </c>
      <c r="F165" s="76">
        <f>'прил. 3'!G562</f>
        <v>726.8</v>
      </c>
      <c r="G165" s="76">
        <f>'прил. 3'!H562</f>
        <v>0</v>
      </c>
      <c r="H165" s="76">
        <f t="shared" si="24"/>
        <v>726.8</v>
      </c>
      <c r="I165" s="76">
        <f>'прил. 3'!J562</f>
        <v>0</v>
      </c>
      <c r="J165" s="76">
        <f t="shared" si="25"/>
        <v>726.8</v>
      </c>
    </row>
    <row r="166" spans="1:13" ht="33">
      <c r="A166" s="71" t="str">
        <f ca="1">IF(ISERROR(MATCH(E166,Код_КВР,0)),"",INDIRECT(ADDRESS(MATCH(E166,Код_КВР,0)+1,2,,,"КВР")))</f>
        <v>Предоставление субсидий бюджетным, автономным учреждениям и иным некоммерческим организациям</v>
      </c>
      <c r="B166" s="77" t="s">
        <v>299</v>
      </c>
      <c r="C166" s="75" t="s">
        <v>74</v>
      </c>
      <c r="D166" s="67" t="s">
        <v>96</v>
      </c>
      <c r="E166" s="26">
        <v>600</v>
      </c>
      <c r="F166" s="76">
        <f>F167+F168</f>
        <v>19700</v>
      </c>
      <c r="G166" s="76">
        <f>G167+G168</f>
        <v>0</v>
      </c>
      <c r="H166" s="76">
        <f t="shared" si="24"/>
        <v>19700</v>
      </c>
      <c r="I166" s="76">
        <f>I167+I168</f>
        <v>0</v>
      </c>
      <c r="J166" s="76">
        <f t="shared" si="25"/>
        <v>19700</v>
      </c>
    </row>
    <row r="167" spans="1:13">
      <c r="A167" s="71" t="str">
        <f ca="1">IF(ISERROR(MATCH(E167,Код_КВР,0)),"",INDIRECT(ADDRESS(MATCH(E167,Код_КВР,0)+1,2,,,"КВР")))</f>
        <v>Субсидии бюджетным учреждениям</v>
      </c>
      <c r="B167" s="77" t="s">
        <v>299</v>
      </c>
      <c r="C167" s="75" t="s">
        <v>74</v>
      </c>
      <c r="D167" s="67" t="s">
        <v>96</v>
      </c>
      <c r="E167" s="26">
        <v>610</v>
      </c>
      <c r="F167" s="76">
        <f>'прил. 3'!G564</f>
        <v>19500</v>
      </c>
      <c r="G167" s="76">
        <f>'прил. 3'!H564</f>
        <v>0</v>
      </c>
      <c r="H167" s="76">
        <f t="shared" si="24"/>
        <v>19500</v>
      </c>
      <c r="I167" s="76">
        <f>'прил. 3'!J564</f>
        <v>0</v>
      </c>
      <c r="J167" s="76">
        <f t="shared" si="25"/>
        <v>19500</v>
      </c>
    </row>
    <row r="168" spans="1:13">
      <c r="A168" s="71" t="str">
        <f ca="1">IF(ISERROR(MATCH(E168,Код_КВР,0)),"",INDIRECT(ADDRESS(MATCH(E168,Код_КВР,0)+1,2,,,"КВР")))</f>
        <v>Субсидии автономным учреждениям</v>
      </c>
      <c r="B168" s="77" t="s">
        <v>299</v>
      </c>
      <c r="C168" s="75" t="s">
        <v>74</v>
      </c>
      <c r="D168" s="67" t="s">
        <v>96</v>
      </c>
      <c r="E168" s="26">
        <v>620</v>
      </c>
      <c r="F168" s="76">
        <f>'прил. 3'!G565</f>
        <v>200</v>
      </c>
      <c r="G168" s="76">
        <f>'прил. 3'!H565</f>
        <v>0</v>
      </c>
      <c r="H168" s="76">
        <f t="shared" si="24"/>
        <v>200</v>
      </c>
      <c r="I168" s="76">
        <f>'прил. 3'!J565</f>
        <v>0</v>
      </c>
      <c r="J168" s="76">
        <f t="shared" si="25"/>
        <v>200</v>
      </c>
    </row>
    <row r="169" spans="1:13" ht="33">
      <c r="A169" s="71" t="str">
        <f ca="1">IF(ISERROR(MATCH(B169,Код_КЦСР,0)),"",INDIRECT(ADDRESS(MATCH(B169,Код_КЦСР,0)+1,2,,,"КЦСР")))</f>
        <v>Муниципальная программа «Развитие культуры и туризма в городе Череповце» на 2016 – 2022 годы</v>
      </c>
      <c r="B169" s="77" t="s">
        <v>300</v>
      </c>
      <c r="C169" s="75"/>
      <c r="D169" s="67"/>
      <c r="E169" s="26"/>
      <c r="F169" s="76">
        <f>F170+F178+F187+F233+F250+F266</f>
        <v>336656.29999999993</v>
      </c>
      <c r="G169" s="76">
        <f>G170+G178+G187+G233+G250+G266</f>
        <v>0</v>
      </c>
      <c r="H169" s="76">
        <f t="shared" si="24"/>
        <v>336656.29999999993</v>
      </c>
      <c r="I169" s="76">
        <f>I170+I178+I187+I233+I250+I266</f>
        <v>0</v>
      </c>
      <c r="J169" s="76">
        <f t="shared" si="25"/>
        <v>336656.29999999993</v>
      </c>
      <c r="M169" s="40"/>
    </row>
    <row r="170" spans="1:13" ht="33">
      <c r="A170" s="71" t="str">
        <f ca="1">IF(ISERROR(MATCH(B170,Код_КЦСР,0)),"",INDIRECT(ADDRESS(MATCH(B170,Код_КЦСР,0)+1,2,,,"КЦСР")))</f>
        <v>Организация работы по реализации целей, задач управления и выполнения его функциональных обязанностей</v>
      </c>
      <c r="B170" s="77" t="s">
        <v>347</v>
      </c>
      <c r="C170" s="75"/>
      <c r="D170" s="67"/>
      <c r="E170" s="26"/>
      <c r="F170" s="76">
        <f>F171</f>
        <v>9221.9</v>
      </c>
      <c r="G170" s="76">
        <f>G171</f>
        <v>0</v>
      </c>
      <c r="H170" s="76">
        <f t="shared" si="24"/>
        <v>9221.9</v>
      </c>
      <c r="I170" s="76">
        <f>I171</f>
        <v>0</v>
      </c>
      <c r="J170" s="76">
        <f t="shared" si="25"/>
        <v>9221.9</v>
      </c>
    </row>
    <row r="171" spans="1:13" ht="18" customHeight="1">
      <c r="A171" s="71" t="str">
        <f ca="1">IF(ISERROR(MATCH(B171,Код_КЦСР,0)),"",INDIRECT(ADDRESS(MATCH(B171,Код_КЦСР,0)+1,2,,,"КЦСР")))</f>
        <v>Расходы на обеспечение функций органов местного самоуправления</v>
      </c>
      <c r="B171" s="77" t="s">
        <v>348</v>
      </c>
      <c r="C171" s="75"/>
      <c r="D171" s="67"/>
      <c r="E171" s="26"/>
      <c r="F171" s="76">
        <f>F172</f>
        <v>9221.9</v>
      </c>
      <c r="G171" s="76">
        <f>G172</f>
        <v>0</v>
      </c>
      <c r="H171" s="76">
        <f t="shared" si="24"/>
        <v>9221.9</v>
      </c>
      <c r="I171" s="76">
        <f>I172</f>
        <v>0</v>
      </c>
      <c r="J171" s="76">
        <f t="shared" si="25"/>
        <v>9221.9</v>
      </c>
    </row>
    <row r="172" spans="1:13">
      <c r="A172" s="71" t="str">
        <f ca="1">IF(ISERROR(MATCH(C172,Код_Раздел,0)),"",INDIRECT(ADDRESS(MATCH(C172,Код_Раздел,0)+1,2,,,"Раздел")))</f>
        <v>Культура, кинематография</v>
      </c>
      <c r="B172" s="77" t="s">
        <v>348</v>
      </c>
      <c r="C172" s="75" t="s">
        <v>99</v>
      </c>
      <c r="D172" s="67"/>
      <c r="E172" s="26"/>
      <c r="F172" s="76">
        <f t="shared" ref="F172:I172" si="30">F173</f>
        <v>9221.9</v>
      </c>
      <c r="G172" s="76">
        <f t="shared" si="30"/>
        <v>0</v>
      </c>
      <c r="H172" s="76">
        <f t="shared" si="24"/>
        <v>9221.9</v>
      </c>
      <c r="I172" s="76">
        <f t="shared" si="30"/>
        <v>0</v>
      </c>
      <c r="J172" s="76">
        <f t="shared" si="25"/>
        <v>9221.9</v>
      </c>
    </row>
    <row r="173" spans="1:13">
      <c r="A173" s="66" t="s">
        <v>44</v>
      </c>
      <c r="B173" s="77" t="s">
        <v>348</v>
      </c>
      <c r="C173" s="75" t="s">
        <v>99</v>
      </c>
      <c r="D173" s="67" t="s">
        <v>93</v>
      </c>
      <c r="E173" s="26"/>
      <c r="F173" s="76">
        <f>F174+F176</f>
        <v>9221.9</v>
      </c>
      <c r="G173" s="76">
        <f>G174+G176</f>
        <v>0</v>
      </c>
      <c r="H173" s="76">
        <f t="shared" si="24"/>
        <v>9221.9</v>
      </c>
      <c r="I173" s="76">
        <f>I174+I176</f>
        <v>0</v>
      </c>
      <c r="J173" s="76">
        <f t="shared" si="25"/>
        <v>9221.9</v>
      </c>
    </row>
    <row r="174" spans="1:13" ht="67.5" customHeight="1">
      <c r="A174" s="71" t="str">
        <f ca="1">IF(ISERROR(MATCH(E174,Код_КВР,0)),"",INDIRECT(ADDRESS(MATCH(E174,Код_КВР,0)+1,2,,,"КВР")))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4" s="77" t="s">
        <v>348</v>
      </c>
      <c r="C174" s="75" t="s">
        <v>99</v>
      </c>
      <c r="D174" s="67" t="s">
        <v>93</v>
      </c>
      <c r="E174" s="26">
        <v>100</v>
      </c>
      <c r="F174" s="76">
        <f>F175</f>
        <v>9207.6</v>
      </c>
      <c r="G174" s="76">
        <f>G175</f>
        <v>0</v>
      </c>
      <c r="H174" s="76">
        <f t="shared" si="24"/>
        <v>9207.6</v>
      </c>
      <c r="I174" s="76">
        <f>I175</f>
        <v>0</v>
      </c>
      <c r="J174" s="76">
        <f t="shared" si="25"/>
        <v>9207.6</v>
      </c>
    </row>
    <row r="175" spans="1:13" ht="33">
      <c r="A175" s="71" t="str">
        <f ca="1">IF(ISERROR(MATCH(E175,Код_КВР,0)),"",INDIRECT(ADDRESS(MATCH(E175,Код_КВР,0)+1,2,,,"КВР")))</f>
        <v>Расходы на выплаты персоналу государственных (муниципальных) органов</v>
      </c>
      <c r="B175" s="77" t="s">
        <v>348</v>
      </c>
      <c r="C175" s="75" t="s">
        <v>99</v>
      </c>
      <c r="D175" s="67" t="s">
        <v>93</v>
      </c>
      <c r="E175" s="26">
        <v>120</v>
      </c>
      <c r="F175" s="76">
        <f>'прил. 3'!G749</f>
        <v>9207.6</v>
      </c>
      <c r="G175" s="76">
        <f>'прил. 3'!H749</f>
        <v>0</v>
      </c>
      <c r="H175" s="76">
        <f t="shared" si="24"/>
        <v>9207.6</v>
      </c>
      <c r="I175" s="76">
        <f>'прил. 3'!J749</f>
        <v>0</v>
      </c>
      <c r="J175" s="76">
        <f t="shared" si="25"/>
        <v>9207.6</v>
      </c>
    </row>
    <row r="176" spans="1:13" ht="33">
      <c r="A176" s="71" t="str">
        <f ca="1">IF(ISERROR(MATCH(E176,Код_КВР,0)),"",INDIRECT(ADDRESS(MATCH(E176,Код_КВР,0)+1,2,,,"КВР")))</f>
        <v>Закупка товаров, работ и услуг для государственных (муниципальных) нужд</v>
      </c>
      <c r="B176" s="77" t="s">
        <v>348</v>
      </c>
      <c r="C176" s="75" t="s">
        <v>99</v>
      </c>
      <c r="D176" s="67" t="s">
        <v>93</v>
      </c>
      <c r="E176" s="26">
        <v>200</v>
      </c>
      <c r="F176" s="76">
        <f>F177</f>
        <v>14.3</v>
      </c>
      <c r="G176" s="76">
        <f>G177</f>
        <v>0</v>
      </c>
      <c r="H176" s="76">
        <f t="shared" si="24"/>
        <v>14.3</v>
      </c>
      <c r="I176" s="76">
        <f>I177</f>
        <v>0</v>
      </c>
      <c r="J176" s="76">
        <f t="shared" si="25"/>
        <v>14.3</v>
      </c>
    </row>
    <row r="177" spans="1:10" ht="33">
      <c r="A177" s="71" t="str">
        <f ca="1">IF(ISERROR(MATCH(E177,Код_КВР,0)),"",INDIRECT(ADDRESS(MATCH(E177,Код_КВР,0)+1,2,,,"КВР")))</f>
        <v>Иные закупки товаров, работ и услуг для обеспечения государственных (муниципальных) нужд</v>
      </c>
      <c r="B177" s="77" t="s">
        <v>348</v>
      </c>
      <c r="C177" s="75" t="s">
        <v>99</v>
      </c>
      <c r="D177" s="67" t="s">
        <v>93</v>
      </c>
      <c r="E177" s="26">
        <v>240</v>
      </c>
      <c r="F177" s="76">
        <f>'прил. 3'!G751</f>
        <v>14.3</v>
      </c>
      <c r="G177" s="76">
        <f>'прил. 3'!H751</f>
        <v>0</v>
      </c>
      <c r="H177" s="76">
        <f t="shared" si="24"/>
        <v>14.3</v>
      </c>
      <c r="I177" s="76">
        <f>'прил. 3'!J751</f>
        <v>0</v>
      </c>
      <c r="J177" s="76">
        <f t="shared" si="25"/>
        <v>14.3</v>
      </c>
    </row>
    <row r="178" spans="1:10" ht="33">
      <c r="A178" s="71" t="str">
        <f ca="1">IF(ISERROR(MATCH(B178,Код_КЦСР,0)),"",INDIRECT(ADDRESS(MATCH(B178,Код_КЦСР,0)+1,2,,,"КЦСР")))</f>
        <v>Организация работы по ведению бухгалтерского (бюджетного) учета и отчетности</v>
      </c>
      <c r="B178" s="77" t="s">
        <v>349</v>
      </c>
      <c r="C178" s="75"/>
      <c r="D178" s="67"/>
      <c r="E178" s="26"/>
      <c r="F178" s="76">
        <f>F179</f>
        <v>10277.6</v>
      </c>
      <c r="G178" s="76">
        <f>G179</f>
        <v>0</v>
      </c>
      <c r="H178" s="76">
        <f t="shared" si="24"/>
        <v>10277.6</v>
      </c>
      <c r="I178" s="76">
        <f>I179</f>
        <v>0</v>
      </c>
      <c r="J178" s="76">
        <f t="shared" si="25"/>
        <v>10277.6</v>
      </c>
    </row>
    <row r="179" spans="1:10">
      <c r="A179" s="71" t="str">
        <f ca="1">IF(ISERROR(MATCH(C179,Код_Раздел,0)),"",INDIRECT(ADDRESS(MATCH(C179,Код_Раздел,0)+1,2,,,"Раздел")))</f>
        <v>Культура, кинематография</v>
      </c>
      <c r="B179" s="77" t="s">
        <v>349</v>
      </c>
      <c r="C179" s="75" t="s">
        <v>99</v>
      </c>
      <c r="D179" s="67"/>
      <c r="E179" s="26"/>
      <c r="F179" s="76">
        <f>F180</f>
        <v>10277.6</v>
      </c>
      <c r="G179" s="76">
        <f>G180</f>
        <v>0</v>
      </c>
      <c r="H179" s="76">
        <f t="shared" si="24"/>
        <v>10277.6</v>
      </c>
      <c r="I179" s="76">
        <f>I180</f>
        <v>0</v>
      </c>
      <c r="J179" s="76">
        <f t="shared" si="25"/>
        <v>10277.6</v>
      </c>
    </row>
    <row r="180" spans="1:10">
      <c r="A180" s="66" t="s">
        <v>44</v>
      </c>
      <c r="B180" s="77" t="s">
        <v>349</v>
      </c>
      <c r="C180" s="75" t="s">
        <v>99</v>
      </c>
      <c r="D180" s="67" t="s">
        <v>93</v>
      </c>
      <c r="E180" s="26"/>
      <c r="F180" s="76">
        <f>F181+F183+F185</f>
        <v>10277.6</v>
      </c>
      <c r="G180" s="76">
        <f>G181+G183+G185</f>
        <v>0</v>
      </c>
      <c r="H180" s="76">
        <f t="shared" si="24"/>
        <v>10277.6</v>
      </c>
      <c r="I180" s="76">
        <f>I181+I183+I185</f>
        <v>0</v>
      </c>
      <c r="J180" s="76">
        <f t="shared" si="25"/>
        <v>10277.6</v>
      </c>
    </row>
    <row r="181" spans="1:10" ht="67.5" customHeight="1">
      <c r="A181" s="71" t="str">
        <f t="shared" ref="A181:A186" ca="1" si="31">IF(ISERROR(MATCH(E181,Код_КВР,0)),"",INDIRECT(ADDRESS(MATCH(E181,Код_КВР,0)+1,2,,,"КВР")))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1" s="77" t="s">
        <v>349</v>
      </c>
      <c r="C181" s="75" t="s">
        <v>99</v>
      </c>
      <c r="D181" s="67" t="s">
        <v>93</v>
      </c>
      <c r="E181" s="26">
        <v>100</v>
      </c>
      <c r="F181" s="76">
        <f>F182</f>
        <v>7470.2</v>
      </c>
      <c r="G181" s="76">
        <f>G182</f>
        <v>0</v>
      </c>
      <c r="H181" s="76">
        <f t="shared" si="24"/>
        <v>7470.2</v>
      </c>
      <c r="I181" s="76">
        <f>I182</f>
        <v>0</v>
      </c>
      <c r="J181" s="76">
        <f t="shared" si="25"/>
        <v>7470.2</v>
      </c>
    </row>
    <row r="182" spans="1:10">
      <c r="A182" s="71" t="str">
        <f t="shared" ca="1" si="31"/>
        <v>Расходы на выплаты персоналу казенных учреждений</v>
      </c>
      <c r="B182" s="77" t="s">
        <v>349</v>
      </c>
      <c r="C182" s="75" t="s">
        <v>99</v>
      </c>
      <c r="D182" s="67" t="s">
        <v>93</v>
      </c>
      <c r="E182" s="26">
        <v>110</v>
      </c>
      <c r="F182" s="76">
        <f>'прил. 3'!G754</f>
        <v>7470.2</v>
      </c>
      <c r="G182" s="76">
        <f>'прил. 3'!H754</f>
        <v>0</v>
      </c>
      <c r="H182" s="76">
        <f t="shared" si="24"/>
        <v>7470.2</v>
      </c>
      <c r="I182" s="76">
        <f>'прил. 3'!J754</f>
        <v>0</v>
      </c>
      <c r="J182" s="76">
        <f t="shared" si="25"/>
        <v>7470.2</v>
      </c>
    </row>
    <row r="183" spans="1:10" ht="33">
      <c r="A183" s="71" t="str">
        <f t="shared" ca="1" si="31"/>
        <v>Закупка товаров, работ и услуг для государственных (муниципальных) нужд</v>
      </c>
      <c r="B183" s="77" t="s">
        <v>349</v>
      </c>
      <c r="C183" s="75" t="s">
        <v>99</v>
      </c>
      <c r="D183" s="67" t="s">
        <v>93</v>
      </c>
      <c r="E183" s="26">
        <v>200</v>
      </c>
      <c r="F183" s="76">
        <f>F184</f>
        <v>2483.9</v>
      </c>
      <c r="G183" s="76">
        <f>G184</f>
        <v>0</v>
      </c>
      <c r="H183" s="76">
        <f t="shared" si="24"/>
        <v>2483.9</v>
      </c>
      <c r="I183" s="76">
        <f>I184</f>
        <v>0</v>
      </c>
      <c r="J183" s="76">
        <f t="shared" si="25"/>
        <v>2483.9</v>
      </c>
    </row>
    <row r="184" spans="1:10" ht="33">
      <c r="A184" s="71" t="str">
        <f t="shared" ca="1" si="31"/>
        <v>Иные закупки товаров, работ и услуг для обеспечения государственных (муниципальных) нужд</v>
      </c>
      <c r="B184" s="77" t="s">
        <v>349</v>
      </c>
      <c r="C184" s="75" t="s">
        <v>99</v>
      </c>
      <c r="D184" s="67" t="s">
        <v>93</v>
      </c>
      <c r="E184" s="26">
        <v>240</v>
      </c>
      <c r="F184" s="76">
        <f>'прил. 3'!G756</f>
        <v>2483.9</v>
      </c>
      <c r="G184" s="76">
        <f>'прил. 3'!H756</f>
        <v>0</v>
      </c>
      <c r="H184" s="76">
        <f t="shared" si="24"/>
        <v>2483.9</v>
      </c>
      <c r="I184" s="76">
        <f>'прил. 3'!J756</f>
        <v>0</v>
      </c>
      <c r="J184" s="76">
        <f t="shared" si="25"/>
        <v>2483.9</v>
      </c>
    </row>
    <row r="185" spans="1:10">
      <c r="A185" s="71" t="str">
        <f t="shared" ca="1" si="31"/>
        <v>Иные бюджетные ассигнования</v>
      </c>
      <c r="B185" s="77" t="s">
        <v>349</v>
      </c>
      <c r="C185" s="75" t="s">
        <v>99</v>
      </c>
      <c r="D185" s="67" t="s">
        <v>93</v>
      </c>
      <c r="E185" s="26">
        <v>800</v>
      </c>
      <c r="F185" s="76">
        <f>F186</f>
        <v>323.5</v>
      </c>
      <c r="G185" s="76">
        <f>G186</f>
        <v>0</v>
      </c>
      <c r="H185" s="76">
        <f t="shared" si="24"/>
        <v>323.5</v>
      </c>
      <c r="I185" s="76">
        <f>I186</f>
        <v>0</v>
      </c>
      <c r="J185" s="76">
        <f t="shared" si="25"/>
        <v>323.5</v>
      </c>
    </row>
    <row r="186" spans="1:10">
      <c r="A186" s="71" t="str">
        <f t="shared" ca="1" si="31"/>
        <v>Уплата налогов, сборов и иных платежей</v>
      </c>
      <c r="B186" s="77" t="s">
        <v>349</v>
      </c>
      <c r="C186" s="75" t="s">
        <v>99</v>
      </c>
      <c r="D186" s="67" t="s">
        <v>93</v>
      </c>
      <c r="E186" s="26">
        <v>850</v>
      </c>
      <c r="F186" s="76">
        <f>'прил. 3'!G758</f>
        <v>323.5</v>
      </c>
      <c r="G186" s="76">
        <f>'прил. 3'!H758</f>
        <v>0</v>
      </c>
      <c r="H186" s="76">
        <f t="shared" si="24"/>
        <v>323.5</v>
      </c>
      <c r="I186" s="76">
        <f>'прил. 3'!J758</f>
        <v>0</v>
      </c>
      <c r="J186" s="76">
        <f t="shared" si="25"/>
        <v>323.5</v>
      </c>
    </row>
    <row r="187" spans="1:10">
      <c r="A187" s="71" t="str">
        <f ca="1">IF(ISERROR(MATCH(B187,Код_КЦСР,0)),"",INDIRECT(ADDRESS(MATCH(B187,Код_КЦСР,0)+1,2,,,"КЦСР")))</f>
        <v>Наследие</v>
      </c>
      <c r="B187" s="77" t="s">
        <v>303</v>
      </c>
      <c r="C187" s="75"/>
      <c r="D187" s="67"/>
      <c r="E187" s="26"/>
      <c r="F187" s="76">
        <f>F188+F193+F198+F203+F208+F213+F218+F223+F228</f>
        <v>105827.9</v>
      </c>
      <c r="G187" s="76">
        <f>G188+G193+G198+G203+G208+G213+G218+G223+G228</f>
        <v>0</v>
      </c>
      <c r="H187" s="76">
        <f t="shared" si="24"/>
        <v>105827.9</v>
      </c>
      <c r="I187" s="76">
        <f>I188+I193+I198+I203+I208+I213+I218+I223+I228</f>
        <v>0</v>
      </c>
      <c r="J187" s="76">
        <f t="shared" si="25"/>
        <v>105827.9</v>
      </c>
    </row>
    <row r="188" spans="1:10" ht="33">
      <c r="A188" s="71" t="str">
        <f ca="1">IF(ISERROR(MATCH(B188,Код_КЦСР,0)),"",INDIRECT(ADDRESS(MATCH(B188,Код_КЦСР,0)+1,2,,,"КЦСР")))</f>
        <v>Организация мероприятий по сохранению, реставрации (ремонту) объектов культурного наследия</v>
      </c>
      <c r="B188" s="77" t="s">
        <v>304</v>
      </c>
      <c r="C188" s="75"/>
      <c r="D188" s="67"/>
      <c r="E188" s="26"/>
      <c r="F188" s="76">
        <f t="shared" ref="F188:I188" si="32">F189</f>
        <v>250</v>
      </c>
      <c r="G188" s="76">
        <f t="shared" si="32"/>
        <v>0</v>
      </c>
      <c r="H188" s="76">
        <f t="shared" si="24"/>
        <v>250</v>
      </c>
      <c r="I188" s="76">
        <f t="shared" si="32"/>
        <v>0</v>
      </c>
      <c r="J188" s="76">
        <f t="shared" si="25"/>
        <v>250</v>
      </c>
    </row>
    <row r="189" spans="1:10">
      <c r="A189" s="71" t="str">
        <f ca="1">IF(ISERROR(MATCH(C189,Код_Раздел,0)),"",INDIRECT(ADDRESS(MATCH(C189,Код_Раздел,0)+1,2,,,"Раздел")))</f>
        <v>Культура, кинематография</v>
      </c>
      <c r="B189" s="77" t="s">
        <v>304</v>
      </c>
      <c r="C189" s="75" t="s">
        <v>99</v>
      </c>
      <c r="D189" s="67"/>
      <c r="E189" s="26"/>
      <c r="F189" s="76">
        <f t="shared" ref="F189:I191" si="33">F190</f>
        <v>250</v>
      </c>
      <c r="G189" s="76">
        <f t="shared" si="33"/>
        <v>0</v>
      </c>
      <c r="H189" s="76">
        <f t="shared" si="24"/>
        <v>250</v>
      </c>
      <c r="I189" s="76">
        <f t="shared" si="33"/>
        <v>0</v>
      </c>
      <c r="J189" s="76">
        <f t="shared" si="25"/>
        <v>250</v>
      </c>
    </row>
    <row r="190" spans="1:10">
      <c r="A190" s="66" t="s">
        <v>63</v>
      </c>
      <c r="B190" s="77" t="s">
        <v>304</v>
      </c>
      <c r="C190" s="75" t="s">
        <v>99</v>
      </c>
      <c r="D190" s="67" t="s">
        <v>90</v>
      </c>
      <c r="E190" s="26"/>
      <c r="F190" s="76">
        <f t="shared" si="33"/>
        <v>250</v>
      </c>
      <c r="G190" s="76">
        <f t="shared" si="33"/>
        <v>0</v>
      </c>
      <c r="H190" s="76">
        <f t="shared" si="24"/>
        <v>250</v>
      </c>
      <c r="I190" s="76">
        <f t="shared" si="33"/>
        <v>0</v>
      </c>
      <c r="J190" s="76">
        <f t="shared" si="25"/>
        <v>250</v>
      </c>
    </row>
    <row r="191" spans="1:10" ht="33">
      <c r="A191" s="71" t="str">
        <f ca="1">IF(ISERROR(MATCH(E191,Код_КВР,0)),"",INDIRECT(ADDRESS(MATCH(E191,Код_КВР,0)+1,2,,,"КВР")))</f>
        <v>Предоставление субсидий бюджетным, автономным учреждениям и иным некоммерческим организациям</v>
      </c>
      <c r="B191" s="77" t="s">
        <v>304</v>
      </c>
      <c r="C191" s="75" t="s">
        <v>99</v>
      </c>
      <c r="D191" s="67" t="s">
        <v>90</v>
      </c>
      <c r="E191" s="26">
        <v>600</v>
      </c>
      <c r="F191" s="76">
        <f t="shared" si="33"/>
        <v>250</v>
      </c>
      <c r="G191" s="76">
        <f t="shared" si="33"/>
        <v>0</v>
      </c>
      <c r="H191" s="76">
        <f t="shared" si="24"/>
        <v>250</v>
      </c>
      <c r="I191" s="76">
        <f t="shared" si="33"/>
        <v>0</v>
      </c>
      <c r="J191" s="76">
        <f t="shared" si="25"/>
        <v>250</v>
      </c>
    </row>
    <row r="192" spans="1:10">
      <c r="A192" s="71" t="str">
        <f ca="1">IF(ISERROR(MATCH(E192,Код_КВР,0)),"",INDIRECT(ADDRESS(MATCH(E192,Код_КВР,0)+1,2,,,"КВР")))</f>
        <v>Субсидии бюджетным учреждениям</v>
      </c>
      <c r="B192" s="77" t="s">
        <v>304</v>
      </c>
      <c r="C192" s="75" t="s">
        <v>99</v>
      </c>
      <c r="D192" s="67" t="s">
        <v>90</v>
      </c>
      <c r="E192" s="26">
        <v>610</v>
      </c>
      <c r="F192" s="76">
        <f>'прил. 3'!G684</f>
        <v>250</v>
      </c>
      <c r="G192" s="76">
        <f>'прил. 3'!H684</f>
        <v>0</v>
      </c>
      <c r="H192" s="76">
        <f t="shared" si="24"/>
        <v>250</v>
      </c>
      <c r="I192" s="76">
        <f>'прил. 3'!J684</f>
        <v>0</v>
      </c>
      <c r="J192" s="76">
        <f t="shared" si="25"/>
        <v>250</v>
      </c>
    </row>
    <row r="193" spans="1:10" ht="51.75" customHeight="1">
      <c r="A193" s="71" t="str">
        <f ca="1">IF(ISERROR(MATCH(B193,Код_КЦСР,0)),"",INDIRECT(ADDRESS(MATCH(B193,Код_КЦСР,0)+1,2,,,"КЦСР")))</f>
        <v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v>
      </c>
      <c r="B193" s="77" t="s">
        <v>306</v>
      </c>
      <c r="C193" s="75"/>
      <c r="D193" s="67"/>
      <c r="E193" s="26"/>
      <c r="F193" s="76">
        <f t="shared" ref="F193:I196" si="34">F194</f>
        <v>33837.599999999999</v>
      </c>
      <c r="G193" s="76">
        <f t="shared" si="34"/>
        <v>0</v>
      </c>
      <c r="H193" s="76">
        <f t="shared" si="24"/>
        <v>33837.599999999999</v>
      </c>
      <c r="I193" s="76">
        <f t="shared" si="34"/>
        <v>0</v>
      </c>
      <c r="J193" s="76">
        <f t="shared" si="25"/>
        <v>33837.599999999999</v>
      </c>
    </row>
    <row r="194" spans="1:10">
      <c r="A194" s="71" t="str">
        <f ca="1">IF(ISERROR(MATCH(C194,Код_Раздел,0)),"",INDIRECT(ADDRESS(MATCH(C194,Код_Раздел,0)+1,2,,,"Раздел")))</f>
        <v>Культура, кинематография</v>
      </c>
      <c r="B194" s="77" t="s">
        <v>306</v>
      </c>
      <c r="C194" s="75" t="s">
        <v>99</v>
      </c>
      <c r="D194" s="67"/>
      <c r="E194" s="26"/>
      <c r="F194" s="76">
        <f t="shared" si="34"/>
        <v>33837.599999999999</v>
      </c>
      <c r="G194" s="76">
        <f t="shared" si="34"/>
        <v>0</v>
      </c>
      <c r="H194" s="76">
        <f t="shared" si="24"/>
        <v>33837.599999999999</v>
      </c>
      <c r="I194" s="76">
        <f t="shared" si="34"/>
        <v>0</v>
      </c>
      <c r="J194" s="76">
        <f t="shared" si="25"/>
        <v>33837.599999999999</v>
      </c>
    </row>
    <row r="195" spans="1:10">
      <c r="A195" s="66" t="s">
        <v>63</v>
      </c>
      <c r="B195" s="77" t="s">
        <v>306</v>
      </c>
      <c r="C195" s="75" t="s">
        <v>99</v>
      </c>
      <c r="D195" s="67" t="s">
        <v>90</v>
      </c>
      <c r="E195" s="26"/>
      <c r="F195" s="76">
        <f t="shared" si="34"/>
        <v>33837.599999999999</v>
      </c>
      <c r="G195" s="76">
        <f t="shared" si="34"/>
        <v>0</v>
      </c>
      <c r="H195" s="76">
        <f t="shared" si="24"/>
        <v>33837.599999999999</v>
      </c>
      <c r="I195" s="76">
        <f t="shared" si="34"/>
        <v>0</v>
      </c>
      <c r="J195" s="76">
        <f t="shared" si="25"/>
        <v>33837.599999999999</v>
      </c>
    </row>
    <row r="196" spans="1:10" ht="33">
      <c r="A196" s="71" t="str">
        <f ca="1">IF(ISERROR(MATCH(E196,Код_КВР,0)),"",INDIRECT(ADDRESS(MATCH(E196,Код_КВР,0)+1,2,,,"КВР")))</f>
        <v>Предоставление субсидий бюджетным, автономным учреждениям и иным некоммерческим организациям</v>
      </c>
      <c r="B196" s="77" t="s">
        <v>306</v>
      </c>
      <c r="C196" s="75" t="s">
        <v>99</v>
      </c>
      <c r="D196" s="67" t="s">
        <v>90</v>
      </c>
      <c r="E196" s="26">
        <v>600</v>
      </c>
      <c r="F196" s="76">
        <f t="shared" si="34"/>
        <v>33837.599999999999</v>
      </c>
      <c r="G196" s="76">
        <f t="shared" si="34"/>
        <v>0</v>
      </c>
      <c r="H196" s="76">
        <f t="shared" si="24"/>
        <v>33837.599999999999</v>
      </c>
      <c r="I196" s="76">
        <f t="shared" si="34"/>
        <v>0</v>
      </c>
      <c r="J196" s="76">
        <f t="shared" si="25"/>
        <v>33837.599999999999</v>
      </c>
    </row>
    <row r="197" spans="1:10">
      <c r="A197" s="71" t="str">
        <f ca="1">IF(ISERROR(MATCH(E197,Код_КВР,0)),"",INDIRECT(ADDRESS(MATCH(E197,Код_КВР,0)+1,2,,,"КВР")))</f>
        <v>Субсидии бюджетным учреждениям</v>
      </c>
      <c r="B197" s="77" t="s">
        <v>306</v>
      </c>
      <c r="C197" s="75" t="s">
        <v>99</v>
      </c>
      <c r="D197" s="67" t="s">
        <v>90</v>
      </c>
      <c r="E197" s="26">
        <v>610</v>
      </c>
      <c r="F197" s="76">
        <f>'прил. 3'!G687</f>
        <v>33837.599999999999</v>
      </c>
      <c r="G197" s="76">
        <f>'прил. 3'!H687</f>
        <v>0</v>
      </c>
      <c r="H197" s="76">
        <f t="shared" si="24"/>
        <v>33837.599999999999</v>
      </c>
      <c r="I197" s="76">
        <f>'прил. 3'!J687</f>
        <v>0</v>
      </c>
      <c r="J197" s="76">
        <f t="shared" si="25"/>
        <v>33837.599999999999</v>
      </c>
    </row>
    <row r="198" spans="1:10" ht="33">
      <c r="A198" s="71" t="str">
        <f ca="1">IF(ISERROR(MATCH(B198,Код_КЦСР,0)),"",INDIRECT(ADDRESS(MATCH(B198,Код_КЦСР,0)+1,2,,,"КЦСР")))</f>
        <v>Осуществление реставрации и консервации музейных предметов, музейных коллекций</v>
      </c>
      <c r="B198" s="77" t="s">
        <v>309</v>
      </c>
      <c r="C198" s="75"/>
      <c r="D198" s="67"/>
      <c r="E198" s="26"/>
      <c r="F198" s="76">
        <f t="shared" ref="F198:I201" si="35">F199</f>
        <v>2372</v>
      </c>
      <c r="G198" s="76">
        <f t="shared" si="35"/>
        <v>0</v>
      </c>
      <c r="H198" s="76">
        <f t="shared" si="24"/>
        <v>2372</v>
      </c>
      <c r="I198" s="76">
        <f t="shared" si="35"/>
        <v>0</v>
      </c>
      <c r="J198" s="76">
        <f t="shared" si="25"/>
        <v>2372</v>
      </c>
    </row>
    <row r="199" spans="1:10">
      <c r="A199" s="71" t="str">
        <f ca="1">IF(ISERROR(MATCH(C199,Код_Раздел,0)),"",INDIRECT(ADDRESS(MATCH(C199,Код_Раздел,0)+1,2,,,"Раздел")))</f>
        <v>Культура, кинематография</v>
      </c>
      <c r="B199" s="77" t="s">
        <v>309</v>
      </c>
      <c r="C199" s="75" t="s">
        <v>99</v>
      </c>
      <c r="D199" s="67"/>
      <c r="E199" s="26"/>
      <c r="F199" s="76">
        <f t="shared" si="35"/>
        <v>2372</v>
      </c>
      <c r="G199" s="76">
        <f t="shared" si="35"/>
        <v>0</v>
      </c>
      <c r="H199" s="76">
        <f t="shared" si="24"/>
        <v>2372</v>
      </c>
      <c r="I199" s="76">
        <f t="shared" si="35"/>
        <v>0</v>
      </c>
      <c r="J199" s="76">
        <f t="shared" si="25"/>
        <v>2372</v>
      </c>
    </row>
    <row r="200" spans="1:10">
      <c r="A200" s="66" t="s">
        <v>63</v>
      </c>
      <c r="B200" s="77" t="s">
        <v>309</v>
      </c>
      <c r="C200" s="75" t="s">
        <v>99</v>
      </c>
      <c r="D200" s="67" t="s">
        <v>90</v>
      </c>
      <c r="E200" s="26"/>
      <c r="F200" s="76">
        <f t="shared" si="35"/>
        <v>2372</v>
      </c>
      <c r="G200" s="76">
        <f t="shared" si="35"/>
        <v>0</v>
      </c>
      <c r="H200" s="76">
        <f t="shared" si="24"/>
        <v>2372</v>
      </c>
      <c r="I200" s="76">
        <f t="shared" si="35"/>
        <v>0</v>
      </c>
      <c r="J200" s="76">
        <f t="shared" si="25"/>
        <v>2372</v>
      </c>
    </row>
    <row r="201" spans="1:10" ht="33">
      <c r="A201" s="71" t="str">
        <f ca="1">IF(ISERROR(MATCH(E201,Код_КВР,0)),"",INDIRECT(ADDRESS(MATCH(E201,Код_КВР,0)+1,2,,,"КВР")))</f>
        <v>Предоставление субсидий бюджетным, автономным учреждениям и иным некоммерческим организациям</v>
      </c>
      <c r="B201" s="77" t="s">
        <v>309</v>
      </c>
      <c r="C201" s="75" t="s">
        <v>99</v>
      </c>
      <c r="D201" s="67" t="s">
        <v>90</v>
      </c>
      <c r="E201" s="26">
        <v>600</v>
      </c>
      <c r="F201" s="76">
        <f t="shared" si="35"/>
        <v>2372</v>
      </c>
      <c r="G201" s="76">
        <f t="shared" si="35"/>
        <v>0</v>
      </c>
      <c r="H201" s="76">
        <f t="shared" si="24"/>
        <v>2372</v>
      </c>
      <c r="I201" s="76">
        <f t="shared" si="35"/>
        <v>0</v>
      </c>
      <c r="J201" s="76">
        <f t="shared" si="25"/>
        <v>2372</v>
      </c>
    </row>
    <row r="202" spans="1:10">
      <c r="A202" s="71" t="str">
        <f ca="1">IF(ISERROR(MATCH(E202,Код_КВР,0)),"",INDIRECT(ADDRESS(MATCH(E202,Код_КВР,0)+1,2,,,"КВР")))</f>
        <v>Субсидии бюджетным учреждениям</v>
      </c>
      <c r="B202" s="77" t="s">
        <v>309</v>
      </c>
      <c r="C202" s="75" t="s">
        <v>99</v>
      </c>
      <c r="D202" s="67" t="s">
        <v>90</v>
      </c>
      <c r="E202" s="26">
        <v>610</v>
      </c>
      <c r="F202" s="76">
        <f>'прил. 3'!G690</f>
        <v>2372</v>
      </c>
      <c r="G202" s="76">
        <f>'прил. 3'!H690</f>
        <v>0</v>
      </c>
      <c r="H202" s="76">
        <f t="shared" si="24"/>
        <v>2372</v>
      </c>
      <c r="I202" s="76">
        <f>'прил. 3'!J690</f>
        <v>0</v>
      </c>
      <c r="J202" s="76">
        <f t="shared" si="25"/>
        <v>2372</v>
      </c>
    </row>
    <row r="203" spans="1:10" ht="35.25" customHeight="1">
      <c r="A203" s="71" t="str">
        <f ca="1">IF(ISERROR(MATCH(B203,Код_КЦСР,0)),"",INDIRECT(ADDRESS(MATCH(B203,Код_КЦСР,0)+1,2,,,"КЦСР")))</f>
        <v>Формирование, учет, изучение, обеспечение физического сохранения и безопасности музейных предметов, музейных коллекций</v>
      </c>
      <c r="B203" s="77" t="s">
        <v>310</v>
      </c>
      <c r="C203" s="75"/>
      <c r="D203" s="67"/>
      <c r="E203" s="26"/>
      <c r="F203" s="76">
        <f t="shared" ref="F203:I206" si="36">F204</f>
        <v>18587.099999999999</v>
      </c>
      <c r="G203" s="76">
        <f t="shared" si="36"/>
        <v>0</v>
      </c>
      <c r="H203" s="76">
        <f t="shared" si="24"/>
        <v>18587.099999999999</v>
      </c>
      <c r="I203" s="76">
        <f t="shared" si="36"/>
        <v>0</v>
      </c>
      <c r="J203" s="76">
        <f t="shared" si="25"/>
        <v>18587.099999999999</v>
      </c>
    </row>
    <row r="204" spans="1:10">
      <c r="A204" s="71" t="str">
        <f ca="1">IF(ISERROR(MATCH(C204,Код_Раздел,0)),"",INDIRECT(ADDRESS(MATCH(C204,Код_Раздел,0)+1,2,,,"Раздел")))</f>
        <v>Культура, кинематография</v>
      </c>
      <c r="B204" s="77" t="s">
        <v>310</v>
      </c>
      <c r="C204" s="75" t="s">
        <v>99</v>
      </c>
      <c r="D204" s="67"/>
      <c r="E204" s="26"/>
      <c r="F204" s="76">
        <f t="shared" si="36"/>
        <v>18587.099999999999</v>
      </c>
      <c r="G204" s="76">
        <f t="shared" si="36"/>
        <v>0</v>
      </c>
      <c r="H204" s="76">
        <f t="shared" si="24"/>
        <v>18587.099999999999</v>
      </c>
      <c r="I204" s="76">
        <f t="shared" si="36"/>
        <v>0</v>
      </c>
      <c r="J204" s="76">
        <f t="shared" si="25"/>
        <v>18587.099999999999</v>
      </c>
    </row>
    <row r="205" spans="1:10">
      <c r="A205" s="66" t="s">
        <v>63</v>
      </c>
      <c r="B205" s="77" t="s">
        <v>310</v>
      </c>
      <c r="C205" s="75" t="s">
        <v>99</v>
      </c>
      <c r="D205" s="67" t="s">
        <v>90</v>
      </c>
      <c r="E205" s="26"/>
      <c r="F205" s="76">
        <f t="shared" si="36"/>
        <v>18587.099999999999</v>
      </c>
      <c r="G205" s="76">
        <f t="shared" si="36"/>
        <v>0</v>
      </c>
      <c r="H205" s="76">
        <f t="shared" si="24"/>
        <v>18587.099999999999</v>
      </c>
      <c r="I205" s="76">
        <f t="shared" si="36"/>
        <v>0</v>
      </c>
      <c r="J205" s="76">
        <f t="shared" si="25"/>
        <v>18587.099999999999</v>
      </c>
    </row>
    <row r="206" spans="1:10" ht="33">
      <c r="A206" s="71" t="str">
        <f ca="1">IF(ISERROR(MATCH(E206,Код_КВР,0)),"",INDIRECT(ADDRESS(MATCH(E206,Код_КВР,0)+1,2,,,"КВР")))</f>
        <v>Предоставление субсидий бюджетным, автономным учреждениям и иным некоммерческим организациям</v>
      </c>
      <c r="B206" s="77" t="s">
        <v>310</v>
      </c>
      <c r="C206" s="75" t="s">
        <v>99</v>
      </c>
      <c r="D206" s="67" t="s">
        <v>90</v>
      </c>
      <c r="E206" s="26">
        <v>600</v>
      </c>
      <c r="F206" s="76">
        <f t="shared" si="36"/>
        <v>18587.099999999999</v>
      </c>
      <c r="G206" s="76">
        <f t="shared" si="36"/>
        <v>0</v>
      </c>
      <c r="H206" s="76">
        <f t="shared" si="24"/>
        <v>18587.099999999999</v>
      </c>
      <c r="I206" s="76">
        <f t="shared" si="36"/>
        <v>0</v>
      </c>
      <c r="J206" s="76">
        <f t="shared" si="25"/>
        <v>18587.099999999999</v>
      </c>
    </row>
    <row r="207" spans="1:10">
      <c r="A207" s="71" t="str">
        <f ca="1">IF(ISERROR(MATCH(E207,Код_КВР,0)),"",INDIRECT(ADDRESS(MATCH(E207,Код_КВР,0)+1,2,,,"КВР")))</f>
        <v>Субсидии бюджетным учреждениям</v>
      </c>
      <c r="B207" s="77" t="s">
        <v>310</v>
      </c>
      <c r="C207" s="75" t="s">
        <v>99</v>
      </c>
      <c r="D207" s="67" t="s">
        <v>90</v>
      </c>
      <c r="E207" s="26">
        <v>610</v>
      </c>
      <c r="F207" s="76">
        <f>'прил. 3'!G693</f>
        <v>18587.099999999999</v>
      </c>
      <c r="G207" s="76">
        <f>'прил. 3'!H693</f>
        <v>0</v>
      </c>
      <c r="H207" s="76">
        <f t="shared" si="24"/>
        <v>18587.099999999999</v>
      </c>
      <c r="I207" s="76">
        <f>'прил. 3'!J693</f>
        <v>0</v>
      </c>
      <c r="J207" s="76">
        <f t="shared" si="25"/>
        <v>18587.099999999999</v>
      </c>
    </row>
    <row r="208" spans="1:10">
      <c r="A208" s="71" t="str">
        <f ca="1">IF(ISERROR(MATCH(B208,Код_КЦСР,0)),"",INDIRECT(ADDRESS(MATCH(B208,Код_КЦСР,0)+1,2,,,"КЦСР")))</f>
        <v>Развитие музейного дела</v>
      </c>
      <c r="B208" s="77" t="s">
        <v>312</v>
      </c>
      <c r="C208" s="75"/>
      <c r="D208" s="67"/>
      <c r="E208" s="26"/>
      <c r="F208" s="76">
        <f t="shared" ref="F208:I211" si="37">F209</f>
        <v>469</v>
      </c>
      <c r="G208" s="76">
        <f t="shared" si="37"/>
        <v>0</v>
      </c>
      <c r="H208" s="76">
        <f t="shared" si="24"/>
        <v>469</v>
      </c>
      <c r="I208" s="76">
        <f t="shared" si="37"/>
        <v>0</v>
      </c>
      <c r="J208" s="76">
        <f t="shared" si="25"/>
        <v>469</v>
      </c>
    </row>
    <row r="209" spans="1:10">
      <c r="A209" s="71" t="str">
        <f ca="1">IF(ISERROR(MATCH(C209,Код_Раздел,0)),"",INDIRECT(ADDRESS(MATCH(C209,Код_Раздел,0)+1,2,,,"Раздел")))</f>
        <v>Культура, кинематография</v>
      </c>
      <c r="B209" s="77" t="s">
        <v>312</v>
      </c>
      <c r="C209" s="75" t="s">
        <v>99</v>
      </c>
      <c r="D209" s="67"/>
      <c r="E209" s="26"/>
      <c r="F209" s="76">
        <f t="shared" si="37"/>
        <v>469</v>
      </c>
      <c r="G209" s="76">
        <f t="shared" si="37"/>
        <v>0</v>
      </c>
      <c r="H209" s="76">
        <f t="shared" ref="H209:H272" si="38">F209+G209</f>
        <v>469</v>
      </c>
      <c r="I209" s="76">
        <f t="shared" si="37"/>
        <v>0</v>
      </c>
      <c r="J209" s="76">
        <f t="shared" ref="J209:J272" si="39">H209+I209</f>
        <v>469</v>
      </c>
    </row>
    <row r="210" spans="1:10">
      <c r="A210" s="66" t="s">
        <v>63</v>
      </c>
      <c r="B210" s="77" t="s">
        <v>312</v>
      </c>
      <c r="C210" s="75" t="s">
        <v>99</v>
      </c>
      <c r="D210" s="67" t="s">
        <v>90</v>
      </c>
      <c r="E210" s="26"/>
      <c r="F210" s="76">
        <f t="shared" si="37"/>
        <v>469</v>
      </c>
      <c r="G210" s="76">
        <f t="shared" si="37"/>
        <v>0</v>
      </c>
      <c r="H210" s="76">
        <f t="shared" si="38"/>
        <v>469</v>
      </c>
      <c r="I210" s="76">
        <f t="shared" si="37"/>
        <v>0</v>
      </c>
      <c r="J210" s="76">
        <f t="shared" si="39"/>
        <v>469</v>
      </c>
    </row>
    <row r="211" spans="1:10" ht="33">
      <c r="A211" s="71" t="str">
        <f ca="1">IF(ISERROR(MATCH(E211,Код_КВР,0)),"",INDIRECT(ADDRESS(MATCH(E211,Код_КВР,0)+1,2,,,"КВР")))</f>
        <v>Предоставление субсидий бюджетным, автономным учреждениям и иным некоммерческим организациям</v>
      </c>
      <c r="B211" s="77" t="s">
        <v>312</v>
      </c>
      <c r="C211" s="75" t="s">
        <v>99</v>
      </c>
      <c r="D211" s="67" t="s">
        <v>90</v>
      </c>
      <c r="E211" s="26">
        <v>600</v>
      </c>
      <c r="F211" s="76">
        <f t="shared" si="37"/>
        <v>469</v>
      </c>
      <c r="G211" s="76">
        <f t="shared" si="37"/>
        <v>0</v>
      </c>
      <c r="H211" s="76">
        <f t="shared" si="38"/>
        <v>469</v>
      </c>
      <c r="I211" s="76">
        <f t="shared" si="37"/>
        <v>0</v>
      </c>
      <c r="J211" s="76">
        <f t="shared" si="39"/>
        <v>469</v>
      </c>
    </row>
    <row r="212" spans="1:10">
      <c r="A212" s="71" t="str">
        <f ca="1">IF(ISERROR(MATCH(E212,Код_КВР,0)),"",INDIRECT(ADDRESS(MATCH(E212,Код_КВР,0)+1,2,,,"КВР")))</f>
        <v>Субсидии бюджетным учреждениям</v>
      </c>
      <c r="B212" s="77" t="s">
        <v>312</v>
      </c>
      <c r="C212" s="75" t="s">
        <v>99</v>
      </c>
      <c r="D212" s="67" t="s">
        <v>90</v>
      </c>
      <c r="E212" s="26">
        <v>610</v>
      </c>
      <c r="F212" s="76">
        <f>'прил. 3'!G696</f>
        <v>469</v>
      </c>
      <c r="G212" s="76">
        <f>'прил. 3'!H696</f>
        <v>0</v>
      </c>
      <c r="H212" s="76">
        <f t="shared" si="38"/>
        <v>469</v>
      </c>
      <c r="I212" s="76">
        <f>'прил. 3'!J696</f>
        <v>0</v>
      </c>
      <c r="J212" s="76">
        <f t="shared" si="39"/>
        <v>469</v>
      </c>
    </row>
    <row r="213" spans="1:10" ht="49.5">
      <c r="A213" s="71" t="str">
        <f ca="1">IF(ISERROR(MATCH(B213,Код_КЦСР,0)),"",INDIRECT(ADDRESS(MATCH(B213,Код_КЦСР,0)+1,2,,,"КЦСР")))</f>
        <v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v>
      </c>
      <c r="B213" s="77" t="s">
        <v>313</v>
      </c>
      <c r="C213" s="75"/>
      <c r="D213" s="67"/>
      <c r="E213" s="26"/>
      <c r="F213" s="76">
        <f t="shared" ref="F213:I216" si="40">F214</f>
        <v>40447.800000000003</v>
      </c>
      <c r="G213" s="76">
        <f t="shared" si="40"/>
        <v>0</v>
      </c>
      <c r="H213" s="76">
        <f t="shared" si="38"/>
        <v>40447.800000000003</v>
      </c>
      <c r="I213" s="76">
        <f t="shared" si="40"/>
        <v>0</v>
      </c>
      <c r="J213" s="76">
        <f t="shared" si="39"/>
        <v>40447.800000000003</v>
      </c>
    </row>
    <row r="214" spans="1:10">
      <c r="A214" s="71" t="str">
        <f ca="1">IF(ISERROR(MATCH(C214,Код_Раздел,0)),"",INDIRECT(ADDRESS(MATCH(C214,Код_Раздел,0)+1,2,,,"Раздел")))</f>
        <v>Культура, кинематография</v>
      </c>
      <c r="B214" s="77" t="s">
        <v>313</v>
      </c>
      <c r="C214" s="75" t="s">
        <v>99</v>
      </c>
      <c r="D214" s="67"/>
      <c r="E214" s="26"/>
      <c r="F214" s="76">
        <f t="shared" si="40"/>
        <v>40447.800000000003</v>
      </c>
      <c r="G214" s="76">
        <f t="shared" si="40"/>
        <v>0</v>
      </c>
      <c r="H214" s="76">
        <f t="shared" si="38"/>
        <v>40447.800000000003</v>
      </c>
      <c r="I214" s="76">
        <f t="shared" si="40"/>
        <v>0</v>
      </c>
      <c r="J214" s="76">
        <f t="shared" si="39"/>
        <v>40447.800000000003</v>
      </c>
    </row>
    <row r="215" spans="1:10">
      <c r="A215" s="66" t="s">
        <v>63</v>
      </c>
      <c r="B215" s="77" t="s">
        <v>313</v>
      </c>
      <c r="C215" s="75" t="s">
        <v>99</v>
      </c>
      <c r="D215" s="67" t="s">
        <v>90</v>
      </c>
      <c r="E215" s="26"/>
      <c r="F215" s="76">
        <f t="shared" si="40"/>
        <v>40447.800000000003</v>
      </c>
      <c r="G215" s="76">
        <f t="shared" si="40"/>
        <v>0</v>
      </c>
      <c r="H215" s="76">
        <f t="shared" si="38"/>
        <v>40447.800000000003</v>
      </c>
      <c r="I215" s="76">
        <f t="shared" si="40"/>
        <v>0</v>
      </c>
      <c r="J215" s="76">
        <f t="shared" si="39"/>
        <v>40447.800000000003</v>
      </c>
    </row>
    <row r="216" spans="1:10" ht="33">
      <c r="A216" s="71" t="str">
        <f ca="1">IF(ISERROR(MATCH(E216,Код_КВР,0)),"",INDIRECT(ADDRESS(MATCH(E216,Код_КВР,0)+1,2,,,"КВР")))</f>
        <v>Предоставление субсидий бюджетным, автономным учреждениям и иным некоммерческим организациям</v>
      </c>
      <c r="B216" s="77" t="s">
        <v>313</v>
      </c>
      <c r="C216" s="75" t="s">
        <v>99</v>
      </c>
      <c r="D216" s="67" t="s">
        <v>90</v>
      </c>
      <c r="E216" s="26">
        <v>600</v>
      </c>
      <c r="F216" s="76">
        <f t="shared" si="40"/>
        <v>40447.800000000003</v>
      </c>
      <c r="G216" s="76">
        <f t="shared" si="40"/>
        <v>0</v>
      </c>
      <c r="H216" s="76">
        <f t="shared" si="38"/>
        <v>40447.800000000003</v>
      </c>
      <c r="I216" s="76">
        <f t="shared" si="40"/>
        <v>0</v>
      </c>
      <c r="J216" s="76">
        <f t="shared" si="39"/>
        <v>40447.800000000003</v>
      </c>
    </row>
    <row r="217" spans="1:10">
      <c r="A217" s="71" t="str">
        <f ca="1">IF(ISERROR(MATCH(E217,Код_КВР,0)),"",INDIRECT(ADDRESS(MATCH(E217,Код_КВР,0)+1,2,,,"КВР")))</f>
        <v>Субсидии бюджетным учреждениям</v>
      </c>
      <c r="B217" s="77" t="s">
        <v>313</v>
      </c>
      <c r="C217" s="75" t="s">
        <v>99</v>
      </c>
      <c r="D217" s="67" t="s">
        <v>90</v>
      </c>
      <c r="E217" s="26">
        <v>610</v>
      </c>
      <c r="F217" s="76">
        <f>'прил. 3'!G699</f>
        <v>40447.800000000003</v>
      </c>
      <c r="G217" s="76">
        <f>'прил. 3'!H699</f>
        <v>0</v>
      </c>
      <c r="H217" s="76">
        <f t="shared" si="38"/>
        <v>40447.800000000003</v>
      </c>
      <c r="I217" s="76">
        <f>'прил. 3'!J699</f>
        <v>0</v>
      </c>
      <c r="J217" s="76">
        <f t="shared" si="39"/>
        <v>40447.800000000003</v>
      </c>
    </row>
    <row r="218" spans="1:10">
      <c r="A218" s="71" t="str">
        <f ca="1">IF(ISERROR(MATCH(B218,Код_КЦСР,0)),"",INDIRECT(ADDRESS(MATCH(B218,Код_КЦСР,0)+1,2,,,"КЦСР")))</f>
        <v>Библиографическая обработка документов и создание каталогов</v>
      </c>
      <c r="B218" s="77" t="s">
        <v>315</v>
      </c>
      <c r="C218" s="75"/>
      <c r="D218" s="67"/>
      <c r="E218" s="26"/>
      <c r="F218" s="76">
        <f t="shared" ref="F218:I221" si="41">F219</f>
        <v>3547.9</v>
      </c>
      <c r="G218" s="76">
        <f t="shared" si="41"/>
        <v>0</v>
      </c>
      <c r="H218" s="76">
        <f t="shared" si="38"/>
        <v>3547.9</v>
      </c>
      <c r="I218" s="76">
        <f t="shared" si="41"/>
        <v>0</v>
      </c>
      <c r="J218" s="76">
        <f t="shared" si="39"/>
        <v>3547.9</v>
      </c>
    </row>
    <row r="219" spans="1:10">
      <c r="A219" s="71" t="str">
        <f ca="1">IF(ISERROR(MATCH(C219,Код_Раздел,0)),"",INDIRECT(ADDRESS(MATCH(C219,Код_Раздел,0)+1,2,,,"Раздел")))</f>
        <v>Культура, кинематография</v>
      </c>
      <c r="B219" s="77" t="s">
        <v>315</v>
      </c>
      <c r="C219" s="75" t="s">
        <v>99</v>
      </c>
      <c r="D219" s="67"/>
      <c r="E219" s="26"/>
      <c r="F219" s="76">
        <f t="shared" si="41"/>
        <v>3547.9</v>
      </c>
      <c r="G219" s="76">
        <f t="shared" si="41"/>
        <v>0</v>
      </c>
      <c r="H219" s="76">
        <f t="shared" si="38"/>
        <v>3547.9</v>
      </c>
      <c r="I219" s="76">
        <f t="shared" si="41"/>
        <v>0</v>
      </c>
      <c r="J219" s="76">
        <f t="shared" si="39"/>
        <v>3547.9</v>
      </c>
    </row>
    <row r="220" spans="1:10">
      <c r="A220" s="66" t="s">
        <v>63</v>
      </c>
      <c r="B220" s="77" t="s">
        <v>315</v>
      </c>
      <c r="C220" s="75" t="s">
        <v>99</v>
      </c>
      <c r="D220" s="67" t="s">
        <v>90</v>
      </c>
      <c r="E220" s="26"/>
      <c r="F220" s="76">
        <f t="shared" si="41"/>
        <v>3547.9</v>
      </c>
      <c r="G220" s="76">
        <f t="shared" si="41"/>
        <v>0</v>
      </c>
      <c r="H220" s="76">
        <f t="shared" si="38"/>
        <v>3547.9</v>
      </c>
      <c r="I220" s="76">
        <f t="shared" si="41"/>
        <v>0</v>
      </c>
      <c r="J220" s="76">
        <f t="shared" si="39"/>
        <v>3547.9</v>
      </c>
    </row>
    <row r="221" spans="1:10" ht="33">
      <c r="A221" s="71" t="str">
        <f ca="1">IF(ISERROR(MATCH(E221,Код_КВР,0)),"",INDIRECT(ADDRESS(MATCH(E221,Код_КВР,0)+1,2,,,"КВР")))</f>
        <v>Предоставление субсидий бюджетным, автономным учреждениям и иным некоммерческим организациям</v>
      </c>
      <c r="B221" s="77" t="s">
        <v>315</v>
      </c>
      <c r="C221" s="75" t="s">
        <v>99</v>
      </c>
      <c r="D221" s="67" t="s">
        <v>90</v>
      </c>
      <c r="E221" s="26">
        <v>600</v>
      </c>
      <c r="F221" s="76">
        <f t="shared" si="41"/>
        <v>3547.9</v>
      </c>
      <c r="G221" s="76">
        <f t="shared" si="41"/>
        <v>0</v>
      </c>
      <c r="H221" s="76">
        <f t="shared" si="38"/>
        <v>3547.9</v>
      </c>
      <c r="I221" s="76">
        <f t="shared" si="41"/>
        <v>0</v>
      </c>
      <c r="J221" s="76">
        <f t="shared" si="39"/>
        <v>3547.9</v>
      </c>
    </row>
    <row r="222" spans="1:10">
      <c r="A222" s="71" t="str">
        <f ca="1">IF(ISERROR(MATCH(E222,Код_КВР,0)),"",INDIRECT(ADDRESS(MATCH(E222,Код_КВР,0)+1,2,,,"КВР")))</f>
        <v>Субсидии бюджетным учреждениям</v>
      </c>
      <c r="B222" s="77" t="s">
        <v>315</v>
      </c>
      <c r="C222" s="75" t="s">
        <v>99</v>
      </c>
      <c r="D222" s="67" t="s">
        <v>90</v>
      </c>
      <c r="E222" s="26">
        <v>610</v>
      </c>
      <c r="F222" s="76">
        <f>'прил. 3'!G702</f>
        <v>3547.9</v>
      </c>
      <c r="G222" s="76">
        <f>'прил. 3'!H702</f>
        <v>0</v>
      </c>
      <c r="H222" s="76">
        <f t="shared" si="38"/>
        <v>3547.9</v>
      </c>
      <c r="I222" s="76">
        <f>'прил. 3'!J702</f>
        <v>0</v>
      </c>
      <c r="J222" s="76">
        <f t="shared" si="39"/>
        <v>3547.9</v>
      </c>
    </row>
    <row r="223" spans="1:10" ht="33">
      <c r="A223" s="71" t="str">
        <f ca="1">IF(ISERROR(MATCH(B223,Код_КЦСР,0)),"",INDIRECT(ADDRESS(MATCH(B223,Код_КЦСР,0)+1,2,,,"КЦСР")))</f>
        <v>Формирование, учет, изучение, обеспечение физического сохранения и безопасности фондов библиотеки</v>
      </c>
      <c r="B223" s="77" t="s">
        <v>317</v>
      </c>
      <c r="C223" s="75"/>
      <c r="D223" s="67"/>
      <c r="E223" s="26"/>
      <c r="F223" s="76">
        <f t="shared" ref="F223:I226" si="42">F224</f>
        <v>4036.5</v>
      </c>
      <c r="G223" s="76">
        <f t="shared" si="42"/>
        <v>0</v>
      </c>
      <c r="H223" s="76">
        <f t="shared" si="38"/>
        <v>4036.5</v>
      </c>
      <c r="I223" s="76">
        <f t="shared" si="42"/>
        <v>0</v>
      </c>
      <c r="J223" s="76">
        <f t="shared" si="39"/>
        <v>4036.5</v>
      </c>
    </row>
    <row r="224" spans="1:10">
      <c r="A224" s="71" t="str">
        <f ca="1">IF(ISERROR(MATCH(C224,Код_Раздел,0)),"",INDIRECT(ADDRESS(MATCH(C224,Код_Раздел,0)+1,2,,,"Раздел")))</f>
        <v>Культура, кинематография</v>
      </c>
      <c r="B224" s="77" t="s">
        <v>317</v>
      </c>
      <c r="C224" s="75" t="s">
        <v>99</v>
      </c>
      <c r="D224" s="67"/>
      <c r="E224" s="26"/>
      <c r="F224" s="76">
        <f t="shared" si="42"/>
        <v>4036.5</v>
      </c>
      <c r="G224" s="76">
        <f t="shared" si="42"/>
        <v>0</v>
      </c>
      <c r="H224" s="76">
        <f t="shared" si="38"/>
        <v>4036.5</v>
      </c>
      <c r="I224" s="76">
        <f t="shared" si="42"/>
        <v>0</v>
      </c>
      <c r="J224" s="76">
        <f t="shared" si="39"/>
        <v>4036.5</v>
      </c>
    </row>
    <row r="225" spans="1:10">
      <c r="A225" s="66" t="s">
        <v>63</v>
      </c>
      <c r="B225" s="77" t="s">
        <v>317</v>
      </c>
      <c r="C225" s="75" t="s">
        <v>99</v>
      </c>
      <c r="D225" s="67" t="s">
        <v>90</v>
      </c>
      <c r="E225" s="26"/>
      <c r="F225" s="76">
        <f t="shared" si="42"/>
        <v>4036.5</v>
      </c>
      <c r="G225" s="76">
        <f t="shared" si="42"/>
        <v>0</v>
      </c>
      <c r="H225" s="76">
        <f t="shared" si="38"/>
        <v>4036.5</v>
      </c>
      <c r="I225" s="76">
        <f t="shared" si="42"/>
        <v>0</v>
      </c>
      <c r="J225" s="76">
        <f t="shared" si="39"/>
        <v>4036.5</v>
      </c>
    </row>
    <row r="226" spans="1:10" ht="33">
      <c r="A226" s="71" t="str">
        <f ca="1">IF(ISERROR(MATCH(E226,Код_КВР,0)),"",INDIRECT(ADDRESS(MATCH(E226,Код_КВР,0)+1,2,,,"КВР")))</f>
        <v>Предоставление субсидий бюджетным, автономным учреждениям и иным некоммерческим организациям</v>
      </c>
      <c r="B226" s="77" t="s">
        <v>317</v>
      </c>
      <c r="C226" s="75" t="s">
        <v>99</v>
      </c>
      <c r="D226" s="67" t="s">
        <v>90</v>
      </c>
      <c r="E226" s="26">
        <v>600</v>
      </c>
      <c r="F226" s="76">
        <f t="shared" si="42"/>
        <v>4036.5</v>
      </c>
      <c r="G226" s="76">
        <f t="shared" si="42"/>
        <v>0</v>
      </c>
      <c r="H226" s="76">
        <f t="shared" si="38"/>
        <v>4036.5</v>
      </c>
      <c r="I226" s="76">
        <f t="shared" si="42"/>
        <v>0</v>
      </c>
      <c r="J226" s="76">
        <f t="shared" si="39"/>
        <v>4036.5</v>
      </c>
    </row>
    <row r="227" spans="1:10">
      <c r="A227" s="71" t="str">
        <f ca="1">IF(ISERROR(MATCH(E227,Код_КВР,0)),"",INDIRECT(ADDRESS(MATCH(E227,Код_КВР,0)+1,2,,,"КВР")))</f>
        <v>Субсидии бюджетным учреждениям</v>
      </c>
      <c r="B227" s="77" t="s">
        <v>317</v>
      </c>
      <c r="C227" s="75" t="s">
        <v>99</v>
      </c>
      <c r="D227" s="67" t="s">
        <v>90</v>
      </c>
      <c r="E227" s="26">
        <v>610</v>
      </c>
      <c r="F227" s="76">
        <f>'прил. 3'!G705</f>
        <v>4036.5</v>
      </c>
      <c r="G227" s="76">
        <f>'прил. 3'!H705</f>
        <v>0</v>
      </c>
      <c r="H227" s="76">
        <f t="shared" si="38"/>
        <v>4036.5</v>
      </c>
      <c r="I227" s="76">
        <f>'прил. 3'!J705</f>
        <v>0</v>
      </c>
      <c r="J227" s="76">
        <f t="shared" si="39"/>
        <v>4036.5</v>
      </c>
    </row>
    <row r="228" spans="1:10">
      <c r="A228" s="71" t="str">
        <f ca="1">IF(ISERROR(MATCH(B228,Код_КЦСР,0)),"",INDIRECT(ADDRESS(MATCH(B228,Код_КЦСР,0)+1,2,,,"КЦСР")))</f>
        <v>Развитие библиотечного дела</v>
      </c>
      <c r="B228" s="77" t="s">
        <v>319</v>
      </c>
      <c r="C228" s="75"/>
      <c r="D228" s="67"/>
      <c r="E228" s="26"/>
      <c r="F228" s="76">
        <f t="shared" ref="F228:I231" si="43">F229</f>
        <v>2280</v>
      </c>
      <c r="G228" s="76">
        <f t="shared" si="43"/>
        <v>0</v>
      </c>
      <c r="H228" s="76">
        <f t="shared" si="38"/>
        <v>2280</v>
      </c>
      <c r="I228" s="76">
        <f t="shared" si="43"/>
        <v>0</v>
      </c>
      <c r="J228" s="76">
        <f t="shared" si="39"/>
        <v>2280</v>
      </c>
    </row>
    <row r="229" spans="1:10">
      <c r="A229" s="71" t="str">
        <f ca="1">IF(ISERROR(MATCH(C229,Код_Раздел,0)),"",INDIRECT(ADDRESS(MATCH(C229,Код_Раздел,0)+1,2,,,"Раздел")))</f>
        <v>Культура, кинематография</v>
      </c>
      <c r="B229" s="77" t="s">
        <v>319</v>
      </c>
      <c r="C229" s="75" t="s">
        <v>99</v>
      </c>
      <c r="D229" s="67"/>
      <c r="E229" s="26"/>
      <c r="F229" s="76">
        <f t="shared" si="43"/>
        <v>2280</v>
      </c>
      <c r="G229" s="76">
        <f t="shared" si="43"/>
        <v>0</v>
      </c>
      <c r="H229" s="76">
        <f t="shared" si="38"/>
        <v>2280</v>
      </c>
      <c r="I229" s="76">
        <f t="shared" si="43"/>
        <v>0</v>
      </c>
      <c r="J229" s="76">
        <f t="shared" si="39"/>
        <v>2280</v>
      </c>
    </row>
    <row r="230" spans="1:10">
      <c r="A230" s="66" t="s">
        <v>63</v>
      </c>
      <c r="B230" s="77" t="s">
        <v>319</v>
      </c>
      <c r="C230" s="75" t="s">
        <v>99</v>
      </c>
      <c r="D230" s="67" t="s">
        <v>90</v>
      </c>
      <c r="E230" s="26"/>
      <c r="F230" s="76">
        <f t="shared" si="43"/>
        <v>2280</v>
      </c>
      <c r="G230" s="76">
        <f t="shared" si="43"/>
        <v>0</v>
      </c>
      <c r="H230" s="76">
        <f t="shared" si="38"/>
        <v>2280</v>
      </c>
      <c r="I230" s="76">
        <f t="shared" si="43"/>
        <v>0</v>
      </c>
      <c r="J230" s="76">
        <f t="shared" si="39"/>
        <v>2280</v>
      </c>
    </row>
    <row r="231" spans="1:10" ht="33">
      <c r="A231" s="71" t="str">
        <f ca="1">IF(ISERROR(MATCH(E231,Код_КВР,0)),"",INDIRECT(ADDRESS(MATCH(E231,Код_КВР,0)+1,2,,,"КВР")))</f>
        <v>Предоставление субсидий бюджетным, автономным учреждениям и иным некоммерческим организациям</v>
      </c>
      <c r="B231" s="77" t="s">
        <v>319</v>
      </c>
      <c r="C231" s="75" t="s">
        <v>99</v>
      </c>
      <c r="D231" s="67" t="s">
        <v>90</v>
      </c>
      <c r="E231" s="26">
        <v>600</v>
      </c>
      <c r="F231" s="76">
        <f t="shared" si="43"/>
        <v>2280</v>
      </c>
      <c r="G231" s="76">
        <f t="shared" si="43"/>
        <v>0</v>
      </c>
      <c r="H231" s="76">
        <f t="shared" si="38"/>
        <v>2280</v>
      </c>
      <c r="I231" s="76">
        <f t="shared" si="43"/>
        <v>0</v>
      </c>
      <c r="J231" s="76">
        <f t="shared" si="39"/>
        <v>2280</v>
      </c>
    </row>
    <row r="232" spans="1:10">
      <c r="A232" s="71" t="str">
        <f ca="1">IF(ISERROR(MATCH(E232,Код_КВР,0)),"",INDIRECT(ADDRESS(MATCH(E232,Код_КВР,0)+1,2,,,"КВР")))</f>
        <v>Субсидии бюджетным учреждениям</v>
      </c>
      <c r="B232" s="77" t="s">
        <v>319</v>
      </c>
      <c r="C232" s="75" t="s">
        <v>99</v>
      </c>
      <c r="D232" s="67" t="s">
        <v>90</v>
      </c>
      <c r="E232" s="26">
        <v>610</v>
      </c>
      <c r="F232" s="76">
        <f>'прил. 3'!G708</f>
        <v>2280</v>
      </c>
      <c r="G232" s="76">
        <f>'прил. 3'!H708</f>
        <v>0</v>
      </c>
      <c r="H232" s="76">
        <f t="shared" si="38"/>
        <v>2280</v>
      </c>
      <c r="I232" s="76">
        <f>'прил. 3'!J708</f>
        <v>0</v>
      </c>
      <c r="J232" s="76">
        <f t="shared" si="39"/>
        <v>2280</v>
      </c>
    </row>
    <row r="233" spans="1:10">
      <c r="A233" s="71" t="str">
        <f ca="1">IF(ISERROR(MATCH(B233,Код_КЦСР,0)),"",INDIRECT(ADDRESS(MATCH(B233,Код_КЦСР,0)+1,2,,,"КЦСР")))</f>
        <v>Искусство</v>
      </c>
      <c r="B233" s="77" t="s">
        <v>320</v>
      </c>
      <c r="C233" s="75"/>
      <c r="D233" s="67"/>
      <c r="E233" s="26"/>
      <c r="F233" s="76">
        <f>F234+F240+F245</f>
        <v>110841.4</v>
      </c>
      <c r="G233" s="76">
        <f>G234+G240+G245</f>
        <v>0</v>
      </c>
      <c r="H233" s="76">
        <f t="shared" si="38"/>
        <v>110841.4</v>
      </c>
      <c r="I233" s="76">
        <f>I234+I240+I245</f>
        <v>0</v>
      </c>
      <c r="J233" s="76">
        <f t="shared" si="39"/>
        <v>110841.4</v>
      </c>
    </row>
    <row r="234" spans="1:10" ht="49.5">
      <c r="A234" s="71" t="str">
        <f ca="1">IF(ISERROR(MATCH(B234,Код_КЦСР,0)),"",INDIRECT(ADDRESS(MATCH(B234,Код_КЦСР,0)+1,2,,,"КЦСР")))</f>
        <v>Оказание муниципальных услуг в области театрально-концертного дела и обеспечение деятельности муниципальных учреждений культуры</v>
      </c>
      <c r="B234" s="77" t="s">
        <v>322</v>
      </c>
      <c r="C234" s="75"/>
      <c r="D234" s="67"/>
      <c r="E234" s="26"/>
      <c r="F234" s="76">
        <f t="shared" ref="F234:I236" si="44">F235</f>
        <v>44005.7</v>
      </c>
      <c r="G234" s="76">
        <f t="shared" si="44"/>
        <v>0</v>
      </c>
      <c r="H234" s="76">
        <f t="shared" si="38"/>
        <v>44005.7</v>
      </c>
      <c r="I234" s="76">
        <f t="shared" si="44"/>
        <v>0</v>
      </c>
      <c r="J234" s="76">
        <f t="shared" si="39"/>
        <v>44005.7</v>
      </c>
    </row>
    <row r="235" spans="1:10">
      <c r="A235" s="71" t="str">
        <f ca="1">IF(ISERROR(MATCH(C235,Код_Раздел,0)),"",INDIRECT(ADDRESS(MATCH(C235,Код_Раздел,0)+1,2,,,"Раздел")))</f>
        <v>Культура, кинематография</v>
      </c>
      <c r="B235" s="77" t="s">
        <v>322</v>
      </c>
      <c r="C235" s="75" t="s">
        <v>99</v>
      </c>
      <c r="D235" s="67"/>
      <c r="E235" s="26"/>
      <c r="F235" s="76">
        <f t="shared" si="44"/>
        <v>44005.7</v>
      </c>
      <c r="G235" s="76">
        <f t="shared" si="44"/>
        <v>0</v>
      </c>
      <c r="H235" s="76">
        <f t="shared" si="38"/>
        <v>44005.7</v>
      </c>
      <c r="I235" s="76">
        <f t="shared" si="44"/>
        <v>0</v>
      </c>
      <c r="J235" s="76">
        <f t="shared" si="39"/>
        <v>44005.7</v>
      </c>
    </row>
    <row r="236" spans="1:10">
      <c r="A236" s="66" t="s">
        <v>63</v>
      </c>
      <c r="B236" s="77" t="s">
        <v>322</v>
      </c>
      <c r="C236" s="75" t="s">
        <v>99</v>
      </c>
      <c r="D236" s="67" t="s">
        <v>90</v>
      </c>
      <c r="E236" s="26"/>
      <c r="F236" s="76">
        <f t="shared" si="44"/>
        <v>44005.7</v>
      </c>
      <c r="G236" s="76">
        <f t="shared" si="44"/>
        <v>0</v>
      </c>
      <c r="H236" s="76">
        <f t="shared" si="38"/>
        <v>44005.7</v>
      </c>
      <c r="I236" s="76">
        <f t="shared" si="44"/>
        <v>0</v>
      </c>
      <c r="J236" s="76">
        <f t="shared" si="39"/>
        <v>44005.7</v>
      </c>
    </row>
    <row r="237" spans="1:10" ht="33">
      <c r="A237" s="71" t="str">
        <f ca="1">IF(ISERROR(MATCH(E237,Код_КВР,0)),"",INDIRECT(ADDRESS(MATCH(E237,Код_КВР,0)+1,2,,,"КВР")))</f>
        <v>Предоставление субсидий бюджетным, автономным учреждениям и иным некоммерческим организациям</v>
      </c>
      <c r="B237" s="77" t="s">
        <v>322</v>
      </c>
      <c r="C237" s="75" t="s">
        <v>99</v>
      </c>
      <c r="D237" s="67" t="s">
        <v>90</v>
      </c>
      <c r="E237" s="26">
        <v>600</v>
      </c>
      <c r="F237" s="76">
        <f>F238+F239</f>
        <v>44005.7</v>
      </c>
      <c r="G237" s="76">
        <f>G238+G239</f>
        <v>0</v>
      </c>
      <c r="H237" s="76">
        <f t="shared" si="38"/>
        <v>44005.7</v>
      </c>
      <c r="I237" s="76">
        <f>I238+I239</f>
        <v>0</v>
      </c>
      <c r="J237" s="76">
        <f t="shared" si="39"/>
        <v>44005.7</v>
      </c>
    </row>
    <row r="238" spans="1:10">
      <c r="A238" s="71" t="str">
        <f ca="1">IF(ISERROR(MATCH(E238,Код_КВР,0)),"",INDIRECT(ADDRESS(MATCH(E238,Код_КВР,0)+1,2,,,"КВР")))</f>
        <v>Субсидии бюджетным учреждениям</v>
      </c>
      <c r="B238" s="77" t="s">
        <v>322</v>
      </c>
      <c r="C238" s="75" t="s">
        <v>99</v>
      </c>
      <c r="D238" s="67" t="s">
        <v>90</v>
      </c>
      <c r="E238" s="26">
        <v>610</v>
      </c>
      <c r="F238" s="76">
        <f>'прил. 3'!G712</f>
        <v>31755.4</v>
      </c>
      <c r="G238" s="76">
        <f>'прил. 3'!H712</f>
        <v>0</v>
      </c>
      <c r="H238" s="76">
        <f t="shared" si="38"/>
        <v>31755.4</v>
      </c>
      <c r="I238" s="76">
        <f>'прил. 3'!J712</f>
        <v>0</v>
      </c>
      <c r="J238" s="76">
        <f t="shared" si="39"/>
        <v>31755.4</v>
      </c>
    </row>
    <row r="239" spans="1:10">
      <c r="A239" s="71" t="str">
        <f ca="1">IF(ISERROR(MATCH(E239,Код_КВР,0)),"",INDIRECT(ADDRESS(MATCH(E239,Код_КВР,0)+1,2,,,"КВР")))</f>
        <v>Субсидии автономным учреждениям</v>
      </c>
      <c r="B239" s="77" t="s">
        <v>322</v>
      </c>
      <c r="C239" s="75" t="s">
        <v>99</v>
      </c>
      <c r="D239" s="67" t="s">
        <v>90</v>
      </c>
      <c r="E239" s="26">
        <v>620</v>
      </c>
      <c r="F239" s="76">
        <f>'прил. 3'!G713</f>
        <v>12250.3</v>
      </c>
      <c r="G239" s="76">
        <f>'прил. 3'!H713</f>
        <v>0</v>
      </c>
      <c r="H239" s="76">
        <f t="shared" si="38"/>
        <v>12250.3</v>
      </c>
      <c r="I239" s="76">
        <f>'прил. 3'!J713</f>
        <v>0</v>
      </c>
      <c r="J239" s="76">
        <f t="shared" si="39"/>
        <v>12250.3</v>
      </c>
    </row>
    <row r="240" spans="1:10" ht="51.75" customHeight="1">
      <c r="A240" s="71" t="str">
        <f ca="1">IF(ISERROR(MATCH(B240,Код_КЦСР,0)),"",INDIRECT(ADDRESS(MATCH(B240,Код_КЦСР,0)+1,2,,,"КЦСР")))</f>
        <v>Оказание муниципальной услуги в области предоставления общеразвивающих программ и обеспечение деятельности МБОУДОД «ДДиЮ «Дом Знаний»</v>
      </c>
      <c r="B240" s="77" t="s">
        <v>324</v>
      </c>
      <c r="C240" s="75"/>
      <c r="D240" s="67"/>
      <c r="E240" s="26"/>
      <c r="F240" s="76">
        <f t="shared" ref="F240:I243" si="45">F241</f>
        <v>13572.2</v>
      </c>
      <c r="G240" s="76">
        <f t="shared" si="45"/>
        <v>0</v>
      </c>
      <c r="H240" s="76">
        <f t="shared" si="38"/>
        <v>13572.2</v>
      </c>
      <c r="I240" s="76">
        <f t="shared" si="45"/>
        <v>0</v>
      </c>
      <c r="J240" s="76">
        <f t="shared" si="39"/>
        <v>13572.2</v>
      </c>
    </row>
    <row r="241" spans="1:10">
      <c r="A241" s="71" t="str">
        <f ca="1">IF(ISERROR(MATCH(C241,Код_Раздел,0)),"",INDIRECT(ADDRESS(MATCH(C241,Код_Раздел,0)+1,2,,,"Раздел")))</f>
        <v>Образование</v>
      </c>
      <c r="B241" s="77" t="s">
        <v>324</v>
      </c>
      <c r="C241" s="75" t="s">
        <v>74</v>
      </c>
      <c r="D241" s="67"/>
      <c r="E241" s="26"/>
      <c r="F241" s="76">
        <f t="shared" si="45"/>
        <v>13572.2</v>
      </c>
      <c r="G241" s="76">
        <f t="shared" si="45"/>
        <v>0</v>
      </c>
      <c r="H241" s="76">
        <f t="shared" si="38"/>
        <v>13572.2</v>
      </c>
      <c r="I241" s="76">
        <f t="shared" si="45"/>
        <v>0</v>
      </c>
      <c r="J241" s="76">
        <f t="shared" si="39"/>
        <v>13572.2</v>
      </c>
    </row>
    <row r="242" spans="1:10">
      <c r="A242" s="66" t="s">
        <v>122</v>
      </c>
      <c r="B242" s="77" t="s">
        <v>324</v>
      </c>
      <c r="C242" s="75" t="s">
        <v>74</v>
      </c>
      <c r="D242" s="67" t="s">
        <v>91</v>
      </c>
      <c r="E242" s="26"/>
      <c r="F242" s="76">
        <f t="shared" si="45"/>
        <v>13572.2</v>
      </c>
      <c r="G242" s="76">
        <f t="shared" si="45"/>
        <v>0</v>
      </c>
      <c r="H242" s="76">
        <f t="shared" si="38"/>
        <v>13572.2</v>
      </c>
      <c r="I242" s="76">
        <f t="shared" si="45"/>
        <v>0</v>
      </c>
      <c r="J242" s="76">
        <f t="shared" si="39"/>
        <v>13572.2</v>
      </c>
    </row>
    <row r="243" spans="1:10" ht="33">
      <c r="A243" s="71" t="str">
        <f ca="1">IF(ISERROR(MATCH(E243,Код_КВР,0)),"",INDIRECT(ADDRESS(MATCH(E243,Код_КВР,0)+1,2,,,"КВР")))</f>
        <v>Предоставление субсидий бюджетным, автономным учреждениям и иным некоммерческим организациям</v>
      </c>
      <c r="B243" s="77" t="s">
        <v>324</v>
      </c>
      <c r="C243" s="75" t="s">
        <v>74</v>
      </c>
      <c r="D243" s="67" t="s">
        <v>91</v>
      </c>
      <c r="E243" s="26">
        <v>600</v>
      </c>
      <c r="F243" s="76">
        <f t="shared" si="45"/>
        <v>13572.2</v>
      </c>
      <c r="G243" s="76">
        <f t="shared" si="45"/>
        <v>0</v>
      </c>
      <c r="H243" s="76">
        <f t="shared" si="38"/>
        <v>13572.2</v>
      </c>
      <c r="I243" s="76">
        <f t="shared" si="45"/>
        <v>0</v>
      </c>
      <c r="J243" s="76">
        <f t="shared" si="39"/>
        <v>13572.2</v>
      </c>
    </row>
    <row r="244" spans="1:10">
      <c r="A244" s="71" t="str">
        <f ca="1">IF(ISERROR(MATCH(E244,Код_КВР,0)),"",INDIRECT(ADDRESS(MATCH(E244,Код_КВР,0)+1,2,,,"КВР")))</f>
        <v>Субсидии бюджетным учреждениям</v>
      </c>
      <c r="B244" s="77" t="s">
        <v>324</v>
      </c>
      <c r="C244" s="75" t="s">
        <v>74</v>
      </c>
      <c r="D244" s="67" t="s">
        <v>91</v>
      </c>
      <c r="E244" s="26">
        <v>610</v>
      </c>
      <c r="F244" s="76">
        <f>'прил. 3'!G674</f>
        <v>13572.2</v>
      </c>
      <c r="G244" s="76">
        <f>'прил. 3'!H674</f>
        <v>0</v>
      </c>
      <c r="H244" s="76">
        <f t="shared" si="38"/>
        <v>13572.2</v>
      </c>
      <c r="I244" s="76">
        <f>'прил. 3'!J674</f>
        <v>0</v>
      </c>
      <c r="J244" s="76">
        <f t="shared" si="39"/>
        <v>13572.2</v>
      </c>
    </row>
    <row r="245" spans="1:10" ht="49.5">
      <c r="A245" s="71" t="str">
        <f ca="1">IF(ISERROR(MATCH(B245,Код_КЦСР,0)),"",INDIRECT(ADDRESS(MATCH(B245,Код_КЦСР,0)+1,2,,,"КЦСР")))</f>
        <v>Оказание муниципальной услуги в области предоставления предпрофессиональных программ и обеспечение деятельности школ искусств</v>
      </c>
      <c r="B245" s="77" t="s">
        <v>326</v>
      </c>
      <c r="C245" s="75"/>
      <c r="D245" s="67"/>
      <c r="E245" s="26"/>
      <c r="F245" s="76">
        <f t="shared" ref="F245:I248" si="46">F246</f>
        <v>53263.5</v>
      </c>
      <c r="G245" s="76">
        <f t="shared" si="46"/>
        <v>0</v>
      </c>
      <c r="H245" s="76">
        <f t="shared" si="38"/>
        <v>53263.5</v>
      </c>
      <c r="I245" s="76">
        <f t="shared" si="46"/>
        <v>0</v>
      </c>
      <c r="J245" s="76">
        <f t="shared" si="39"/>
        <v>53263.5</v>
      </c>
    </row>
    <row r="246" spans="1:10">
      <c r="A246" s="71" t="str">
        <f ca="1">IF(ISERROR(MATCH(C246,Код_Раздел,0)),"",INDIRECT(ADDRESS(MATCH(C246,Код_Раздел,0)+1,2,,,"Раздел")))</f>
        <v>Образование</v>
      </c>
      <c r="B246" s="77" t="s">
        <v>326</v>
      </c>
      <c r="C246" s="75" t="s">
        <v>74</v>
      </c>
      <c r="D246" s="67"/>
      <c r="E246" s="26"/>
      <c r="F246" s="76">
        <f t="shared" si="46"/>
        <v>53263.5</v>
      </c>
      <c r="G246" s="76">
        <f t="shared" si="46"/>
        <v>0</v>
      </c>
      <c r="H246" s="76">
        <f t="shared" si="38"/>
        <v>53263.5</v>
      </c>
      <c r="I246" s="76">
        <f t="shared" si="46"/>
        <v>0</v>
      </c>
      <c r="J246" s="76">
        <f t="shared" si="39"/>
        <v>53263.5</v>
      </c>
    </row>
    <row r="247" spans="1:10">
      <c r="A247" s="66" t="s">
        <v>122</v>
      </c>
      <c r="B247" s="77" t="s">
        <v>326</v>
      </c>
      <c r="C247" s="75" t="s">
        <v>74</v>
      </c>
      <c r="D247" s="67" t="s">
        <v>91</v>
      </c>
      <c r="E247" s="26"/>
      <c r="F247" s="76">
        <f t="shared" si="46"/>
        <v>53263.5</v>
      </c>
      <c r="G247" s="76">
        <f t="shared" si="46"/>
        <v>0</v>
      </c>
      <c r="H247" s="76">
        <f t="shared" si="38"/>
        <v>53263.5</v>
      </c>
      <c r="I247" s="76">
        <f t="shared" si="46"/>
        <v>0</v>
      </c>
      <c r="J247" s="76">
        <f t="shared" si="39"/>
        <v>53263.5</v>
      </c>
    </row>
    <row r="248" spans="1:10" ht="33">
      <c r="A248" s="71" t="str">
        <f ca="1">IF(ISERROR(MATCH(E248,Код_КВР,0)),"",INDIRECT(ADDRESS(MATCH(E248,Код_КВР,0)+1,2,,,"КВР")))</f>
        <v>Предоставление субсидий бюджетным, автономным учреждениям и иным некоммерческим организациям</v>
      </c>
      <c r="B248" s="77" t="s">
        <v>326</v>
      </c>
      <c r="C248" s="75" t="s">
        <v>74</v>
      </c>
      <c r="D248" s="67" t="s">
        <v>91</v>
      </c>
      <c r="E248" s="26">
        <v>600</v>
      </c>
      <c r="F248" s="76">
        <f t="shared" si="46"/>
        <v>53263.5</v>
      </c>
      <c r="G248" s="76">
        <f t="shared" si="46"/>
        <v>0</v>
      </c>
      <c r="H248" s="76">
        <f t="shared" si="38"/>
        <v>53263.5</v>
      </c>
      <c r="I248" s="76">
        <f t="shared" si="46"/>
        <v>0</v>
      </c>
      <c r="J248" s="76">
        <f t="shared" si="39"/>
        <v>53263.5</v>
      </c>
    </row>
    <row r="249" spans="1:10">
      <c r="A249" s="71" t="str">
        <f ca="1">IF(ISERROR(MATCH(E249,Код_КВР,0)),"",INDIRECT(ADDRESS(MATCH(E249,Код_КВР,0)+1,2,,,"КВР")))</f>
        <v>Субсидии бюджетным учреждениям</v>
      </c>
      <c r="B249" s="77" t="s">
        <v>326</v>
      </c>
      <c r="C249" s="75" t="s">
        <v>74</v>
      </c>
      <c r="D249" s="67" t="s">
        <v>91</v>
      </c>
      <c r="E249" s="26">
        <v>610</v>
      </c>
      <c r="F249" s="76">
        <f>'прил. 3'!G677</f>
        <v>53263.5</v>
      </c>
      <c r="G249" s="76">
        <f>'прил. 3'!H677</f>
        <v>0</v>
      </c>
      <c r="H249" s="76">
        <f t="shared" si="38"/>
        <v>53263.5</v>
      </c>
      <c r="I249" s="76">
        <f>'прил. 3'!J677</f>
        <v>0</v>
      </c>
      <c r="J249" s="76">
        <f t="shared" si="39"/>
        <v>53263.5</v>
      </c>
    </row>
    <row r="250" spans="1:10">
      <c r="A250" s="71" t="str">
        <f ca="1">IF(ISERROR(MATCH(B250,Код_КЦСР,0)),"",INDIRECT(ADDRESS(MATCH(B250,Код_КЦСР,0)+1,2,,,"КЦСР")))</f>
        <v>Досуг</v>
      </c>
      <c r="B250" s="77" t="s">
        <v>330</v>
      </c>
      <c r="C250" s="75"/>
      <c r="D250" s="67"/>
      <c r="E250" s="26"/>
      <c r="F250" s="76">
        <f>F251+F256+F261</f>
        <v>100328.4</v>
      </c>
      <c r="G250" s="76">
        <f>G251+G256+G261</f>
        <v>0</v>
      </c>
      <c r="H250" s="76">
        <f t="shared" si="38"/>
        <v>100328.4</v>
      </c>
      <c r="I250" s="76">
        <f>I251+I256+I261</f>
        <v>0</v>
      </c>
      <c r="J250" s="76">
        <f t="shared" si="39"/>
        <v>100328.4</v>
      </c>
    </row>
    <row r="251" spans="1:10" ht="33">
      <c r="A251" s="71" t="str">
        <f ca="1">IF(ISERROR(MATCH(B251,Код_КЦСР,0)),"",INDIRECT(ADDRESS(MATCH(B251,Код_КЦСР,0)+1,2,,,"КЦСР")))</f>
        <v>Организация деятельности клубных формирований и формирований самодеятельного народного творчества</v>
      </c>
      <c r="B251" s="77" t="s">
        <v>332</v>
      </c>
      <c r="C251" s="75"/>
      <c r="D251" s="67"/>
      <c r="E251" s="26"/>
      <c r="F251" s="76">
        <f t="shared" ref="F251:I254" si="47">F252</f>
        <v>92348.9</v>
      </c>
      <c r="G251" s="76">
        <f t="shared" si="47"/>
        <v>0</v>
      </c>
      <c r="H251" s="76">
        <f t="shared" si="38"/>
        <v>92348.9</v>
      </c>
      <c r="I251" s="76">
        <f t="shared" si="47"/>
        <v>0</v>
      </c>
      <c r="J251" s="76">
        <f t="shared" si="39"/>
        <v>92348.9</v>
      </c>
    </row>
    <row r="252" spans="1:10">
      <c r="A252" s="71" t="str">
        <f ca="1">IF(ISERROR(MATCH(C252,Код_Раздел,0)),"",INDIRECT(ADDRESS(MATCH(C252,Код_Раздел,0)+1,2,,,"Раздел")))</f>
        <v>Культура, кинематография</v>
      </c>
      <c r="B252" s="77" t="s">
        <v>332</v>
      </c>
      <c r="C252" s="75" t="s">
        <v>99</v>
      </c>
      <c r="D252" s="67"/>
      <c r="E252" s="26"/>
      <c r="F252" s="76">
        <f t="shared" si="47"/>
        <v>92348.9</v>
      </c>
      <c r="G252" s="76">
        <f t="shared" si="47"/>
        <v>0</v>
      </c>
      <c r="H252" s="76">
        <f t="shared" si="38"/>
        <v>92348.9</v>
      </c>
      <c r="I252" s="76">
        <f t="shared" si="47"/>
        <v>0</v>
      </c>
      <c r="J252" s="76">
        <f t="shared" si="39"/>
        <v>92348.9</v>
      </c>
    </row>
    <row r="253" spans="1:10">
      <c r="A253" s="66" t="s">
        <v>63</v>
      </c>
      <c r="B253" s="77" t="s">
        <v>332</v>
      </c>
      <c r="C253" s="75" t="s">
        <v>99</v>
      </c>
      <c r="D253" s="67" t="s">
        <v>90</v>
      </c>
      <c r="E253" s="26"/>
      <c r="F253" s="76">
        <f t="shared" si="47"/>
        <v>92348.9</v>
      </c>
      <c r="G253" s="76">
        <f t="shared" si="47"/>
        <v>0</v>
      </c>
      <c r="H253" s="76">
        <f t="shared" si="38"/>
        <v>92348.9</v>
      </c>
      <c r="I253" s="76">
        <f t="shared" si="47"/>
        <v>0</v>
      </c>
      <c r="J253" s="76">
        <f t="shared" si="39"/>
        <v>92348.9</v>
      </c>
    </row>
    <row r="254" spans="1:10" ht="33">
      <c r="A254" s="71" t="str">
        <f ca="1">IF(ISERROR(MATCH(E254,Код_КВР,0)),"",INDIRECT(ADDRESS(MATCH(E254,Код_КВР,0)+1,2,,,"КВР")))</f>
        <v>Предоставление субсидий бюджетным, автономным учреждениям и иным некоммерческим организациям</v>
      </c>
      <c r="B254" s="77" t="s">
        <v>332</v>
      </c>
      <c r="C254" s="75" t="s">
        <v>99</v>
      </c>
      <c r="D254" s="67" t="s">
        <v>90</v>
      </c>
      <c r="E254" s="26">
        <v>600</v>
      </c>
      <c r="F254" s="76">
        <f t="shared" si="47"/>
        <v>92348.9</v>
      </c>
      <c r="G254" s="76">
        <f t="shared" si="47"/>
        <v>0</v>
      </c>
      <c r="H254" s="76">
        <f t="shared" si="38"/>
        <v>92348.9</v>
      </c>
      <c r="I254" s="76">
        <f t="shared" si="47"/>
        <v>0</v>
      </c>
      <c r="J254" s="76">
        <f t="shared" si="39"/>
        <v>92348.9</v>
      </c>
    </row>
    <row r="255" spans="1:10">
      <c r="A255" s="71" t="str">
        <f ca="1">IF(ISERROR(MATCH(E255,Код_КВР,0)),"",INDIRECT(ADDRESS(MATCH(E255,Код_КВР,0)+1,2,,,"КВР")))</f>
        <v>Субсидии бюджетным учреждениям</v>
      </c>
      <c r="B255" s="77" t="s">
        <v>332</v>
      </c>
      <c r="C255" s="75" t="s">
        <v>99</v>
      </c>
      <c r="D255" s="67" t="s">
        <v>90</v>
      </c>
      <c r="E255" s="26">
        <v>610</v>
      </c>
      <c r="F255" s="76">
        <f>'прил. 3'!G717</f>
        <v>92348.9</v>
      </c>
      <c r="G255" s="76">
        <f>'прил. 3'!H717</f>
        <v>0</v>
      </c>
      <c r="H255" s="76">
        <f t="shared" si="38"/>
        <v>92348.9</v>
      </c>
      <c r="I255" s="76">
        <f>'прил. 3'!J717</f>
        <v>0</v>
      </c>
      <c r="J255" s="76">
        <f t="shared" si="39"/>
        <v>92348.9</v>
      </c>
    </row>
    <row r="256" spans="1:10" ht="33">
      <c r="A256" s="71" t="str">
        <f ca="1">IF(ISERROR(MATCH(B256,Код_КЦСР,0)),"",INDIRECT(ADDRESS(MATCH(B256,Код_КЦСР,0)+1,2,,,"КЦСР")))</f>
        <v>Организация и проведение городских культурно-массовых мероприятий</v>
      </c>
      <c r="B256" s="77" t="s">
        <v>334</v>
      </c>
      <c r="C256" s="75"/>
      <c r="D256" s="67"/>
      <c r="E256" s="26"/>
      <c r="F256" s="76">
        <f t="shared" ref="F256:I259" si="48">F257</f>
        <v>6499</v>
      </c>
      <c r="G256" s="76">
        <f t="shared" si="48"/>
        <v>0</v>
      </c>
      <c r="H256" s="76">
        <f t="shared" si="38"/>
        <v>6499</v>
      </c>
      <c r="I256" s="76">
        <f t="shared" si="48"/>
        <v>0</v>
      </c>
      <c r="J256" s="76">
        <f t="shared" si="39"/>
        <v>6499</v>
      </c>
    </row>
    <row r="257" spans="1:13">
      <c r="A257" s="71" t="str">
        <f ca="1">IF(ISERROR(MATCH(C257,Код_Раздел,0)),"",INDIRECT(ADDRESS(MATCH(C257,Код_Раздел,0)+1,2,,,"Раздел")))</f>
        <v>Культура, кинематография</v>
      </c>
      <c r="B257" s="77" t="s">
        <v>334</v>
      </c>
      <c r="C257" s="75" t="s">
        <v>99</v>
      </c>
      <c r="D257" s="67"/>
      <c r="E257" s="26"/>
      <c r="F257" s="76">
        <f t="shared" si="48"/>
        <v>6499</v>
      </c>
      <c r="G257" s="76">
        <f t="shared" si="48"/>
        <v>0</v>
      </c>
      <c r="H257" s="76">
        <f t="shared" si="38"/>
        <v>6499</v>
      </c>
      <c r="I257" s="76">
        <f t="shared" si="48"/>
        <v>0</v>
      </c>
      <c r="J257" s="76">
        <f t="shared" si="39"/>
        <v>6499</v>
      </c>
    </row>
    <row r="258" spans="1:13">
      <c r="A258" s="66" t="s">
        <v>63</v>
      </c>
      <c r="B258" s="77" t="s">
        <v>334</v>
      </c>
      <c r="C258" s="75" t="s">
        <v>99</v>
      </c>
      <c r="D258" s="67" t="s">
        <v>90</v>
      </c>
      <c r="E258" s="26"/>
      <c r="F258" s="76">
        <f t="shared" si="48"/>
        <v>6499</v>
      </c>
      <c r="G258" s="76">
        <f t="shared" si="48"/>
        <v>0</v>
      </c>
      <c r="H258" s="76">
        <f t="shared" si="38"/>
        <v>6499</v>
      </c>
      <c r="I258" s="76">
        <f t="shared" si="48"/>
        <v>0</v>
      </c>
      <c r="J258" s="76">
        <f t="shared" si="39"/>
        <v>6499</v>
      </c>
    </row>
    <row r="259" spans="1:13" ht="33">
      <c r="A259" s="71" t="str">
        <f ca="1">IF(ISERROR(MATCH(E259,Код_КВР,0)),"",INDIRECT(ADDRESS(MATCH(E259,Код_КВР,0)+1,2,,,"КВР")))</f>
        <v>Предоставление субсидий бюджетным, автономным учреждениям и иным некоммерческим организациям</v>
      </c>
      <c r="B259" s="77" t="s">
        <v>334</v>
      </c>
      <c r="C259" s="75" t="s">
        <v>99</v>
      </c>
      <c r="D259" s="67" t="s">
        <v>90</v>
      </c>
      <c r="E259" s="26">
        <v>600</v>
      </c>
      <c r="F259" s="76">
        <f t="shared" si="48"/>
        <v>6499</v>
      </c>
      <c r="G259" s="76">
        <f t="shared" si="48"/>
        <v>0</v>
      </c>
      <c r="H259" s="76">
        <f t="shared" si="38"/>
        <v>6499</v>
      </c>
      <c r="I259" s="76">
        <f t="shared" si="48"/>
        <v>0</v>
      </c>
      <c r="J259" s="76">
        <f t="shared" si="39"/>
        <v>6499</v>
      </c>
    </row>
    <row r="260" spans="1:13">
      <c r="A260" s="71" t="str">
        <f ca="1">IF(ISERROR(MATCH(E260,Код_КВР,0)),"",INDIRECT(ADDRESS(MATCH(E260,Код_КВР,0)+1,2,,,"КВР")))</f>
        <v>Субсидии бюджетным учреждениям</v>
      </c>
      <c r="B260" s="77" t="s">
        <v>334</v>
      </c>
      <c r="C260" s="75" t="s">
        <v>99</v>
      </c>
      <c r="D260" s="67" t="s">
        <v>90</v>
      </c>
      <c r="E260" s="26">
        <v>610</v>
      </c>
      <c r="F260" s="76">
        <f>'прил. 3'!G720</f>
        <v>6499</v>
      </c>
      <c r="G260" s="76">
        <f>'прил. 3'!H720</f>
        <v>0</v>
      </c>
      <c r="H260" s="76">
        <f t="shared" si="38"/>
        <v>6499</v>
      </c>
      <c r="I260" s="76">
        <f>'прил. 3'!J720</f>
        <v>0</v>
      </c>
      <c r="J260" s="76">
        <f t="shared" si="39"/>
        <v>6499</v>
      </c>
    </row>
    <row r="261" spans="1:13">
      <c r="A261" s="71" t="str">
        <f ca="1">IF(ISERROR(MATCH(B261,Код_КЦСР,0)),"",INDIRECT(ADDRESS(MATCH(B261,Код_КЦСР,0)+1,2,,,"КЦСР")))</f>
        <v>Укрепление материально-технической базы клубных учреждений</v>
      </c>
      <c r="B261" s="77" t="s">
        <v>336</v>
      </c>
      <c r="C261" s="75"/>
      <c r="D261" s="67"/>
      <c r="E261" s="26"/>
      <c r="F261" s="76">
        <f t="shared" ref="F261:I264" si="49">F262</f>
        <v>1480.5</v>
      </c>
      <c r="G261" s="76">
        <f t="shared" si="49"/>
        <v>0</v>
      </c>
      <c r="H261" s="76">
        <f t="shared" si="38"/>
        <v>1480.5</v>
      </c>
      <c r="I261" s="76">
        <f t="shared" si="49"/>
        <v>0</v>
      </c>
      <c r="J261" s="76">
        <f t="shared" si="39"/>
        <v>1480.5</v>
      </c>
    </row>
    <row r="262" spans="1:13">
      <c r="A262" s="71" t="str">
        <f ca="1">IF(ISERROR(MATCH(C262,Код_Раздел,0)),"",INDIRECT(ADDRESS(MATCH(C262,Код_Раздел,0)+1,2,,,"Раздел")))</f>
        <v>Культура, кинематография</v>
      </c>
      <c r="B262" s="77" t="s">
        <v>336</v>
      </c>
      <c r="C262" s="75" t="s">
        <v>99</v>
      </c>
      <c r="D262" s="67"/>
      <c r="E262" s="26"/>
      <c r="F262" s="76">
        <f t="shared" si="49"/>
        <v>1480.5</v>
      </c>
      <c r="G262" s="76">
        <f t="shared" si="49"/>
        <v>0</v>
      </c>
      <c r="H262" s="76">
        <f t="shared" si="38"/>
        <v>1480.5</v>
      </c>
      <c r="I262" s="76">
        <f t="shared" si="49"/>
        <v>0</v>
      </c>
      <c r="J262" s="76">
        <f t="shared" si="39"/>
        <v>1480.5</v>
      </c>
    </row>
    <row r="263" spans="1:13">
      <c r="A263" s="66" t="s">
        <v>63</v>
      </c>
      <c r="B263" s="77" t="s">
        <v>336</v>
      </c>
      <c r="C263" s="75" t="s">
        <v>99</v>
      </c>
      <c r="D263" s="67" t="s">
        <v>90</v>
      </c>
      <c r="E263" s="26"/>
      <c r="F263" s="76">
        <f t="shared" si="49"/>
        <v>1480.5</v>
      </c>
      <c r="G263" s="76">
        <f t="shared" si="49"/>
        <v>0</v>
      </c>
      <c r="H263" s="76">
        <f t="shared" si="38"/>
        <v>1480.5</v>
      </c>
      <c r="I263" s="76">
        <f t="shared" si="49"/>
        <v>0</v>
      </c>
      <c r="J263" s="76">
        <f t="shared" si="39"/>
        <v>1480.5</v>
      </c>
    </row>
    <row r="264" spans="1:13" ht="33">
      <c r="A264" s="71" t="str">
        <f ca="1">IF(ISERROR(MATCH(E264,Код_КВР,0)),"",INDIRECT(ADDRESS(MATCH(E264,Код_КВР,0)+1,2,,,"КВР")))</f>
        <v>Предоставление субсидий бюджетным, автономным учреждениям и иным некоммерческим организациям</v>
      </c>
      <c r="B264" s="77" t="s">
        <v>336</v>
      </c>
      <c r="C264" s="75" t="s">
        <v>99</v>
      </c>
      <c r="D264" s="67" t="s">
        <v>90</v>
      </c>
      <c r="E264" s="26">
        <v>600</v>
      </c>
      <c r="F264" s="76">
        <f t="shared" si="49"/>
        <v>1480.5</v>
      </c>
      <c r="G264" s="76">
        <f t="shared" si="49"/>
        <v>0</v>
      </c>
      <c r="H264" s="76">
        <f t="shared" si="38"/>
        <v>1480.5</v>
      </c>
      <c r="I264" s="76">
        <f t="shared" si="49"/>
        <v>0</v>
      </c>
      <c r="J264" s="76">
        <f t="shared" si="39"/>
        <v>1480.5</v>
      </c>
    </row>
    <row r="265" spans="1:13">
      <c r="A265" s="71" t="str">
        <f ca="1">IF(ISERROR(MATCH(E265,Код_КВР,0)),"",INDIRECT(ADDRESS(MATCH(E265,Код_КВР,0)+1,2,,,"КВР")))</f>
        <v>Субсидии бюджетным учреждениям</v>
      </c>
      <c r="B265" s="77" t="s">
        <v>336</v>
      </c>
      <c r="C265" s="75" t="s">
        <v>99</v>
      </c>
      <c r="D265" s="67" t="s">
        <v>90</v>
      </c>
      <c r="E265" s="26">
        <v>610</v>
      </c>
      <c r="F265" s="76">
        <f>'прил. 3'!G723</f>
        <v>1480.5</v>
      </c>
      <c r="G265" s="76">
        <f>'прил. 3'!H723</f>
        <v>0</v>
      </c>
      <c r="H265" s="76">
        <f t="shared" si="38"/>
        <v>1480.5</v>
      </c>
      <c r="I265" s="76">
        <f>'прил. 3'!J723</f>
        <v>0</v>
      </c>
      <c r="J265" s="76">
        <f t="shared" si="39"/>
        <v>1480.5</v>
      </c>
    </row>
    <row r="266" spans="1:13">
      <c r="A266" s="71" t="str">
        <f ca="1">IF(ISERROR(MATCH(B266,Код_КЦСР,0)),"",INDIRECT(ADDRESS(MATCH(B266,Код_КЦСР,0)+1,2,,,"КЦСР")))</f>
        <v>Туризм</v>
      </c>
      <c r="B266" s="77" t="s">
        <v>342</v>
      </c>
      <c r="C266" s="75"/>
      <c r="D266" s="67"/>
      <c r="E266" s="26"/>
      <c r="F266" s="76">
        <f t="shared" ref="F266:I270" si="50">F267</f>
        <v>159.1</v>
      </c>
      <c r="G266" s="76">
        <f t="shared" si="50"/>
        <v>0</v>
      </c>
      <c r="H266" s="76">
        <f t="shared" si="38"/>
        <v>159.1</v>
      </c>
      <c r="I266" s="76">
        <f t="shared" si="50"/>
        <v>0</v>
      </c>
      <c r="J266" s="76">
        <f t="shared" si="39"/>
        <v>159.1</v>
      </c>
    </row>
    <row r="267" spans="1:13">
      <c r="A267" s="71" t="str">
        <f ca="1">IF(ISERROR(MATCH(B267,Код_КЦСР,0)),"",INDIRECT(ADDRESS(MATCH(B267,Код_КЦСР,0)+1,2,,,"КЦСР")))</f>
        <v>Развитие туристской, инженерной и транспортной инфраструктур</v>
      </c>
      <c r="B267" s="77" t="s">
        <v>345</v>
      </c>
      <c r="C267" s="75"/>
      <c r="D267" s="67"/>
      <c r="E267" s="26"/>
      <c r="F267" s="76">
        <f t="shared" si="50"/>
        <v>159.1</v>
      </c>
      <c r="G267" s="76">
        <f t="shared" si="50"/>
        <v>0</v>
      </c>
      <c r="H267" s="76">
        <f t="shared" si="38"/>
        <v>159.1</v>
      </c>
      <c r="I267" s="76">
        <f t="shared" si="50"/>
        <v>0</v>
      </c>
      <c r="J267" s="76">
        <f t="shared" si="39"/>
        <v>159.1</v>
      </c>
    </row>
    <row r="268" spans="1:13">
      <c r="A268" s="71" t="str">
        <f ca="1">IF(ISERROR(MATCH(C268,Код_Раздел,0)),"",INDIRECT(ADDRESS(MATCH(C268,Код_Раздел,0)+1,2,,,"Раздел")))</f>
        <v>Национальная экономика</v>
      </c>
      <c r="B268" s="77" t="s">
        <v>345</v>
      </c>
      <c r="C268" s="75" t="s">
        <v>93</v>
      </c>
      <c r="D268" s="67"/>
      <c r="E268" s="26"/>
      <c r="F268" s="76">
        <f t="shared" si="50"/>
        <v>159.1</v>
      </c>
      <c r="G268" s="76">
        <f t="shared" si="50"/>
        <v>0</v>
      </c>
      <c r="H268" s="76">
        <f t="shared" si="38"/>
        <v>159.1</v>
      </c>
      <c r="I268" s="76">
        <f t="shared" si="50"/>
        <v>0</v>
      </c>
      <c r="J268" s="76">
        <f t="shared" si="39"/>
        <v>159.1</v>
      </c>
    </row>
    <row r="269" spans="1:13">
      <c r="A269" s="66" t="s">
        <v>100</v>
      </c>
      <c r="B269" s="77" t="s">
        <v>345</v>
      </c>
      <c r="C269" s="75" t="s">
        <v>93</v>
      </c>
      <c r="D269" s="67" t="s">
        <v>75</v>
      </c>
      <c r="E269" s="26"/>
      <c r="F269" s="76">
        <f t="shared" si="50"/>
        <v>159.1</v>
      </c>
      <c r="G269" s="76">
        <f t="shared" si="50"/>
        <v>0</v>
      </c>
      <c r="H269" s="76">
        <f t="shared" si="38"/>
        <v>159.1</v>
      </c>
      <c r="I269" s="76">
        <f t="shared" si="50"/>
        <v>0</v>
      </c>
      <c r="J269" s="76">
        <f t="shared" si="39"/>
        <v>159.1</v>
      </c>
    </row>
    <row r="270" spans="1:13" ht="33">
      <c r="A270" s="71" t="str">
        <f ca="1">IF(ISERROR(MATCH(E270,Код_КВР,0)),"",INDIRECT(ADDRESS(MATCH(E270,Код_КВР,0)+1,2,,,"КВР")))</f>
        <v>Предоставление субсидий бюджетным, автономным учреждениям и иным некоммерческим организациям</v>
      </c>
      <c r="B270" s="77" t="s">
        <v>345</v>
      </c>
      <c r="C270" s="75" t="s">
        <v>93</v>
      </c>
      <c r="D270" s="67" t="s">
        <v>75</v>
      </c>
      <c r="E270" s="26">
        <v>600</v>
      </c>
      <c r="F270" s="76">
        <f t="shared" si="50"/>
        <v>159.1</v>
      </c>
      <c r="G270" s="76">
        <f t="shared" si="50"/>
        <v>0</v>
      </c>
      <c r="H270" s="76">
        <f t="shared" si="38"/>
        <v>159.1</v>
      </c>
      <c r="I270" s="76">
        <f t="shared" si="50"/>
        <v>0</v>
      </c>
      <c r="J270" s="76">
        <f t="shared" si="39"/>
        <v>159.1</v>
      </c>
    </row>
    <row r="271" spans="1:13">
      <c r="A271" s="71" t="str">
        <f ca="1">IF(ISERROR(MATCH(E271,Код_КВР,0)),"",INDIRECT(ADDRESS(MATCH(E271,Код_КВР,0)+1,2,,,"КВР")))</f>
        <v>Субсидии бюджетным учреждениям</v>
      </c>
      <c r="B271" s="77" t="s">
        <v>345</v>
      </c>
      <c r="C271" s="75" t="s">
        <v>93</v>
      </c>
      <c r="D271" s="67" t="s">
        <v>75</v>
      </c>
      <c r="E271" s="26">
        <v>610</v>
      </c>
      <c r="F271" s="76">
        <f>'прил. 3'!G667</f>
        <v>159.1</v>
      </c>
      <c r="G271" s="76">
        <f>'прил. 3'!H667</f>
        <v>0</v>
      </c>
      <c r="H271" s="76">
        <f t="shared" si="38"/>
        <v>159.1</v>
      </c>
      <c r="I271" s="76">
        <f>'прил. 3'!J667</f>
        <v>0</v>
      </c>
      <c r="J271" s="76">
        <f t="shared" si="39"/>
        <v>159.1</v>
      </c>
    </row>
    <row r="272" spans="1:13" ht="49.5">
      <c r="A272" s="71" t="str">
        <f ca="1">IF(ISERROR(MATCH(B272,Код_КЦСР,0)),"",INDIRECT(ADDRESS(MATCH(B272,Код_КЦСР,0)+1,2,,,"КЦСР")))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272" s="77" t="s">
        <v>351</v>
      </c>
      <c r="C272" s="75"/>
      <c r="D272" s="67"/>
      <c r="E272" s="26"/>
      <c r="F272" s="76">
        <f>F273+F278+F284+F290+F299+F305+F313+F318</f>
        <v>331089.8</v>
      </c>
      <c r="G272" s="76">
        <f>G273+G278+G284+G290+G299+G305+G313+G318</f>
        <v>0</v>
      </c>
      <c r="H272" s="76">
        <f t="shared" si="38"/>
        <v>331089.8</v>
      </c>
      <c r="I272" s="76">
        <f>I273+I278+I284+I290+I299+I305+I313+I318</f>
        <v>0</v>
      </c>
      <c r="J272" s="76">
        <f t="shared" si="39"/>
        <v>331089.8</v>
      </c>
      <c r="M272" s="40"/>
    </row>
    <row r="273" spans="1:10">
      <c r="A273" s="71" t="str">
        <f ca="1">IF(ISERROR(MATCH(B273,Код_КЦСР,0)),"",INDIRECT(ADDRESS(MATCH(B273,Код_КЦСР,0)+1,2,,,"КЦСР")))</f>
        <v>Обеспечение доступа к спортивным объектам</v>
      </c>
      <c r="B273" s="77" t="s">
        <v>353</v>
      </c>
      <c r="C273" s="75"/>
      <c r="D273" s="67"/>
      <c r="E273" s="26"/>
      <c r="F273" s="76">
        <f t="shared" ref="F273:I276" si="51">F274</f>
        <v>129842.7</v>
      </c>
      <c r="G273" s="76">
        <f t="shared" si="51"/>
        <v>0</v>
      </c>
      <c r="H273" s="76">
        <f t="shared" ref="H273:H336" si="52">F273+G273</f>
        <v>129842.7</v>
      </c>
      <c r="I273" s="76">
        <f t="shared" si="51"/>
        <v>0</v>
      </c>
      <c r="J273" s="76">
        <f t="shared" ref="J273:J336" si="53">H273+I273</f>
        <v>129842.7</v>
      </c>
    </row>
    <row r="274" spans="1:10">
      <c r="A274" s="71" t="str">
        <f ca="1">IF(ISERROR(MATCH(C274,Код_Раздел,0)),"",INDIRECT(ADDRESS(MATCH(C274,Код_Раздел,0)+1,2,,,"Раздел")))</f>
        <v>Физическая культура и спорт</v>
      </c>
      <c r="B274" s="77" t="s">
        <v>353</v>
      </c>
      <c r="C274" s="75" t="s">
        <v>101</v>
      </c>
      <c r="D274" s="67"/>
      <c r="E274" s="26"/>
      <c r="F274" s="76">
        <f t="shared" si="51"/>
        <v>129842.7</v>
      </c>
      <c r="G274" s="76">
        <f t="shared" si="51"/>
        <v>0</v>
      </c>
      <c r="H274" s="76">
        <f t="shared" si="52"/>
        <v>129842.7</v>
      </c>
      <c r="I274" s="76">
        <f t="shared" si="51"/>
        <v>0</v>
      </c>
      <c r="J274" s="76">
        <f t="shared" si="53"/>
        <v>129842.7</v>
      </c>
    </row>
    <row r="275" spans="1:10">
      <c r="A275" s="66" t="s">
        <v>65</v>
      </c>
      <c r="B275" s="77" t="s">
        <v>353</v>
      </c>
      <c r="C275" s="75" t="s">
        <v>101</v>
      </c>
      <c r="D275" s="67" t="s">
        <v>90</v>
      </c>
      <c r="E275" s="26"/>
      <c r="F275" s="76">
        <f t="shared" si="51"/>
        <v>129842.7</v>
      </c>
      <c r="G275" s="76">
        <f t="shared" si="51"/>
        <v>0</v>
      </c>
      <c r="H275" s="76">
        <f t="shared" si="52"/>
        <v>129842.7</v>
      </c>
      <c r="I275" s="76">
        <f t="shared" si="51"/>
        <v>0</v>
      </c>
      <c r="J275" s="76">
        <f t="shared" si="53"/>
        <v>129842.7</v>
      </c>
    </row>
    <row r="276" spans="1:10" ht="33">
      <c r="A276" s="71" t="str">
        <f ca="1">IF(ISERROR(MATCH(E276,Код_КВР,0)),"",INDIRECT(ADDRESS(MATCH(E276,Код_КВР,0)+1,2,,,"КВР")))</f>
        <v>Предоставление субсидий бюджетным, автономным учреждениям и иным некоммерческим организациям</v>
      </c>
      <c r="B276" s="77" t="s">
        <v>353</v>
      </c>
      <c r="C276" s="75" t="s">
        <v>101</v>
      </c>
      <c r="D276" s="67" t="s">
        <v>90</v>
      </c>
      <c r="E276" s="26">
        <v>600</v>
      </c>
      <c r="F276" s="76">
        <f t="shared" si="51"/>
        <v>129842.7</v>
      </c>
      <c r="G276" s="76">
        <f t="shared" si="51"/>
        <v>0</v>
      </c>
      <c r="H276" s="76">
        <f t="shared" si="52"/>
        <v>129842.7</v>
      </c>
      <c r="I276" s="76">
        <f t="shared" si="51"/>
        <v>0</v>
      </c>
      <c r="J276" s="76">
        <f t="shared" si="53"/>
        <v>129842.7</v>
      </c>
    </row>
    <row r="277" spans="1:10">
      <c r="A277" s="71" t="str">
        <f ca="1">IF(ISERROR(MATCH(E277,Код_КВР,0)),"",INDIRECT(ADDRESS(MATCH(E277,Код_КВР,0)+1,2,,,"КВР")))</f>
        <v>Субсидии автономным учреждениям</v>
      </c>
      <c r="B277" s="77" t="s">
        <v>353</v>
      </c>
      <c r="C277" s="75" t="s">
        <v>101</v>
      </c>
      <c r="D277" s="67" t="s">
        <v>90</v>
      </c>
      <c r="E277" s="26">
        <v>620</v>
      </c>
      <c r="F277" s="76">
        <f>'прил. 3'!G781</f>
        <v>129842.7</v>
      </c>
      <c r="G277" s="76">
        <f>'прил. 3'!H781</f>
        <v>0</v>
      </c>
      <c r="H277" s="76">
        <f t="shared" si="52"/>
        <v>129842.7</v>
      </c>
      <c r="I277" s="76">
        <f>'прил. 3'!J781</f>
        <v>0</v>
      </c>
      <c r="J277" s="76">
        <f t="shared" si="53"/>
        <v>129842.7</v>
      </c>
    </row>
    <row r="278" spans="1:10" ht="33">
      <c r="A278" s="71" t="str">
        <f ca="1">IF(ISERROR(MATCH(B278,Код_КЦСР,0)),"",INDIRECT(ADDRESS(MATCH(B278,Код_КЦСР,0)+1,2,,,"КЦСР")))</f>
        <v>Обеспечение участия в физкультурных мероприятиях и спортивных мероприятиях различного уровня</v>
      </c>
      <c r="B278" s="77" t="s">
        <v>354</v>
      </c>
      <c r="C278" s="75"/>
      <c r="D278" s="67"/>
      <c r="E278" s="26"/>
      <c r="F278" s="76">
        <f t="shared" ref="F278:I280" si="54">F279</f>
        <v>19918.800000000003</v>
      </c>
      <c r="G278" s="76">
        <f t="shared" si="54"/>
        <v>0</v>
      </c>
      <c r="H278" s="76">
        <f t="shared" si="52"/>
        <v>19918.800000000003</v>
      </c>
      <c r="I278" s="76">
        <f t="shared" si="54"/>
        <v>0</v>
      </c>
      <c r="J278" s="76">
        <f t="shared" si="53"/>
        <v>19918.800000000003</v>
      </c>
    </row>
    <row r="279" spans="1:10">
      <c r="A279" s="71" t="str">
        <f ca="1">IF(ISERROR(MATCH(C279,Код_Раздел,0)),"",INDIRECT(ADDRESS(MATCH(C279,Код_Раздел,0)+1,2,,,"Раздел")))</f>
        <v>Физическая культура и спорт</v>
      </c>
      <c r="B279" s="77" t="s">
        <v>354</v>
      </c>
      <c r="C279" s="75" t="s">
        <v>101</v>
      </c>
      <c r="D279" s="67"/>
      <c r="E279" s="26"/>
      <c r="F279" s="76">
        <f t="shared" si="54"/>
        <v>19918.800000000003</v>
      </c>
      <c r="G279" s="76">
        <f t="shared" si="54"/>
        <v>0</v>
      </c>
      <c r="H279" s="76">
        <f t="shared" si="52"/>
        <v>19918.800000000003</v>
      </c>
      <c r="I279" s="76">
        <f t="shared" si="54"/>
        <v>0</v>
      </c>
      <c r="J279" s="76">
        <f t="shared" si="53"/>
        <v>19918.800000000003</v>
      </c>
    </row>
    <row r="280" spans="1:10">
      <c r="A280" s="66" t="s">
        <v>65</v>
      </c>
      <c r="B280" s="77" t="s">
        <v>354</v>
      </c>
      <c r="C280" s="75" t="s">
        <v>101</v>
      </c>
      <c r="D280" s="67" t="s">
        <v>90</v>
      </c>
      <c r="E280" s="26"/>
      <c r="F280" s="76">
        <f t="shared" si="54"/>
        <v>19918.800000000003</v>
      </c>
      <c r="G280" s="76">
        <f t="shared" si="54"/>
        <v>0</v>
      </c>
      <c r="H280" s="76">
        <f t="shared" si="52"/>
        <v>19918.800000000003</v>
      </c>
      <c r="I280" s="76">
        <f t="shared" si="54"/>
        <v>0</v>
      </c>
      <c r="J280" s="76">
        <f t="shared" si="53"/>
        <v>19918.800000000003</v>
      </c>
    </row>
    <row r="281" spans="1:10" ht="33">
      <c r="A281" s="71" t="str">
        <f ca="1">IF(ISERROR(MATCH(E281,Код_КВР,0)),"",INDIRECT(ADDRESS(MATCH(E281,Код_КВР,0)+1,2,,,"КВР")))</f>
        <v>Предоставление субсидий бюджетным, автономным учреждениям и иным некоммерческим организациям</v>
      </c>
      <c r="B281" s="77" t="s">
        <v>354</v>
      </c>
      <c r="C281" s="75" t="s">
        <v>101</v>
      </c>
      <c r="D281" s="67" t="s">
        <v>90</v>
      </c>
      <c r="E281" s="26">
        <v>600</v>
      </c>
      <c r="F281" s="76">
        <f>F282+F283</f>
        <v>19918.800000000003</v>
      </c>
      <c r="G281" s="76">
        <f>G282+G283</f>
        <v>0</v>
      </c>
      <c r="H281" s="76">
        <f t="shared" si="52"/>
        <v>19918.800000000003</v>
      </c>
      <c r="I281" s="76">
        <f>I282+I283</f>
        <v>0</v>
      </c>
      <c r="J281" s="76">
        <f t="shared" si="53"/>
        <v>19918.800000000003</v>
      </c>
    </row>
    <row r="282" spans="1:10">
      <c r="A282" s="71" t="str">
        <f ca="1">IF(ISERROR(MATCH(E282,Код_КВР,0)),"",INDIRECT(ADDRESS(MATCH(E282,Код_КВР,0)+1,2,,,"КВР")))</f>
        <v>Субсидии бюджетным учреждениям</v>
      </c>
      <c r="B282" s="77" t="s">
        <v>354</v>
      </c>
      <c r="C282" s="75" t="s">
        <v>101</v>
      </c>
      <c r="D282" s="67" t="s">
        <v>90</v>
      </c>
      <c r="E282" s="26">
        <v>610</v>
      </c>
      <c r="F282" s="76">
        <f>'прил. 3'!G784</f>
        <v>18655.400000000001</v>
      </c>
      <c r="G282" s="76">
        <f>'прил. 3'!H784</f>
        <v>0</v>
      </c>
      <c r="H282" s="76">
        <f t="shared" si="52"/>
        <v>18655.400000000001</v>
      </c>
      <c r="I282" s="76">
        <f>'прил. 3'!J784</f>
        <v>0</v>
      </c>
      <c r="J282" s="76">
        <f t="shared" si="53"/>
        <v>18655.400000000001</v>
      </c>
    </row>
    <row r="283" spans="1:10">
      <c r="A283" s="71" t="str">
        <f ca="1">IF(ISERROR(MATCH(E283,Код_КВР,0)),"",INDIRECT(ADDRESS(MATCH(E283,Код_КВР,0)+1,2,,,"КВР")))</f>
        <v>Субсидии автономным учреждениям</v>
      </c>
      <c r="B283" s="77" t="s">
        <v>354</v>
      </c>
      <c r="C283" s="75" t="s">
        <v>101</v>
      </c>
      <c r="D283" s="67" t="s">
        <v>90</v>
      </c>
      <c r="E283" s="26">
        <v>620</v>
      </c>
      <c r="F283" s="76">
        <f>'прил. 3'!G785</f>
        <v>1263.4000000000001</v>
      </c>
      <c r="G283" s="76">
        <f>'прил. 3'!H785</f>
        <v>0</v>
      </c>
      <c r="H283" s="76">
        <f t="shared" si="52"/>
        <v>1263.4000000000001</v>
      </c>
      <c r="I283" s="76">
        <f>'прил. 3'!J785</f>
        <v>0</v>
      </c>
      <c r="J283" s="76">
        <f t="shared" si="53"/>
        <v>1263.4000000000001</v>
      </c>
    </row>
    <row r="284" spans="1:10">
      <c r="A284" s="71" t="str">
        <f ca="1">IF(ISERROR(MATCH(B284,Код_КЦСР,0)),"",INDIRECT(ADDRESS(MATCH(B284,Код_КЦСР,0)+1,2,,,"КЦСР")))</f>
        <v>Развитие детско-юношеского и массового спорта</v>
      </c>
      <c r="B284" s="77" t="s">
        <v>356</v>
      </c>
      <c r="C284" s="75"/>
      <c r="D284" s="67"/>
      <c r="E284" s="26"/>
      <c r="F284" s="76">
        <f t="shared" ref="F284:I286" si="55">F285</f>
        <v>126537</v>
      </c>
      <c r="G284" s="76">
        <f t="shared" si="55"/>
        <v>0</v>
      </c>
      <c r="H284" s="76">
        <f t="shared" si="52"/>
        <v>126537</v>
      </c>
      <c r="I284" s="76">
        <f t="shared" si="55"/>
        <v>0</v>
      </c>
      <c r="J284" s="76">
        <f t="shared" si="53"/>
        <v>126537</v>
      </c>
    </row>
    <row r="285" spans="1:10">
      <c r="A285" s="71" t="str">
        <f ca="1">IF(ISERROR(MATCH(C285,Код_Раздел,0)),"",INDIRECT(ADDRESS(MATCH(C285,Код_Раздел,0)+1,2,,,"Раздел")))</f>
        <v>Образование</v>
      </c>
      <c r="B285" s="77" t="s">
        <v>356</v>
      </c>
      <c r="C285" s="75" t="s">
        <v>74</v>
      </c>
      <c r="D285" s="67"/>
      <c r="E285" s="26"/>
      <c r="F285" s="76">
        <f t="shared" si="55"/>
        <v>126537</v>
      </c>
      <c r="G285" s="76">
        <f t="shared" si="55"/>
        <v>0</v>
      </c>
      <c r="H285" s="76">
        <f t="shared" si="52"/>
        <v>126537</v>
      </c>
      <c r="I285" s="76">
        <f t="shared" si="55"/>
        <v>0</v>
      </c>
      <c r="J285" s="76">
        <f t="shared" si="53"/>
        <v>126537</v>
      </c>
    </row>
    <row r="286" spans="1:10">
      <c r="A286" s="66" t="s">
        <v>122</v>
      </c>
      <c r="B286" s="77" t="s">
        <v>356</v>
      </c>
      <c r="C286" s="75" t="s">
        <v>74</v>
      </c>
      <c r="D286" s="67" t="s">
        <v>91</v>
      </c>
      <c r="E286" s="26"/>
      <c r="F286" s="76">
        <f t="shared" si="55"/>
        <v>126537</v>
      </c>
      <c r="G286" s="76">
        <f t="shared" si="55"/>
        <v>0</v>
      </c>
      <c r="H286" s="76">
        <f t="shared" si="52"/>
        <v>126537</v>
      </c>
      <c r="I286" s="76">
        <f t="shared" si="55"/>
        <v>0</v>
      </c>
      <c r="J286" s="76">
        <f t="shared" si="53"/>
        <v>126537</v>
      </c>
    </row>
    <row r="287" spans="1:10" ht="33">
      <c r="A287" s="71" t="str">
        <f ca="1">IF(ISERROR(MATCH(E287,Код_КВР,0)),"",INDIRECT(ADDRESS(MATCH(E287,Код_КВР,0)+1,2,,,"КВР")))</f>
        <v>Предоставление субсидий бюджетным, автономным учреждениям и иным некоммерческим организациям</v>
      </c>
      <c r="B287" s="77" t="s">
        <v>356</v>
      </c>
      <c r="C287" s="75" t="s">
        <v>74</v>
      </c>
      <c r="D287" s="67" t="s">
        <v>91</v>
      </c>
      <c r="E287" s="26">
        <v>600</v>
      </c>
      <c r="F287" s="76">
        <f>F288+F289</f>
        <v>126537</v>
      </c>
      <c r="G287" s="76">
        <f>G288+G289</f>
        <v>0</v>
      </c>
      <c r="H287" s="76">
        <f t="shared" si="52"/>
        <v>126537</v>
      </c>
      <c r="I287" s="76">
        <f>I288+I289</f>
        <v>0</v>
      </c>
      <c r="J287" s="76">
        <f t="shared" si="53"/>
        <v>126537</v>
      </c>
    </row>
    <row r="288" spans="1:10">
      <c r="A288" s="71" t="str">
        <f ca="1">IF(ISERROR(MATCH(E288,Код_КВР,0)),"",INDIRECT(ADDRESS(MATCH(E288,Код_КВР,0)+1,2,,,"КВР")))</f>
        <v>Субсидии бюджетным учреждениям</v>
      </c>
      <c r="B288" s="77" t="s">
        <v>356</v>
      </c>
      <c r="C288" s="75" t="s">
        <v>74</v>
      </c>
      <c r="D288" s="67" t="s">
        <v>91</v>
      </c>
      <c r="E288" s="26">
        <v>610</v>
      </c>
      <c r="F288" s="76">
        <f>'прил. 3'!G765</f>
        <v>103659</v>
      </c>
      <c r="G288" s="76">
        <f>'прил. 3'!H765</f>
        <v>0</v>
      </c>
      <c r="H288" s="76">
        <f t="shared" si="52"/>
        <v>103659</v>
      </c>
      <c r="I288" s="76">
        <f>'прил. 3'!J765</f>
        <v>0</v>
      </c>
      <c r="J288" s="76">
        <f t="shared" si="53"/>
        <v>103659</v>
      </c>
    </row>
    <row r="289" spans="1:10">
      <c r="A289" s="71" t="str">
        <f ca="1">IF(ISERROR(MATCH(E289,Код_КВР,0)),"",INDIRECT(ADDRESS(MATCH(E289,Код_КВР,0)+1,2,,,"КВР")))</f>
        <v>Субсидии автономным учреждениям</v>
      </c>
      <c r="B289" s="77" t="s">
        <v>356</v>
      </c>
      <c r="C289" s="75" t="s">
        <v>74</v>
      </c>
      <c r="D289" s="67" t="s">
        <v>91</v>
      </c>
      <c r="E289" s="26">
        <v>620</v>
      </c>
      <c r="F289" s="76">
        <f>'прил. 3'!G766</f>
        <v>22878</v>
      </c>
      <c r="G289" s="76">
        <f>'прил. 3'!H766</f>
        <v>0</v>
      </c>
      <c r="H289" s="76">
        <f t="shared" si="52"/>
        <v>22878</v>
      </c>
      <c r="I289" s="76">
        <f>'прил. 3'!J766</f>
        <v>0</v>
      </c>
      <c r="J289" s="76">
        <f t="shared" si="53"/>
        <v>22878</v>
      </c>
    </row>
    <row r="290" spans="1:10" ht="33">
      <c r="A290" s="71" t="str">
        <f ca="1">IF(ISERROR(MATCH(B290,Код_КЦСР,0)),"",INDIRECT(ADDRESS(MATCH(B290,Код_КЦСР,0)+1,2,,,"КЦСР")))</f>
        <v>Организация и ведение бухгалтерского (бюджетного) учета и отчетности</v>
      </c>
      <c r="B290" s="77" t="s">
        <v>358</v>
      </c>
      <c r="C290" s="75"/>
      <c r="D290" s="67"/>
      <c r="E290" s="26"/>
      <c r="F290" s="76">
        <f t="shared" ref="F290:I293" si="56">F291</f>
        <v>4536.8</v>
      </c>
      <c r="G290" s="76">
        <f t="shared" si="56"/>
        <v>0</v>
      </c>
      <c r="H290" s="76">
        <f t="shared" si="52"/>
        <v>4536.8</v>
      </c>
      <c r="I290" s="76">
        <f t="shared" si="56"/>
        <v>0</v>
      </c>
      <c r="J290" s="76">
        <f t="shared" si="53"/>
        <v>4536.8</v>
      </c>
    </row>
    <row r="291" spans="1:10">
      <c r="A291" s="71" t="str">
        <f ca="1">IF(ISERROR(MATCH(C291,Код_Раздел,0)),"",INDIRECT(ADDRESS(MATCH(C291,Код_Раздел,0)+1,2,,,"Раздел")))</f>
        <v>Физическая культура и спорт</v>
      </c>
      <c r="B291" s="77" t="s">
        <v>358</v>
      </c>
      <c r="C291" s="75" t="s">
        <v>101</v>
      </c>
      <c r="D291" s="67"/>
      <c r="E291" s="26"/>
      <c r="F291" s="76">
        <f t="shared" si="56"/>
        <v>4536.8</v>
      </c>
      <c r="G291" s="76">
        <f t="shared" si="56"/>
        <v>0</v>
      </c>
      <c r="H291" s="76">
        <f t="shared" si="52"/>
        <v>4536.8</v>
      </c>
      <c r="I291" s="76">
        <f t="shared" si="56"/>
        <v>0</v>
      </c>
      <c r="J291" s="76">
        <f t="shared" si="53"/>
        <v>4536.8</v>
      </c>
    </row>
    <row r="292" spans="1:10">
      <c r="A292" s="66" t="s">
        <v>71</v>
      </c>
      <c r="B292" s="77" t="s">
        <v>358</v>
      </c>
      <c r="C292" s="75" t="s">
        <v>101</v>
      </c>
      <c r="D292" s="67" t="s">
        <v>98</v>
      </c>
      <c r="E292" s="26"/>
      <c r="F292" s="76">
        <f>F293+F295+F297</f>
        <v>4536.8</v>
      </c>
      <c r="G292" s="76">
        <f>G293+G295+G297</f>
        <v>0</v>
      </c>
      <c r="H292" s="76">
        <f t="shared" si="52"/>
        <v>4536.8</v>
      </c>
      <c r="I292" s="76">
        <f>I293+I295+I297</f>
        <v>0</v>
      </c>
      <c r="J292" s="76">
        <f t="shared" si="53"/>
        <v>4536.8</v>
      </c>
    </row>
    <row r="293" spans="1:10" ht="67.5" customHeight="1">
      <c r="A293" s="71" t="str">
        <f t="shared" ref="A293:A298" ca="1" si="57">IF(ISERROR(MATCH(E293,Код_КВР,0)),"",INDIRECT(ADDRESS(MATCH(E293,Код_КВР,0)+1,2,,,"КВР")))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3" s="77" t="s">
        <v>358</v>
      </c>
      <c r="C293" s="75" t="s">
        <v>101</v>
      </c>
      <c r="D293" s="67" t="s">
        <v>98</v>
      </c>
      <c r="E293" s="26">
        <v>100</v>
      </c>
      <c r="F293" s="76">
        <f t="shared" si="56"/>
        <v>4082</v>
      </c>
      <c r="G293" s="76">
        <f t="shared" si="56"/>
        <v>0</v>
      </c>
      <c r="H293" s="76">
        <f t="shared" si="52"/>
        <v>4082</v>
      </c>
      <c r="I293" s="76">
        <f t="shared" si="56"/>
        <v>0</v>
      </c>
      <c r="J293" s="76">
        <f t="shared" si="53"/>
        <v>4082</v>
      </c>
    </row>
    <row r="294" spans="1:10">
      <c r="A294" s="71" t="str">
        <f t="shared" ca="1" si="57"/>
        <v>Расходы на выплаты персоналу казенных учреждений</v>
      </c>
      <c r="B294" s="77" t="s">
        <v>358</v>
      </c>
      <c r="C294" s="75" t="s">
        <v>101</v>
      </c>
      <c r="D294" s="67" t="s">
        <v>98</v>
      </c>
      <c r="E294" s="26">
        <v>110</v>
      </c>
      <c r="F294" s="76">
        <f>'прил. 3'!G802</f>
        <v>4082</v>
      </c>
      <c r="G294" s="76">
        <f>'прил. 3'!H802</f>
        <v>0</v>
      </c>
      <c r="H294" s="76">
        <f t="shared" si="52"/>
        <v>4082</v>
      </c>
      <c r="I294" s="76">
        <f>'прил. 3'!J802</f>
        <v>0</v>
      </c>
      <c r="J294" s="76">
        <f t="shared" si="53"/>
        <v>4082</v>
      </c>
    </row>
    <row r="295" spans="1:10" ht="33">
      <c r="A295" s="71" t="str">
        <f t="shared" ca="1" si="57"/>
        <v>Закупка товаров, работ и услуг для государственных (муниципальных) нужд</v>
      </c>
      <c r="B295" s="77" t="s">
        <v>358</v>
      </c>
      <c r="C295" s="75" t="s">
        <v>101</v>
      </c>
      <c r="D295" s="67" t="s">
        <v>98</v>
      </c>
      <c r="E295" s="26">
        <v>200</v>
      </c>
      <c r="F295" s="76">
        <f>F296</f>
        <v>454.2</v>
      </c>
      <c r="G295" s="76">
        <f>G296</f>
        <v>0</v>
      </c>
      <c r="H295" s="76">
        <f t="shared" si="52"/>
        <v>454.2</v>
      </c>
      <c r="I295" s="76">
        <f>I296</f>
        <v>0</v>
      </c>
      <c r="J295" s="76">
        <f t="shared" si="53"/>
        <v>454.2</v>
      </c>
    </row>
    <row r="296" spans="1:10" ht="33">
      <c r="A296" s="71" t="str">
        <f t="shared" ca="1" si="57"/>
        <v>Иные закупки товаров, работ и услуг для обеспечения государственных (муниципальных) нужд</v>
      </c>
      <c r="B296" s="77" t="s">
        <v>358</v>
      </c>
      <c r="C296" s="75" t="s">
        <v>101</v>
      </c>
      <c r="D296" s="67" t="s">
        <v>98</v>
      </c>
      <c r="E296" s="26">
        <v>240</v>
      </c>
      <c r="F296" s="76">
        <f>'прил. 3'!G804</f>
        <v>454.2</v>
      </c>
      <c r="G296" s="76">
        <f>'прил. 3'!H804</f>
        <v>0</v>
      </c>
      <c r="H296" s="76">
        <f t="shared" si="52"/>
        <v>454.2</v>
      </c>
      <c r="I296" s="76">
        <f>'прил. 3'!J804</f>
        <v>0</v>
      </c>
      <c r="J296" s="76">
        <f t="shared" si="53"/>
        <v>454.2</v>
      </c>
    </row>
    <row r="297" spans="1:10">
      <c r="A297" s="71" t="str">
        <f t="shared" ca="1" si="57"/>
        <v>Иные бюджетные ассигнования</v>
      </c>
      <c r="B297" s="77" t="s">
        <v>358</v>
      </c>
      <c r="C297" s="75" t="s">
        <v>101</v>
      </c>
      <c r="D297" s="67" t="s">
        <v>98</v>
      </c>
      <c r="E297" s="26">
        <v>800</v>
      </c>
      <c r="F297" s="76">
        <f>F298</f>
        <v>0.6</v>
      </c>
      <c r="G297" s="76">
        <f>G298</f>
        <v>0</v>
      </c>
      <c r="H297" s="76">
        <f t="shared" si="52"/>
        <v>0.6</v>
      </c>
      <c r="I297" s="76">
        <f>I298</f>
        <v>0</v>
      </c>
      <c r="J297" s="76">
        <f t="shared" si="53"/>
        <v>0.6</v>
      </c>
    </row>
    <row r="298" spans="1:10">
      <c r="A298" s="71" t="str">
        <f t="shared" ca="1" si="57"/>
        <v>Уплата налогов, сборов и иных платежей</v>
      </c>
      <c r="B298" s="77" t="s">
        <v>358</v>
      </c>
      <c r="C298" s="75" t="s">
        <v>101</v>
      </c>
      <c r="D298" s="67" t="s">
        <v>98</v>
      </c>
      <c r="E298" s="26">
        <v>850</v>
      </c>
      <c r="F298" s="76">
        <f>'прил. 3'!G806</f>
        <v>0.6</v>
      </c>
      <c r="G298" s="76">
        <f>'прил. 3'!H806</f>
        <v>0</v>
      </c>
      <c r="H298" s="76">
        <f t="shared" si="52"/>
        <v>0.6</v>
      </c>
      <c r="I298" s="76">
        <f>'прил. 3'!J806</f>
        <v>0</v>
      </c>
      <c r="J298" s="76">
        <f t="shared" si="53"/>
        <v>0.6</v>
      </c>
    </row>
    <row r="299" spans="1:10" ht="33">
      <c r="A299" s="71" t="str">
        <f ca="1">IF(ISERROR(MATCH(B299,Код_КЦСР,0)),"",INDIRECT(ADDRESS(MATCH(B299,Код_КЦСР,0)+1,2,,,"КЦСР")))</f>
        <v>Популяризация физической культуры и спорта и здорового образа жизни</v>
      </c>
      <c r="B299" s="77" t="s">
        <v>359</v>
      </c>
      <c r="C299" s="75"/>
      <c r="D299" s="67"/>
      <c r="E299" s="26"/>
      <c r="F299" s="76">
        <f t="shared" ref="F299:I300" si="58">F300</f>
        <v>11080.8</v>
      </c>
      <c r="G299" s="76">
        <f t="shared" si="58"/>
        <v>0</v>
      </c>
      <c r="H299" s="76">
        <f t="shared" si="52"/>
        <v>11080.8</v>
      </c>
      <c r="I299" s="76">
        <f t="shared" si="58"/>
        <v>0</v>
      </c>
      <c r="J299" s="76">
        <f t="shared" si="53"/>
        <v>11080.8</v>
      </c>
    </row>
    <row r="300" spans="1:10">
      <c r="A300" s="71" t="str">
        <f ca="1">IF(ISERROR(MATCH(C300,Код_Раздел,0)),"",INDIRECT(ADDRESS(MATCH(C300,Код_Раздел,0)+1,2,,,"Раздел")))</f>
        <v>Физическая культура и спорт</v>
      </c>
      <c r="B300" s="77" t="s">
        <v>359</v>
      </c>
      <c r="C300" s="75" t="s">
        <v>101</v>
      </c>
      <c r="D300" s="67"/>
      <c r="E300" s="26"/>
      <c r="F300" s="76">
        <f t="shared" si="58"/>
        <v>11080.8</v>
      </c>
      <c r="G300" s="76">
        <f t="shared" si="58"/>
        <v>0</v>
      </c>
      <c r="H300" s="76">
        <f t="shared" si="52"/>
        <v>11080.8</v>
      </c>
      <c r="I300" s="76">
        <f t="shared" si="58"/>
        <v>0</v>
      </c>
      <c r="J300" s="76">
        <f t="shared" si="53"/>
        <v>11080.8</v>
      </c>
    </row>
    <row r="301" spans="1:10">
      <c r="A301" s="66" t="s">
        <v>65</v>
      </c>
      <c r="B301" s="77" t="s">
        <v>359</v>
      </c>
      <c r="C301" s="75" t="s">
        <v>101</v>
      </c>
      <c r="D301" s="67" t="s">
        <v>90</v>
      </c>
      <c r="E301" s="26"/>
      <c r="F301" s="76">
        <f>F302</f>
        <v>11080.8</v>
      </c>
      <c r="G301" s="76">
        <f>G302</f>
        <v>0</v>
      </c>
      <c r="H301" s="76">
        <f t="shared" si="52"/>
        <v>11080.8</v>
      </c>
      <c r="I301" s="76">
        <f>I302</f>
        <v>0</v>
      </c>
      <c r="J301" s="76">
        <f t="shared" si="53"/>
        <v>11080.8</v>
      </c>
    </row>
    <row r="302" spans="1:10" ht="33">
      <c r="A302" s="71" t="str">
        <f ca="1">IF(ISERROR(MATCH(E302,Код_КВР,0)),"",INDIRECT(ADDRESS(MATCH(E302,Код_КВР,0)+1,2,,,"КВР")))</f>
        <v>Предоставление субсидий бюджетным, автономным учреждениям и иным некоммерческим организациям</v>
      </c>
      <c r="B302" s="77" t="s">
        <v>359</v>
      </c>
      <c r="C302" s="75" t="s">
        <v>101</v>
      </c>
      <c r="D302" s="67" t="s">
        <v>90</v>
      </c>
      <c r="E302" s="26">
        <v>600</v>
      </c>
      <c r="F302" s="76">
        <f>F303+F304</f>
        <v>11080.8</v>
      </c>
      <c r="G302" s="76">
        <f>G303+G304</f>
        <v>0</v>
      </c>
      <c r="H302" s="76">
        <f t="shared" si="52"/>
        <v>11080.8</v>
      </c>
      <c r="I302" s="76">
        <f>I303+I304</f>
        <v>0</v>
      </c>
      <c r="J302" s="76">
        <f t="shared" si="53"/>
        <v>11080.8</v>
      </c>
    </row>
    <row r="303" spans="1:10">
      <c r="A303" s="71" t="str">
        <f ca="1">IF(ISERROR(MATCH(E303,Код_КВР,0)),"",INDIRECT(ADDRESS(MATCH(E303,Код_КВР,0)+1,2,,,"КВР")))</f>
        <v>Субсидии бюджетным учреждениям</v>
      </c>
      <c r="B303" s="77" t="s">
        <v>359</v>
      </c>
      <c r="C303" s="75" t="s">
        <v>101</v>
      </c>
      <c r="D303" s="67" t="s">
        <v>90</v>
      </c>
      <c r="E303" s="26">
        <v>610</v>
      </c>
      <c r="F303" s="76">
        <f>'прил. 3'!G788</f>
        <v>5893.4</v>
      </c>
      <c r="G303" s="76">
        <f>'прил. 3'!H788</f>
        <v>0</v>
      </c>
      <c r="H303" s="76">
        <f t="shared" si="52"/>
        <v>5893.4</v>
      </c>
      <c r="I303" s="76">
        <f>'прил. 3'!J788</f>
        <v>0</v>
      </c>
      <c r="J303" s="76">
        <f t="shared" si="53"/>
        <v>5893.4</v>
      </c>
    </row>
    <row r="304" spans="1:10">
      <c r="A304" s="71" t="str">
        <f ca="1">IF(ISERROR(MATCH(E304,Код_КВР,0)),"",INDIRECT(ADDRESS(MATCH(E304,Код_КВР,0)+1,2,,,"КВР")))</f>
        <v>Субсидии автономным учреждениям</v>
      </c>
      <c r="B304" s="77" t="s">
        <v>359</v>
      </c>
      <c r="C304" s="75" t="s">
        <v>101</v>
      </c>
      <c r="D304" s="67" t="s">
        <v>90</v>
      </c>
      <c r="E304" s="26">
        <v>620</v>
      </c>
      <c r="F304" s="76">
        <f>'прил. 3'!G789</f>
        <v>5187.3999999999996</v>
      </c>
      <c r="G304" s="76">
        <f>'прил. 3'!H789</f>
        <v>0</v>
      </c>
      <c r="H304" s="76">
        <f t="shared" si="52"/>
        <v>5187.3999999999996</v>
      </c>
      <c r="I304" s="76">
        <f>'прил. 3'!J789</f>
        <v>0</v>
      </c>
      <c r="J304" s="76">
        <f t="shared" si="53"/>
        <v>5187.3999999999996</v>
      </c>
    </row>
    <row r="305" spans="1:10" ht="49.5">
      <c r="A305" s="71" t="str">
        <f ca="1">IF(ISERROR(MATCH(B305,Код_КЦСР,0)),"",INDIRECT(ADDRESS(MATCH(B305,Код_КЦСР,0)+1,2,,,"КЦСР")))</f>
        <v>Организация работ по реализации целей, задач комитета, выполнения его функциональных обязанностей и реализации муниципальной программы</v>
      </c>
      <c r="B305" s="77" t="s">
        <v>361</v>
      </c>
      <c r="C305" s="75"/>
      <c r="D305" s="67"/>
      <c r="E305" s="26"/>
      <c r="F305" s="76">
        <f t="shared" ref="F305:I307" si="59">F306</f>
        <v>6084.2</v>
      </c>
      <c r="G305" s="76">
        <f t="shared" si="59"/>
        <v>0</v>
      </c>
      <c r="H305" s="76">
        <f t="shared" si="52"/>
        <v>6084.2</v>
      </c>
      <c r="I305" s="76">
        <f t="shared" si="59"/>
        <v>0</v>
      </c>
      <c r="J305" s="76">
        <f t="shared" si="53"/>
        <v>6084.2</v>
      </c>
    </row>
    <row r="306" spans="1:10" ht="18" customHeight="1">
      <c r="A306" s="71" t="str">
        <f ca="1">IF(ISERROR(MATCH(B306,Код_КЦСР,0)),"",INDIRECT(ADDRESS(MATCH(B306,Код_КЦСР,0)+1,2,,,"КЦСР")))</f>
        <v>Расходы на обеспечение функций органов местного самоуправления</v>
      </c>
      <c r="B306" s="77" t="s">
        <v>362</v>
      </c>
      <c r="C306" s="75"/>
      <c r="D306" s="67"/>
      <c r="E306" s="26"/>
      <c r="F306" s="76">
        <f t="shared" si="59"/>
        <v>6084.2</v>
      </c>
      <c r="G306" s="76">
        <f t="shared" si="59"/>
        <v>0</v>
      </c>
      <c r="H306" s="76">
        <f t="shared" si="52"/>
        <v>6084.2</v>
      </c>
      <c r="I306" s="76">
        <f t="shared" si="59"/>
        <v>0</v>
      </c>
      <c r="J306" s="76">
        <f t="shared" si="53"/>
        <v>6084.2</v>
      </c>
    </row>
    <row r="307" spans="1:10">
      <c r="A307" s="71" t="str">
        <f ca="1">IF(ISERROR(MATCH(C307,Код_Раздел,0)),"",INDIRECT(ADDRESS(MATCH(C307,Код_Раздел,0)+1,2,,,"Раздел")))</f>
        <v>Физическая культура и спорт</v>
      </c>
      <c r="B307" s="77" t="s">
        <v>362</v>
      </c>
      <c r="C307" s="75" t="s">
        <v>101</v>
      </c>
      <c r="D307" s="67"/>
      <c r="E307" s="26"/>
      <c r="F307" s="76">
        <f t="shared" si="59"/>
        <v>6084.2</v>
      </c>
      <c r="G307" s="76">
        <f t="shared" si="59"/>
        <v>0</v>
      </c>
      <c r="H307" s="76">
        <f t="shared" si="52"/>
        <v>6084.2</v>
      </c>
      <c r="I307" s="76">
        <f t="shared" si="59"/>
        <v>0</v>
      </c>
      <c r="J307" s="76">
        <f t="shared" si="53"/>
        <v>6084.2</v>
      </c>
    </row>
    <row r="308" spans="1:10">
      <c r="A308" s="66" t="s">
        <v>71</v>
      </c>
      <c r="B308" s="77" t="s">
        <v>362</v>
      </c>
      <c r="C308" s="75" t="s">
        <v>101</v>
      </c>
      <c r="D308" s="67" t="s">
        <v>98</v>
      </c>
      <c r="E308" s="26"/>
      <c r="F308" s="76">
        <f>F309+F311</f>
        <v>6084.2</v>
      </c>
      <c r="G308" s="76">
        <f>G309+G311</f>
        <v>0</v>
      </c>
      <c r="H308" s="76">
        <f t="shared" si="52"/>
        <v>6084.2</v>
      </c>
      <c r="I308" s="76">
        <f>I309+I311</f>
        <v>0</v>
      </c>
      <c r="J308" s="76">
        <f t="shared" si="53"/>
        <v>6084.2</v>
      </c>
    </row>
    <row r="309" spans="1:10" ht="67.5" customHeight="1">
      <c r="A309" s="71" t="str">
        <f ca="1">IF(ISERROR(MATCH(E309,Код_КВР,0)),"",INDIRECT(ADDRESS(MATCH(E309,Код_КВР,0)+1,2,,,"КВР")))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9" s="77" t="s">
        <v>362</v>
      </c>
      <c r="C309" s="75" t="s">
        <v>101</v>
      </c>
      <c r="D309" s="67" t="s">
        <v>98</v>
      </c>
      <c r="E309" s="26">
        <v>100</v>
      </c>
      <c r="F309" s="76">
        <f>F310</f>
        <v>6067.4</v>
      </c>
      <c r="G309" s="76">
        <f>G310</f>
        <v>0</v>
      </c>
      <c r="H309" s="76">
        <f t="shared" si="52"/>
        <v>6067.4</v>
      </c>
      <c r="I309" s="76">
        <f>I310</f>
        <v>0</v>
      </c>
      <c r="J309" s="76">
        <f t="shared" si="53"/>
        <v>6067.4</v>
      </c>
    </row>
    <row r="310" spans="1:10" ht="33">
      <c r="A310" s="71" t="str">
        <f ca="1">IF(ISERROR(MATCH(E310,Код_КВР,0)),"",INDIRECT(ADDRESS(MATCH(E310,Код_КВР,0)+1,2,,,"КВР")))</f>
        <v>Расходы на выплаты персоналу государственных (муниципальных) органов</v>
      </c>
      <c r="B310" s="77" t="s">
        <v>362</v>
      </c>
      <c r="C310" s="75" t="s">
        <v>101</v>
      </c>
      <c r="D310" s="67" t="s">
        <v>98</v>
      </c>
      <c r="E310" s="26">
        <v>120</v>
      </c>
      <c r="F310" s="76">
        <f>'прил. 3'!G810</f>
        <v>6067.4</v>
      </c>
      <c r="G310" s="76">
        <f>'прил. 3'!H810</f>
        <v>0</v>
      </c>
      <c r="H310" s="76">
        <f t="shared" si="52"/>
        <v>6067.4</v>
      </c>
      <c r="I310" s="76">
        <f>'прил. 3'!J810</f>
        <v>0</v>
      </c>
      <c r="J310" s="76">
        <f t="shared" si="53"/>
        <v>6067.4</v>
      </c>
    </row>
    <row r="311" spans="1:10" ht="33">
      <c r="A311" s="71" t="str">
        <f ca="1">IF(ISERROR(MATCH(E311,Код_КВР,0)),"",INDIRECT(ADDRESS(MATCH(E311,Код_КВР,0)+1,2,,,"КВР")))</f>
        <v>Закупка товаров, работ и услуг для государственных (муниципальных) нужд</v>
      </c>
      <c r="B311" s="77" t="s">
        <v>362</v>
      </c>
      <c r="C311" s="75" t="s">
        <v>101</v>
      </c>
      <c r="D311" s="67" t="s">
        <v>98</v>
      </c>
      <c r="E311" s="26">
        <v>200</v>
      </c>
      <c r="F311" s="76">
        <f>F312</f>
        <v>16.8</v>
      </c>
      <c r="G311" s="76">
        <f>G312</f>
        <v>0</v>
      </c>
      <c r="H311" s="76">
        <f t="shared" si="52"/>
        <v>16.8</v>
      </c>
      <c r="I311" s="76">
        <f>I312</f>
        <v>0</v>
      </c>
      <c r="J311" s="76">
        <f t="shared" si="53"/>
        <v>16.8</v>
      </c>
    </row>
    <row r="312" spans="1:10" ht="33">
      <c r="A312" s="71" t="str">
        <f ca="1">IF(ISERROR(MATCH(E312,Код_КВР,0)),"",INDIRECT(ADDRESS(MATCH(E312,Код_КВР,0)+1,2,,,"КВР")))</f>
        <v>Иные закупки товаров, работ и услуг для обеспечения государственных (муниципальных) нужд</v>
      </c>
      <c r="B312" s="77" t="s">
        <v>362</v>
      </c>
      <c r="C312" s="75" t="s">
        <v>101</v>
      </c>
      <c r="D312" s="67" t="s">
        <v>98</v>
      </c>
      <c r="E312" s="26">
        <v>240</v>
      </c>
      <c r="F312" s="76">
        <f>'прил. 3'!G812</f>
        <v>16.8</v>
      </c>
      <c r="G312" s="76">
        <f>'прил. 3'!H812</f>
        <v>0</v>
      </c>
      <c r="H312" s="76">
        <f t="shared" si="52"/>
        <v>16.8</v>
      </c>
      <c r="I312" s="76">
        <f>'прил. 3'!J812</f>
        <v>0</v>
      </c>
      <c r="J312" s="76">
        <f t="shared" si="53"/>
        <v>16.8</v>
      </c>
    </row>
    <row r="313" spans="1:10" ht="33">
      <c r="A313" s="71" t="str">
        <f ca="1">IF(ISERROR(MATCH(B313,Код_КЦСР,0)),"",INDIRECT(ADDRESS(MATCH(B313,Код_КЦСР,0)+1,2,,,"КЦСР")))</f>
        <v>Развитие объектов массовой доступности для занятий физической культурой и спортом</v>
      </c>
      <c r="B313" s="77" t="s">
        <v>363</v>
      </c>
      <c r="C313" s="75"/>
      <c r="D313" s="67"/>
      <c r="E313" s="26"/>
      <c r="F313" s="76">
        <f>F314</f>
        <v>3089.5</v>
      </c>
      <c r="G313" s="76">
        <f>G314</f>
        <v>0</v>
      </c>
      <c r="H313" s="76">
        <f t="shared" si="52"/>
        <v>3089.5</v>
      </c>
      <c r="I313" s="76">
        <f>I314</f>
        <v>0</v>
      </c>
      <c r="J313" s="76">
        <f t="shared" si="53"/>
        <v>3089.5</v>
      </c>
    </row>
    <row r="314" spans="1:10">
      <c r="A314" s="71" t="str">
        <f ca="1">IF(ISERROR(MATCH(C314,Код_Раздел,0)),"",INDIRECT(ADDRESS(MATCH(C314,Код_Раздел,0)+1,2,,,"Раздел")))</f>
        <v>Физическая культура и спорт</v>
      </c>
      <c r="B314" s="77" t="s">
        <v>363</v>
      </c>
      <c r="C314" s="75" t="s">
        <v>101</v>
      </c>
      <c r="D314" s="67"/>
      <c r="E314" s="26"/>
      <c r="F314" s="76">
        <f t="shared" ref="F314:I315" si="60">F315</f>
        <v>3089.5</v>
      </c>
      <c r="G314" s="76">
        <f t="shared" si="60"/>
        <v>0</v>
      </c>
      <c r="H314" s="76">
        <f t="shared" si="52"/>
        <v>3089.5</v>
      </c>
      <c r="I314" s="76">
        <f t="shared" si="60"/>
        <v>0</v>
      </c>
      <c r="J314" s="76">
        <f t="shared" si="53"/>
        <v>3089.5</v>
      </c>
    </row>
    <row r="315" spans="1:10">
      <c r="A315" s="66" t="s">
        <v>137</v>
      </c>
      <c r="B315" s="77" t="s">
        <v>363</v>
      </c>
      <c r="C315" s="75" t="s">
        <v>101</v>
      </c>
      <c r="D315" s="67" t="s">
        <v>91</v>
      </c>
      <c r="E315" s="26"/>
      <c r="F315" s="76">
        <f t="shared" si="60"/>
        <v>3089.5</v>
      </c>
      <c r="G315" s="76">
        <f t="shared" si="60"/>
        <v>0</v>
      </c>
      <c r="H315" s="76">
        <f t="shared" si="52"/>
        <v>3089.5</v>
      </c>
      <c r="I315" s="76">
        <f t="shared" si="60"/>
        <v>0</v>
      </c>
      <c r="J315" s="76">
        <f t="shared" si="53"/>
        <v>3089.5</v>
      </c>
    </row>
    <row r="316" spans="1:10" ht="33">
      <c r="A316" s="71" t="str">
        <f ca="1">IF(ISERROR(MATCH(E316,Код_КВР,0)),"",INDIRECT(ADDRESS(MATCH(E316,Код_КВР,0)+1,2,,,"КВР")))</f>
        <v>Предоставление субсидий бюджетным, автономным учреждениям и иным некоммерческим организациям</v>
      </c>
      <c r="B316" s="77" t="s">
        <v>363</v>
      </c>
      <c r="C316" s="75" t="s">
        <v>101</v>
      </c>
      <c r="D316" s="67" t="s">
        <v>91</v>
      </c>
      <c r="E316" s="26">
        <v>600</v>
      </c>
      <c r="F316" s="76">
        <f>F317</f>
        <v>3089.5</v>
      </c>
      <c r="G316" s="76">
        <f>G317</f>
        <v>0</v>
      </c>
      <c r="H316" s="76">
        <f t="shared" si="52"/>
        <v>3089.5</v>
      </c>
      <c r="I316" s="76">
        <f>I317</f>
        <v>0</v>
      </c>
      <c r="J316" s="76">
        <f t="shared" si="53"/>
        <v>3089.5</v>
      </c>
    </row>
    <row r="317" spans="1:10">
      <c r="A317" s="71" t="str">
        <f ca="1">IF(ISERROR(MATCH(E317,Код_КВР,0)),"",INDIRECT(ADDRESS(MATCH(E317,Код_КВР,0)+1,2,,,"КВР")))</f>
        <v>Субсидии автономным учреждениям</v>
      </c>
      <c r="B317" s="77" t="s">
        <v>363</v>
      </c>
      <c r="C317" s="75" t="s">
        <v>101</v>
      </c>
      <c r="D317" s="67" t="s">
        <v>91</v>
      </c>
      <c r="E317" s="26">
        <v>620</v>
      </c>
      <c r="F317" s="76">
        <f>'прил. 3'!G797</f>
        <v>3089.5</v>
      </c>
      <c r="G317" s="76">
        <f>'прил. 3'!H797</f>
        <v>0</v>
      </c>
      <c r="H317" s="76">
        <f t="shared" si="52"/>
        <v>3089.5</v>
      </c>
      <c r="I317" s="76">
        <f>'прил. 3'!J797</f>
        <v>0</v>
      </c>
      <c r="J317" s="76">
        <f t="shared" si="53"/>
        <v>3089.5</v>
      </c>
    </row>
    <row r="318" spans="1:10">
      <c r="A318" s="71" t="str">
        <f ca="1">IF(ISERROR(MATCH(B318,Код_КЦСР,0)),"",INDIRECT(ADDRESS(MATCH(B318,Код_КЦСР,0)+1,2,,,"КЦСР")))</f>
        <v>Развитие волейбола</v>
      </c>
      <c r="B318" s="77" t="s">
        <v>365</v>
      </c>
      <c r="C318" s="75"/>
      <c r="D318" s="67"/>
      <c r="E318" s="26"/>
      <c r="F318" s="76">
        <f t="shared" ref="F318:I321" si="61">F319</f>
        <v>30000</v>
      </c>
      <c r="G318" s="76">
        <f t="shared" si="61"/>
        <v>0</v>
      </c>
      <c r="H318" s="76">
        <f t="shared" si="52"/>
        <v>30000</v>
      </c>
      <c r="I318" s="76">
        <f t="shared" si="61"/>
        <v>0</v>
      </c>
      <c r="J318" s="76">
        <f t="shared" si="53"/>
        <v>30000</v>
      </c>
    </row>
    <row r="319" spans="1:10">
      <c r="A319" s="71" t="str">
        <f ca="1">IF(ISERROR(MATCH(C319,Код_Раздел,0)),"",INDIRECT(ADDRESS(MATCH(C319,Код_Раздел,0)+1,2,,,"Раздел")))</f>
        <v>Физическая культура и спорт</v>
      </c>
      <c r="B319" s="77" t="s">
        <v>365</v>
      </c>
      <c r="C319" s="75" t="s">
        <v>101</v>
      </c>
      <c r="D319" s="67"/>
      <c r="E319" s="26"/>
      <c r="F319" s="76">
        <f t="shared" si="61"/>
        <v>30000</v>
      </c>
      <c r="G319" s="76">
        <f t="shared" si="61"/>
        <v>0</v>
      </c>
      <c r="H319" s="76">
        <f t="shared" si="52"/>
        <v>30000</v>
      </c>
      <c r="I319" s="76">
        <f t="shared" si="61"/>
        <v>0</v>
      </c>
      <c r="J319" s="76">
        <f t="shared" si="53"/>
        <v>30000</v>
      </c>
    </row>
    <row r="320" spans="1:10">
      <c r="A320" s="66" t="s">
        <v>65</v>
      </c>
      <c r="B320" s="77" t="s">
        <v>365</v>
      </c>
      <c r="C320" s="75" t="s">
        <v>101</v>
      </c>
      <c r="D320" s="67" t="s">
        <v>90</v>
      </c>
      <c r="E320" s="26"/>
      <c r="F320" s="76">
        <f t="shared" si="61"/>
        <v>30000</v>
      </c>
      <c r="G320" s="76">
        <f t="shared" si="61"/>
        <v>0</v>
      </c>
      <c r="H320" s="76">
        <f t="shared" si="52"/>
        <v>30000</v>
      </c>
      <c r="I320" s="76">
        <f t="shared" si="61"/>
        <v>0</v>
      </c>
      <c r="J320" s="76">
        <f t="shared" si="53"/>
        <v>30000</v>
      </c>
    </row>
    <row r="321" spans="1:13" ht="33">
      <c r="A321" s="71" t="str">
        <f ca="1">IF(ISERROR(MATCH(E321,Код_КВР,0)),"",INDIRECT(ADDRESS(MATCH(E321,Код_КВР,0)+1,2,,,"КВР")))</f>
        <v>Предоставление субсидий бюджетным, автономным учреждениям и иным некоммерческим организациям</v>
      </c>
      <c r="B321" s="77" t="s">
        <v>365</v>
      </c>
      <c r="C321" s="75" t="s">
        <v>101</v>
      </c>
      <c r="D321" s="67" t="s">
        <v>90</v>
      </c>
      <c r="E321" s="26">
        <v>600</v>
      </c>
      <c r="F321" s="76">
        <f t="shared" si="61"/>
        <v>30000</v>
      </c>
      <c r="G321" s="76">
        <f t="shared" si="61"/>
        <v>0</v>
      </c>
      <c r="H321" s="76">
        <f t="shared" si="52"/>
        <v>30000</v>
      </c>
      <c r="I321" s="76">
        <f t="shared" si="61"/>
        <v>0</v>
      </c>
      <c r="J321" s="76">
        <f t="shared" si="53"/>
        <v>30000</v>
      </c>
    </row>
    <row r="322" spans="1:13" ht="33">
      <c r="A322" s="71" t="str">
        <f ca="1">IF(ISERROR(MATCH(E322,Код_КВР,0)),"",INDIRECT(ADDRESS(MATCH(E322,Код_КВР,0)+1,2,,,"КВР")))</f>
        <v>Субсидии некоммерческим организациям (за исключением государственных (муниципальных) учреждений)</v>
      </c>
      <c r="B322" s="77" t="s">
        <v>365</v>
      </c>
      <c r="C322" s="75" t="s">
        <v>101</v>
      </c>
      <c r="D322" s="67" t="s">
        <v>90</v>
      </c>
      <c r="E322" s="26">
        <v>630</v>
      </c>
      <c r="F322" s="76">
        <f>'прил. 3'!G792</f>
        <v>30000</v>
      </c>
      <c r="G322" s="76">
        <f>'прил. 3'!H792</f>
        <v>0</v>
      </c>
      <c r="H322" s="76">
        <f t="shared" si="52"/>
        <v>30000</v>
      </c>
      <c r="I322" s="76">
        <f>'прил. 3'!J792</f>
        <v>0</v>
      </c>
      <c r="J322" s="76">
        <f t="shared" si="53"/>
        <v>30000</v>
      </c>
    </row>
    <row r="323" spans="1:13" ht="33">
      <c r="A323" s="71" t="str">
        <f ca="1">IF(ISERROR(MATCH(B323,Код_КЦСР,0)),"",INDIRECT(ADDRESS(MATCH(B323,Код_КЦСР,0)+1,2,,,"КЦСР")))</f>
        <v>Муниципальная программа «Развитие архивного дела» на 2013 – 2018 годы</v>
      </c>
      <c r="B323" s="77" t="s">
        <v>367</v>
      </c>
      <c r="C323" s="75"/>
      <c r="D323" s="67"/>
      <c r="E323" s="26"/>
      <c r="F323" s="76">
        <f>F324</f>
        <v>14194</v>
      </c>
      <c r="G323" s="76">
        <f>G324</f>
        <v>0</v>
      </c>
      <c r="H323" s="76">
        <f t="shared" si="52"/>
        <v>14194</v>
      </c>
      <c r="I323" s="76">
        <f>I324</f>
        <v>0</v>
      </c>
      <c r="J323" s="76">
        <f t="shared" si="53"/>
        <v>14194</v>
      </c>
      <c r="M323" s="40"/>
    </row>
    <row r="324" spans="1:13" ht="49.5">
      <c r="A324" s="71" t="str">
        <f ca="1">IF(ISERROR(MATCH(B324,Код_КЦСР,0)),"",INDIRECT(ADDRESS(MATCH(B324,Код_КЦСР,0)+1,2,,,"КЦСР")))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</v>
      </c>
      <c r="B324" s="77" t="s">
        <v>369</v>
      </c>
      <c r="C324" s="75"/>
      <c r="D324" s="67"/>
      <c r="E324" s="26"/>
      <c r="F324" s="76">
        <f>F325+F334</f>
        <v>14194</v>
      </c>
      <c r="G324" s="76">
        <f>G325+G334</f>
        <v>0</v>
      </c>
      <c r="H324" s="76">
        <f t="shared" si="52"/>
        <v>14194</v>
      </c>
      <c r="I324" s="76">
        <f>I325+I334</f>
        <v>0</v>
      </c>
      <c r="J324" s="76">
        <f t="shared" si="53"/>
        <v>14194</v>
      </c>
    </row>
    <row r="325" spans="1:13" ht="66">
      <c r="A325" s="71" t="str">
        <f ca="1">IF(ISERROR(MATCH(B325,Код_КЦСР,0)),"",INDIRECT(ADDRESS(MATCH(B325,Код_КЦСР,0)+1,2,,,"КЦСР")))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v>
      </c>
      <c r="B325" s="77" t="s">
        <v>370</v>
      </c>
      <c r="C325" s="75"/>
      <c r="D325" s="67"/>
      <c r="E325" s="26"/>
      <c r="F325" s="76">
        <f>F326</f>
        <v>12556.1</v>
      </c>
      <c r="G325" s="76">
        <f>G326</f>
        <v>0</v>
      </c>
      <c r="H325" s="76">
        <f t="shared" si="52"/>
        <v>12556.1</v>
      </c>
      <c r="I325" s="76">
        <f>I326</f>
        <v>0</v>
      </c>
      <c r="J325" s="76">
        <f t="shared" si="53"/>
        <v>12556.1</v>
      </c>
    </row>
    <row r="326" spans="1:13">
      <c r="A326" s="71" t="str">
        <f ca="1">IF(ISERROR(MATCH(C326,Код_Раздел,0)),"",INDIRECT(ADDRESS(MATCH(C326,Код_Раздел,0)+1,2,,,"Раздел")))</f>
        <v>Общегосударственные  вопросы</v>
      </c>
      <c r="B326" s="77" t="s">
        <v>370</v>
      </c>
      <c r="C326" s="75" t="s">
        <v>90</v>
      </c>
      <c r="D326" s="67"/>
      <c r="E326" s="26"/>
      <c r="F326" s="76">
        <f>F327</f>
        <v>12556.1</v>
      </c>
      <c r="G326" s="76">
        <f>G327</f>
        <v>0</v>
      </c>
      <c r="H326" s="76">
        <f t="shared" si="52"/>
        <v>12556.1</v>
      </c>
      <c r="I326" s="76">
        <f>I327</f>
        <v>0</v>
      </c>
      <c r="J326" s="76">
        <f t="shared" si="53"/>
        <v>12556.1</v>
      </c>
    </row>
    <row r="327" spans="1:13">
      <c r="A327" s="66" t="s">
        <v>111</v>
      </c>
      <c r="B327" s="77" t="s">
        <v>370</v>
      </c>
      <c r="C327" s="75" t="s">
        <v>90</v>
      </c>
      <c r="D327" s="67" t="s">
        <v>69</v>
      </c>
      <c r="E327" s="26"/>
      <c r="F327" s="76">
        <f>F328+F330+F332</f>
        <v>12556.1</v>
      </c>
      <c r="G327" s="76">
        <f>G328+G330+G332</f>
        <v>0</v>
      </c>
      <c r="H327" s="76">
        <f t="shared" si="52"/>
        <v>12556.1</v>
      </c>
      <c r="I327" s="76">
        <f>I328+I330+I332</f>
        <v>0</v>
      </c>
      <c r="J327" s="76">
        <f t="shared" si="53"/>
        <v>12556.1</v>
      </c>
    </row>
    <row r="328" spans="1:13" ht="67.5" customHeight="1">
      <c r="A328" s="71" t="str">
        <f t="shared" ref="A328:A333" ca="1" si="62">IF(ISERROR(MATCH(E328,Код_КВР,0)),"",INDIRECT(ADDRESS(MATCH(E328,Код_КВР,0)+1,2,,,"КВР")))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28" s="77" t="s">
        <v>370</v>
      </c>
      <c r="C328" s="75" t="s">
        <v>90</v>
      </c>
      <c r="D328" s="67" t="s">
        <v>69</v>
      </c>
      <c r="E328" s="26">
        <v>100</v>
      </c>
      <c r="F328" s="76">
        <f>F329</f>
        <v>6364.3</v>
      </c>
      <c r="G328" s="76">
        <f>G329</f>
        <v>0</v>
      </c>
      <c r="H328" s="76">
        <f t="shared" si="52"/>
        <v>6364.3</v>
      </c>
      <c r="I328" s="76">
        <f>I329</f>
        <v>0</v>
      </c>
      <c r="J328" s="76">
        <f t="shared" si="53"/>
        <v>6364.3</v>
      </c>
    </row>
    <row r="329" spans="1:13">
      <c r="A329" s="71" t="str">
        <f t="shared" ca="1" si="62"/>
        <v>Расходы на выплаты персоналу казенных учреждений</v>
      </c>
      <c r="B329" s="77" t="s">
        <v>370</v>
      </c>
      <c r="C329" s="75" t="s">
        <v>90</v>
      </c>
      <c r="D329" s="67" t="s">
        <v>69</v>
      </c>
      <c r="E329" s="26">
        <v>110</v>
      </c>
      <c r="F329" s="76">
        <f>'прил. 3'!G60</f>
        <v>6364.3</v>
      </c>
      <c r="G329" s="76">
        <f>'прил. 3'!H60</f>
        <v>0</v>
      </c>
      <c r="H329" s="76">
        <f t="shared" si="52"/>
        <v>6364.3</v>
      </c>
      <c r="I329" s="76">
        <f>'прил. 3'!J60</f>
        <v>0</v>
      </c>
      <c r="J329" s="76">
        <f t="shared" si="53"/>
        <v>6364.3</v>
      </c>
    </row>
    <row r="330" spans="1:13" ht="33">
      <c r="A330" s="71" t="str">
        <f t="shared" ca="1" si="62"/>
        <v>Закупка товаров, работ и услуг для государственных (муниципальных) нужд</v>
      </c>
      <c r="B330" s="77" t="s">
        <v>370</v>
      </c>
      <c r="C330" s="75" t="s">
        <v>90</v>
      </c>
      <c r="D330" s="67" t="s">
        <v>69</v>
      </c>
      <c r="E330" s="26">
        <v>200</v>
      </c>
      <c r="F330" s="76">
        <f>F331</f>
        <v>3932.9</v>
      </c>
      <c r="G330" s="76">
        <f>G331</f>
        <v>0</v>
      </c>
      <c r="H330" s="76">
        <f t="shared" si="52"/>
        <v>3932.9</v>
      </c>
      <c r="I330" s="76">
        <f>I331</f>
        <v>0</v>
      </c>
      <c r="J330" s="76">
        <f t="shared" si="53"/>
        <v>3932.9</v>
      </c>
    </row>
    <row r="331" spans="1:13" ht="33">
      <c r="A331" s="71" t="str">
        <f t="shared" ca="1" si="62"/>
        <v>Иные закупки товаров, работ и услуг для обеспечения государственных (муниципальных) нужд</v>
      </c>
      <c r="B331" s="77" t="s">
        <v>370</v>
      </c>
      <c r="C331" s="75" t="s">
        <v>90</v>
      </c>
      <c r="D331" s="67" t="s">
        <v>69</v>
      </c>
      <c r="E331" s="26">
        <v>240</v>
      </c>
      <c r="F331" s="76">
        <f>'прил. 3'!G62</f>
        <v>3932.9</v>
      </c>
      <c r="G331" s="76">
        <f>'прил. 3'!H62</f>
        <v>0</v>
      </c>
      <c r="H331" s="76">
        <f t="shared" si="52"/>
        <v>3932.9</v>
      </c>
      <c r="I331" s="76">
        <f>'прил. 3'!J62</f>
        <v>0</v>
      </c>
      <c r="J331" s="76">
        <f t="shared" si="53"/>
        <v>3932.9</v>
      </c>
    </row>
    <row r="332" spans="1:13">
      <c r="A332" s="71" t="str">
        <f t="shared" ca="1" si="62"/>
        <v>Иные бюджетные ассигнования</v>
      </c>
      <c r="B332" s="77" t="s">
        <v>370</v>
      </c>
      <c r="C332" s="75" t="s">
        <v>90</v>
      </c>
      <c r="D332" s="67" t="s">
        <v>69</v>
      </c>
      <c r="E332" s="26">
        <v>800</v>
      </c>
      <c r="F332" s="76">
        <f>F333</f>
        <v>2258.9</v>
      </c>
      <c r="G332" s="76">
        <f>G333</f>
        <v>0</v>
      </c>
      <c r="H332" s="76">
        <f t="shared" si="52"/>
        <v>2258.9</v>
      </c>
      <c r="I332" s="76">
        <f>I333</f>
        <v>0</v>
      </c>
      <c r="J332" s="76">
        <f t="shared" si="53"/>
        <v>2258.9</v>
      </c>
    </row>
    <row r="333" spans="1:13">
      <c r="A333" s="71" t="str">
        <f t="shared" ca="1" si="62"/>
        <v>Уплата налогов, сборов и иных платежей</v>
      </c>
      <c r="B333" s="77" t="s">
        <v>370</v>
      </c>
      <c r="C333" s="75" t="s">
        <v>90</v>
      </c>
      <c r="D333" s="67" t="s">
        <v>69</v>
      </c>
      <c r="E333" s="26">
        <v>850</v>
      </c>
      <c r="F333" s="76">
        <f>'прил. 3'!G64</f>
        <v>2258.9</v>
      </c>
      <c r="G333" s="76">
        <f>'прил. 3'!H64</f>
        <v>0</v>
      </c>
      <c r="H333" s="76">
        <f t="shared" si="52"/>
        <v>2258.9</v>
      </c>
      <c r="I333" s="76">
        <f>'прил. 3'!J64</f>
        <v>0</v>
      </c>
      <c r="J333" s="76">
        <f t="shared" si="53"/>
        <v>2258.9</v>
      </c>
    </row>
    <row r="334" spans="1:13" ht="104.25" customHeight="1">
      <c r="A334" s="71" t="str">
        <f ca="1">IF(ISERROR(MATCH(B334,Код_КЦСР,0)),"",INDIRECT(ADDRESS(MATCH(B334,Код_КЦСР,0)+1,2,,,"КЦСР")))</f>
        <v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v>
      </c>
      <c r="B334" s="77" t="s">
        <v>372</v>
      </c>
      <c r="C334" s="75"/>
      <c r="D334" s="67"/>
      <c r="E334" s="26"/>
      <c r="F334" s="76">
        <f>F335</f>
        <v>1637.9</v>
      </c>
      <c r="G334" s="76">
        <f>G335</f>
        <v>0</v>
      </c>
      <c r="H334" s="76">
        <f t="shared" si="52"/>
        <v>1637.9</v>
      </c>
      <c r="I334" s="76">
        <f>I335</f>
        <v>0</v>
      </c>
      <c r="J334" s="76">
        <f t="shared" si="53"/>
        <v>1637.9</v>
      </c>
    </row>
    <row r="335" spans="1:13">
      <c r="A335" s="71" t="str">
        <f ca="1">IF(ISERROR(MATCH(C335,Код_Раздел,0)),"",INDIRECT(ADDRESS(MATCH(C335,Код_Раздел,0)+1,2,,,"Раздел")))</f>
        <v>Общегосударственные  вопросы</v>
      </c>
      <c r="B335" s="77" t="s">
        <v>372</v>
      </c>
      <c r="C335" s="75" t="s">
        <v>90</v>
      </c>
      <c r="D335" s="67"/>
      <c r="E335" s="26"/>
      <c r="F335" s="76">
        <f>F336</f>
        <v>1637.9</v>
      </c>
      <c r="G335" s="76">
        <f>G336</f>
        <v>0</v>
      </c>
      <c r="H335" s="76">
        <f t="shared" si="52"/>
        <v>1637.9</v>
      </c>
      <c r="I335" s="76">
        <f>I336</f>
        <v>0</v>
      </c>
      <c r="J335" s="76">
        <f t="shared" si="53"/>
        <v>1637.9</v>
      </c>
    </row>
    <row r="336" spans="1:13">
      <c r="A336" s="66" t="s">
        <v>111</v>
      </c>
      <c r="B336" s="77" t="s">
        <v>372</v>
      </c>
      <c r="C336" s="75" t="s">
        <v>90</v>
      </c>
      <c r="D336" s="67" t="s">
        <v>69</v>
      </c>
      <c r="E336" s="26"/>
      <c r="F336" s="76">
        <f>F337+F339</f>
        <v>1637.9</v>
      </c>
      <c r="G336" s="76">
        <f>G337+G339</f>
        <v>0</v>
      </c>
      <c r="H336" s="76">
        <f t="shared" si="52"/>
        <v>1637.9</v>
      </c>
      <c r="I336" s="76">
        <f>I337+I339</f>
        <v>0</v>
      </c>
      <c r="J336" s="76">
        <f t="shared" si="53"/>
        <v>1637.9</v>
      </c>
    </row>
    <row r="337" spans="1:13" ht="67.5" customHeight="1">
      <c r="A337" s="71" t="str">
        <f ca="1">IF(ISERROR(MATCH(E337,Код_КВР,0)),"",INDIRECT(ADDRESS(MATCH(E337,Код_КВР,0)+1,2,,,"КВР")))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37" s="77" t="s">
        <v>372</v>
      </c>
      <c r="C337" s="75" t="s">
        <v>90</v>
      </c>
      <c r="D337" s="67" t="s">
        <v>69</v>
      </c>
      <c r="E337" s="26">
        <v>100</v>
      </c>
      <c r="F337" s="76">
        <f>F338</f>
        <v>336</v>
      </c>
      <c r="G337" s="76">
        <f>G338</f>
        <v>0</v>
      </c>
      <c r="H337" s="76">
        <f t="shared" ref="H337:H400" si="63">F337+G337</f>
        <v>336</v>
      </c>
      <c r="I337" s="76">
        <f>I338</f>
        <v>0</v>
      </c>
      <c r="J337" s="76">
        <f t="shared" ref="J337:J400" si="64">H337+I337</f>
        <v>336</v>
      </c>
    </row>
    <row r="338" spans="1:13">
      <c r="A338" s="71" t="str">
        <f ca="1">IF(ISERROR(MATCH(E338,Код_КВР,0)),"",INDIRECT(ADDRESS(MATCH(E338,Код_КВР,0)+1,2,,,"КВР")))</f>
        <v>Расходы на выплаты персоналу казенных учреждений</v>
      </c>
      <c r="B338" s="77" t="s">
        <v>372</v>
      </c>
      <c r="C338" s="75" t="s">
        <v>90</v>
      </c>
      <c r="D338" s="67" t="s">
        <v>69</v>
      </c>
      <c r="E338" s="26">
        <v>110</v>
      </c>
      <c r="F338" s="76">
        <f>'прил. 3'!G67</f>
        <v>336</v>
      </c>
      <c r="G338" s="76">
        <f>'прил. 3'!H67</f>
        <v>0</v>
      </c>
      <c r="H338" s="76">
        <f t="shared" si="63"/>
        <v>336</v>
      </c>
      <c r="I338" s="76">
        <f>'прил. 3'!J67</f>
        <v>0</v>
      </c>
      <c r="J338" s="76">
        <f t="shared" si="64"/>
        <v>336</v>
      </c>
    </row>
    <row r="339" spans="1:13" ht="33">
      <c r="A339" s="71" t="str">
        <f ca="1">IF(ISERROR(MATCH(E339,Код_КВР,0)),"",INDIRECT(ADDRESS(MATCH(E339,Код_КВР,0)+1,2,,,"КВР")))</f>
        <v>Закупка товаров, работ и услуг для государственных (муниципальных) нужд</v>
      </c>
      <c r="B339" s="77" t="s">
        <v>372</v>
      </c>
      <c r="C339" s="75" t="s">
        <v>90</v>
      </c>
      <c r="D339" s="67" t="s">
        <v>69</v>
      </c>
      <c r="E339" s="26">
        <v>200</v>
      </c>
      <c r="F339" s="76">
        <f>F340</f>
        <v>1301.9000000000001</v>
      </c>
      <c r="G339" s="76">
        <f>G340</f>
        <v>0</v>
      </c>
      <c r="H339" s="76">
        <f t="shared" si="63"/>
        <v>1301.9000000000001</v>
      </c>
      <c r="I339" s="76">
        <f>I340</f>
        <v>0</v>
      </c>
      <c r="J339" s="76">
        <f t="shared" si="64"/>
        <v>1301.9000000000001</v>
      </c>
    </row>
    <row r="340" spans="1:13" ht="33">
      <c r="A340" s="71" t="str">
        <f ca="1">IF(ISERROR(MATCH(E340,Код_КВР,0)),"",INDIRECT(ADDRESS(MATCH(E340,Код_КВР,0)+1,2,,,"КВР")))</f>
        <v>Иные закупки товаров, работ и услуг для обеспечения государственных (муниципальных) нужд</v>
      </c>
      <c r="B340" s="77" t="s">
        <v>372</v>
      </c>
      <c r="C340" s="75" t="s">
        <v>90</v>
      </c>
      <c r="D340" s="67" t="s">
        <v>69</v>
      </c>
      <c r="E340" s="26">
        <v>240</v>
      </c>
      <c r="F340" s="76">
        <f>'прил. 3'!G69</f>
        <v>1301.9000000000001</v>
      </c>
      <c r="G340" s="76">
        <f>'прил. 3'!H69</f>
        <v>0</v>
      </c>
      <c r="H340" s="76">
        <f t="shared" si="63"/>
        <v>1301.9000000000001</v>
      </c>
      <c r="I340" s="76">
        <f>'прил. 3'!J69</f>
        <v>0</v>
      </c>
      <c r="J340" s="76">
        <f t="shared" si="64"/>
        <v>1301.9000000000001</v>
      </c>
    </row>
    <row r="341" spans="1:13" ht="33">
      <c r="A341" s="71" t="str">
        <f ca="1">IF(ISERROR(MATCH(B341,Код_КЦСР,0)),"",INDIRECT(ADDRESS(MATCH(B341,Код_КЦСР,0)+1,2,,,"КЦСР")))</f>
        <v>Муниципальная программа «Охрана окружающей среды» на 2013 – 2022 годы</v>
      </c>
      <c r="B341" s="77" t="s">
        <v>374</v>
      </c>
      <c r="C341" s="75"/>
      <c r="D341" s="67"/>
      <c r="E341" s="26"/>
      <c r="F341" s="76">
        <f>F342+F351+F356</f>
        <v>14115.900000000001</v>
      </c>
      <c r="G341" s="76">
        <f>G342+G351+G356</f>
        <v>0</v>
      </c>
      <c r="H341" s="76">
        <f t="shared" si="63"/>
        <v>14115.900000000001</v>
      </c>
      <c r="I341" s="76">
        <f>I342+I351+I356</f>
        <v>0</v>
      </c>
      <c r="J341" s="76">
        <f t="shared" si="64"/>
        <v>14115.900000000001</v>
      </c>
      <c r="M341" s="40"/>
    </row>
    <row r="342" spans="1:13" ht="33">
      <c r="A342" s="71" t="str">
        <f ca="1">IF(ISERROR(MATCH(B342,Код_КЦСР,0)),"",INDIRECT(ADDRESS(MATCH(B342,Код_КЦСР,0)+1,2,,,"КЦСР")))</f>
        <v>Организация мероприятий по экологическому образованию и воспитанию населения</v>
      </c>
      <c r="B342" s="77" t="s">
        <v>376</v>
      </c>
      <c r="C342" s="75"/>
      <c r="D342" s="67"/>
      <c r="E342" s="26"/>
      <c r="F342" s="76">
        <f>F343+F347</f>
        <v>451.5</v>
      </c>
      <c r="G342" s="76">
        <f>G343+G347</f>
        <v>0</v>
      </c>
      <c r="H342" s="76">
        <f t="shared" si="63"/>
        <v>451.5</v>
      </c>
      <c r="I342" s="76">
        <f>I343+I347</f>
        <v>0</v>
      </c>
      <c r="J342" s="76">
        <f t="shared" si="64"/>
        <v>451.5</v>
      </c>
    </row>
    <row r="343" spans="1:13">
      <c r="A343" s="71" t="str">
        <f ca="1">IF(ISERROR(MATCH(C343,Код_Раздел,0)),"",INDIRECT(ADDRESS(MATCH(C343,Код_Раздел,0)+1,2,,,"Раздел")))</f>
        <v>Образование</v>
      </c>
      <c r="B343" s="77" t="s">
        <v>376</v>
      </c>
      <c r="C343" s="75" t="s">
        <v>74</v>
      </c>
      <c r="D343" s="67"/>
      <c r="E343" s="26"/>
      <c r="F343" s="76">
        <f t="shared" ref="F343:I345" si="65">F344</f>
        <v>435</v>
      </c>
      <c r="G343" s="76">
        <f t="shared" si="65"/>
        <v>0</v>
      </c>
      <c r="H343" s="76">
        <f t="shared" si="63"/>
        <v>435</v>
      </c>
      <c r="I343" s="76">
        <f t="shared" si="65"/>
        <v>0</v>
      </c>
      <c r="J343" s="76">
        <f t="shared" si="64"/>
        <v>435</v>
      </c>
    </row>
    <row r="344" spans="1:13">
      <c r="A344" s="66" t="s">
        <v>123</v>
      </c>
      <c r="B344" s="77" t="s">
        <v>376</v>
      </c>
      <c r="C344" s="75" t="s">
        <v>74</v>
      </c>
      <c r="D344" s="67" t="s">
        <v>96</v>
      </c>
      <c r="E344" s="26"/>
      <c r="F344" s="76">
        <f t="shared" si="65"/>
        <v>435</v>
      </c>
      <c r="G344" s="76">
        <f t="shared" si="65"/>
        <v>0</v>
      </c>
      <c r="H344" s="76">
        <f t="shared" si="63"/>
        <v>435</v>
      </c>
      <c r="I344" s="76">
        <f t="shared" si="65"/>
        <v>0</v>
      </c>
      <c r="J344" s="76">
        <f t="shared" si="64"/>
        <v>435</v>
      </c>
    </row>
    <row r="345" spans="1:13" ht="33">
      <c r="A345" s="71" t="str">
        <f ca="1">IF(ISERROR(MATCH(E345,Код_КВР,0)),"",INDIRECT(ADDRESS(MATCH(E345,Код_КВР,0)+1,2,,,"КВР")))</f>
        <v>Предоставление субсидий бюджетным, автономным учреждениям и иным некоммерческим организациям</v>
      </c>
      <c r="B345" s="77" t="s">
        <v>376</v>
      </c>
      <c r="C345" s="75" t="s">
        <v>74</v>
      </c>
      <c r="D345" s="67" t="s">
        <v>96</v>
      </c>
      <c r="E345" s="26">
        <v>600</v>
      </c>
      <c r="F345" s="76">
        <f t="shared" si="65"/>
        <v>435</v>
      </c>
      <c r="G345" s="76">
        <f t="shared" si="65"/>
        <v>0</v>
      </c>
      <c r="H345" s="76">
        <f t="shared" si="63"/>
        <v>435</v>
      </c>
      <c r="I345" s="76">
        <f t="shared" si="65"/>
        <v>0</v>
      </c>
      <c r="J345" s="76">
        <f t="shared" si="64"/>
        <v>435</v>
      </c>
    </row>
    <row r="346" spans="1:13">
      <c r="A346" s="71" t="str">
        <f ca="1">IF(ISERROR(MATCH(E346,Код_КВР,0)),"",INDIRECT(ADDRESS(MATCH(E346,Код_КВР,0)+1,2,,,"КВР")))</f>
        <v>Субсидии бюджетным учреждениям</v>
      </c>
      <c r="B346" s="77" t="s">
        <v>376</v>
      </c>
      <c r="C346" s="75" t="s">
        <v>74</v>
      </c>
      <c r="D346" s="67" t="s">
        <v>96</v>
      </c>
      <c r="E346" s="26">
        <v>610</v>
      </c>
      <c r="F346" s="76">
        <f>'прил. 3'!G569</f>
        <v>435</v>
      </c>
      <c r="G346" s="76">
        <f>'прил. 3'!H569</f>
        <v>0</v>
      </c>
      <c r="H346" s="76">
        <f t="shared" si="63"/>
        <v>435</v>
      </c>
      <c r="I346" s="76">
        <f>'прил. 3'!J569</f>
        <v>0</v>
      </c>
      <c r="J346" s="76">
        <f t="shared" si="64"/>
        <v>435</v>
      </c>
    </row>
    <row r="347" spans="1:13">
      <c r="A347" s="71" t="str">
        <f ca="1">IF(ISERROR(MATCH(C347,Код_Раздел,0)),"",INDIRECT(ADDRESS(MATCH(C347,Код_Раздел,0)+1,2,,,"Раздел")))</f>
        <v>Культура, кинематография</v>
      </c>
      <c r="B347" s="77" t="s">
        <v>376</v>
      </c>
      <c r="C347" s="75" t="s">
        <v>99</v>
      </c>
      <c r="D347" s="67"/>
      <c r="E347" s="26"/>
      <c r="F347" s="76">
        <f t="shared" ref="F347:I349" si="66">F348</f>
        <v>16.5</v>
      </c>
      <c r="G347" s="76">
        <f t="shared" si="66"/>
        <v>0</v>
      </c>
      <c r="H347" s="76">
        <f t="shared" si="63"/>
        <v>16.5</v>
      </c>
      <c r="I347" s="76">
        <f t="shared" si="66"/>
        <v>0</v>
      </c>
      <c r="J347" s="76">
        <f t="shared" si="64"/>
        <v>16.5</v>
      </c>
    </row>
    <row r="348" spans="1:13">
      <c r="A348" s="71" t="s">
        <v>230</v>
      </c>
      <c r="B348" s="77" t="s">
        <v>376</v>
      </c>
      <c r="C348" s="75" t="s">
        <v>99</v>
      </c>
      <c r="D348" s="67" t="s">
        <v>90</v>
      </c>
      <c r="E348" s="26"/>
      <c r="F348" s="76">
        <f t="shared" si="66"/>
        <v>16.5</v>
      </c>
      <c r="G348" s="76">
        <f t="shared" si="66"/>
        <v>0</v>
      </c>
      <c r="H348" s="76">
        <f t="shared" si="63"/>
        <v>16.5</v>
      </c>
      <c r="I348" s="76">
        <f t="shared" si="66"/>
        <v>0</v>
      </c>
      <c r="J348" s="76">
        <f t="shared" si="64"/>
        <v>16.5</v>
      </c>
    </row>
    <row r="349" spans="1:13" ht="33">
      <c r="A349" s="71" t="str">
        <f ca="1">IF(ISERROR(MATCH(E349,Код_КВР,0)),"",INDIRECT(ADDRESS(MATCH(E349,Код_КВР,0)+1,2,,,"КВР")))</f>
        <v>Предоставление субсидий бюджетным, автономным учреждениям и иным некоммерческим организациям</v>
      </c>
      <c r="B349" s="77" t="s">
        <v>376</v>
      </c>
      <c r="C349" s="75" t="s">
        <v>99</v>
      </c>
      <c r="D349" s="67" t="s">
        <v>90</v>
      </c>
      <c r="E349" s="26">
        <v>600</v>
      </c>
      <c r="F349" s="76">
        <f t="shared" si="66"/>
        <v>16.5</v>
      </c>
      <c r="G349" s="76">
        <f t="shared" si="66"/>
        <v>0</v>
      </c>
      <c r="H349" s="76">
        <f t="shared" si="63"/>
        <v>16.5</v>
      </c>
      <c r="I349" s="76">
        <f t="shared" si="66"/>
        <v>0</v>
      </c>
      <c r="J349" s="76">
        <f t="shared" si="64"/>
        <v>16.5</v>
      </c>
    </row>
    <row r="350" spans="1:13">
      <c r="A350" s="71" t="str">
        <f ca="1">IF(ISERROR(MATCH(E350,Код_КВР,0)),"",INDIRECT(ADDRESS(MATCH(E350,Код_КВР,0)+1,2,,,"КВР")))</f>
        <v>Субсидии бюджетным учреждениям</v>
      </c>
      <c r="B350" s="77" t="s">
        <v>376</v>
      </c>
      <c r="C350" s="75" t="s">
        <v>99</v>
      </c>
      <c r="D350" s="67" t="s">
        <v>90</v>
      </c>
      <c r="E350" s="26">
        <v>610</v>
      </c>
      <c r="F350" s="76">
        <f>'прил. 3'!G727</f>
        <v>16.5</v>
      </c>
      <c r="G350" s="76">
        <f>'прил. 3'!H727</f>
        <v>0</v>
      </c>
      <c r="H350" s="76">
        <f t="shared" si="63"/>
        <v>16.5</v>
      </c>
      <c r="I350" s="76">
        <f>'прил. 3'!J727</f>
        <v>0</v>
      </c>
      <c r="J350" s="76">
        <f t="shared" si="64"/>
        <v>16.5</v>
      </c>
    </row>
    <row r="351" spans="1:13" ht="134.25" customHeight="1">
      <c r="A351" s="71" t="str">
        <f ca="1">IF(ISERROR(MATCH(B351,Код_КЦСР,0)),"",INDIRECT(ADDRESS(MATCH(B351,Код_КЦСР,0)+1,2,,,"КЦСР")))</f>
        <v>Осуществление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</v>
      </c>
      <c r="B351" s="77" t="s">
        <v>377</v>
      </c>
      <c r="C351" s="75"/>
      <c r="D351" s="67"/>
      <c r="E351" s="26"/>
      <c r="F351" s="76">
        <f t="shared" ref="F351:I354" si="67">F352</f>
        <v>35.700000000000003</v>
      </c>
      <c r="G351" s="76">
        <f t="shared" si="67"/>
        <v>0</v>
      </c>
      <c r="H351" s="76">
        <f t="shared" si="63"/>
        <v>35.700000000000003</v>
      </c>
      <c r="I351" s="76">
        <f t="shared" si="67"/>
        <v>0</v>
      </c>
      <c r="J351" s="76">
        <f t="shared" si="64"/>
        <v>35.700000000000003</v>
      </c>
    </row>
    <row r="352" spans="1:13">
      <c r="A352" s="71" t="str">
        <f ca="1">IF(ISERROR(MATCH(C352,Код_Раздел,0)),"",INDIRECT(ADDRESS(MATCH(C352,Код_Раздел,0)+1,2,,,"Раздел")))</f>
        <v>Охрана окружающей среды</v>
      </c>
      <c r="B352" s="77" t="s">
        <v>377</v>
      </c>
      <c r="C352" s="75" t="s">
        <v>94</v>
      </c>
      <c r="D352" s="67"/>
      <c r="E352" s="26"/>
      <c r="F352" s="76">
        <f t="shared" si="67"/>
        <v>35.700000000000003</v>
      </c>
      <c r="G352" s="76">
        <f t="shared" si="67"/>
        <v>0</v>
      </c>
      <c r="H352" s="76">
        <f t="shared" si="63"/>
        <v>35.700000000000003</v>
      </c>
      <c r="I352" s="76">
        <f t="shared" si="67"/>
        <v>0</v>
      </c>
      <c r="J352" s="76">
        <f t="shared" si="64"/>
        <v>35.700000000000003</v>
      </c>
    </row>
    <row r="353" spans="1:10">
      <c r="A353" s="66" t="s">
        <v>127</v>
      </c>
      <c r="B353" s="77" t="s">
        <v>377</v>
      </c>
      <c r="C353" s="75" t="s">
        <v>94</v>
      </c>
      <c r="D353" s="67" t="s">
        <v>98</v>
      </c>
      <c r="E353" s="26"/>
      <c r="F353" s="76">
        <f t="shared" si="67"/>
        <v>35.700000000000003</v>
      </c>
      <c r="G353" s="76">
        <f t="shared" si="67"/>
        <v>0</v>
      </c>
      <c r="H353" s="76">
        <f t="shared" si="63"/>
        <v>35.700000000000003</v>
      </c>
      <c r="I353" s="76">
        <f t="shared" si="67"/>
        <v>0</v>
      </c>
      <c r="J353" s="76">
        <f t="shared" si="64"/>
        <v>35.700000000000003</v>
      </c>
    </row>
    <row r="354" spans="1:10">
      <c r="A354" s="71" t="str">
        <f ca="1">IF(ISERROR(MATCH(E354,Код_КВР,0)),"",INDIRECT(ADDRESS(MATCH(E354,Код_КВР,0)+1,2,,,"КВР")))</f>
        <v>Иные бюджетные ассигнования</v>
      </c>
      <c r="B354" s="77" t="s">
        <v>377</v>
      </c>
      <c r="C354" s="75" t="s">
        <v>94</v>
      </c>
      <c r="D354" s="67" t="s">
        <v>98</v>
      </c>
      <c r="E354" s="26">
        <v>800</v>
      </c>
      <c r="F354" s="76">
        <f t="shared" si="67"/>
        <v>35.700000000000003</v>
      </c>
      <c r="G354" s="76">
        <f t="shared" si="67"/>
        <v>0</v>
      </c>
      <c r="H354" s="76">
        <f t="shared" si="63"/>
        <v>35.700000000000003</v>
      </c>
      <c r="I354" s="76">
        <f t="shared" si="67"/>
        <v>0</v>
      </c>
      <c r="J354" s="76">
        <f t="shared" si="64"/>
        <v>35.700000000000003</v>
      </c>
    </row>
    <row r="355" spans="1:10" ht="37.5" customHeight="1">
      <c r="A355" s="71" t="str">
        <f ca="1">IF(ISERROR(MATCH(E355,Код_КВР,0)),"",INDIRECT(ADDRESS(MATCH(E355,Код_КВР,0)+1,2,,,"КВР")))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355" s="77" t="s">
        <v>377</v>
      </c>
      <c r="C355" s="75" t="s">
        <v>94</v>
      </c>
      <c r="D355" s="67" t="s">
        <v>98</v>
      </c>
      <c r="E355" s="26">
        <v>810</v>
      </c>
      <c r="F355" s="76">
        <f>'прил. 3'!G428</f>
        <v>35.700000000000003</v>
      </c>
      <c r="G355" s="76">
        <f>'прил. 3'!H428</f>
        <v>0</v>
      </c>
      <c r="H355" s="76">
        <f t="shared" si="63"/>
        <v>35.700000000000003</v>
      </c>
      <c r="I355" s="76">
        <f>'прил. 3'!J428</f>
        <v>0</v>
      </c>
      <c r="J355" s="76">
        <f t="shared" si="64"/>
        <v>35.700000000000003</v>
      </c>
    </row>
    <row r="356" spans="1:10" ht="66">
      <c r="A356" s="71" t="str">
        <f ca="1">IF(ISERROR(MATCH(B356,Код_КЦСР,0)),"",INDIRECT(ADDRESS(MATCH(B356,Код_КЦСР,0)+1,2,,,"КЦСР")))</f>
        <v>Организация работ по реализации целей, задач комитета по контролю в сфере благоустройства и охраны окружающей среды города, выполнение его функциональных обязанностей и реализации муниципальной программы</v>
      </c>
      <c r="B356" s="77" t="s">
        <v>378</v>
      </c>
      <c r="C356" s="75"/>
      <c r="D356" s="67"/>
      <c r="E356" s="26"/>
      <c r="F356" s="76">
        <f>F357+F366</f>
        <v>13628.7</v>
      </c>
      <c r="G356" s="76">
        <f>G357+G366</f>
        <v>0</v>
      </c>
      <c r="H356" s="76">
        <f t="shared" si="63"/>
        <v>13628.7</v>
      </c>
      <c r="I356" s="76">
        <f>I357+I366</f>
        <v>0</v>
      </c>
      <c r="J356" s="76">
        <f t="shared" si="64"/>
        <v>13628.7</v>
      </c>
    </row>
    <row r="357" spans="1:10" ht="18" customHeight="1">
      <c r="A357" s="71" t="str">
        <f ca="1">IF(ISERROR(MATCH(B357,Код_КЦСР,0)),"",INDIRECT(ADDRESS(MATCH(B357,Код_КЦСР,0)+1,2,,,"КЦСР")))</f>
        <v>Расходы на обеспечение функций органов местного самоуправления</v>
      </c>
      <c r="B357" s="77" t="s">
        <v>379</v>
      </c>
      <c r="C357" s="75"/>
      <c r="D357" s="67"/>
      <c r="E357" s="26"/>
      <c r="F357" s="76">
        <f>F358</f>
        <v>11925.2</v>
      </c>
      <c r="G357" s="76">
        <f>G358</f>
        <v>0</v>
      </c>
      <c r="H357" s="76">
        <f t="shared" si="63"/>
        <v>11925.2</v>
      </c>
      <c r="I357" s="76">
        <f>I358</f>
        <v>0</v>
      </c>
      <c r="J357" s="76">
        <f t="shared" si="64"/>
        <v>11925.2</v>
      </c>
    </row>
    <row r="358" spans="1:10">
      <c r="A358" s="71" t="str">
        <f ca="1">IF(ISERROR(MATCH(C358,Код_Раздел,0)),"",INDIRECT(ADDRESS(MATCH(C358,Код_Раздел,0)+1,2,,,"Раздел")))</f>
        <v>Охрана окружающей среды</v>
      </c>
      <c r="B358" s="77" t="s">
        <v>379</v>
      </c>
      <c r="C358" s="75" t="s">
        <v>94</v>
      </c>
      <c r="D358" s="67"/>
      <c r="E358" s="26"/>
      <c r="F358" s="76">
        <f>F359</f>
        <v>11925.2</v>
      </c>
      <c r="G358" s="76">
        <f>G359</f>
        <v>0</v>
      </c>
      <c r="H358" s="76">
        <f t="shared" si="63"/>
        <v>11925.2</v>
      </c>
      <c r="I358" s="76">
        <f>I359</f>
        <v>0</v>
      </c>
      <c r="J358" s="76">
        <f t="shared" si="64"/>
        <v>11925.2</v>
      </c>
    </row>
    <row r="359" spans="1:10">
      <c r="A359" s="66" t="s">
        <v>127</v>
      </c>
      <c r="B359" s="77" t="s">
        <v>379</v>
      </c>
      <c r="C359" s="75" t="s">
        <v>94</v>
      </c>
      <c r="D359" s="67" t="s">
        <v>98</v>
      </c>
      <c r="E359" s="26"/>
      <c r="F359" s="76">
        <f>F360+F362+F364</f>
        <v>11925.2</v>
      </c>
      <c r="G359" s="76">
        <f>G360+G362+G364</f>
        <v>0</v>
      </c>
      <c r="H359" s="76">
        <f t="shared" si="63"/>
        <v>11925.2</v>
      </c>
      <c r="I359" s="76">
        <f>I360+I362+I364</f>
        <v>0</v>
      </c>
      <c r="J359" s="76">
        <f t="shared" si="64"/>
        <v>11925.2</v>
      </c>
    </row>
    <row r="360" spans="1:10" ht="67.5" customHeight="1">
      <c r="A360" s="71" t="str">
        <f t="shared" ref="A360:A365" ca="1" si="68">IF(ISERROR(MATCH(E360,Код_КВР,0)),"",INDIRECT(ADDRESS(MATCH(E360,Код_КВР,0)+1,2,,,"КВР")))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60" s="77" t="s">
        <v>379</v>
      </c>
      <c r="C360" s="75" t="s">
        <v>94</v>
      </c>
      <c r="D360" s="67" t="s">
        <v>98</v>
      </c>
      <c r="E360" s="26">
        <v>100</v>
      </c>
      <c r="F360" s="76">
        <f>F361</f>
        <v>11883.6</v>
      </c>
      <c r="G360" s="76">
        <f>G361</f>
        <v>0</v>
      </c>
      <c r="H360" s="76">
        <f t="shared" si="63"/>
        <v>11883.6</v>
      </c>
      <c r="I360" s="76">
        <f>I361</f>
        <v>0</v>
      </c>
      <c r="J360" s="76">
        <f t="shared" si="64"/>
        <v>11883.6</v>
      </c>
    </row>
    <row r="361" spans="1:10" ht="33">
      <c r="A361" s="71" t="str">
        <f t="shared" ca="1" si="68"/>
        <v>Расходы на выплаты персоналу государственных (муниципальных) органов</v>
      </c>
      <c r="B361" s="77" t="s">
        <v>379</v>
      </c>
      <c r="C361" s="75" t="s">
        <v>94</v>
      </c>
      <c r="D361" s="67" t="s">
        <v>98</v>
      </c>
      <c r="E361" s="26">
        <v>120</v>
      </c>
      <c r="F361" s="76">
        <f>'прил. 3'!G1017</f>
        <v>11883.6</v>
      </c>
      <c r="G361" s="76">
        <f>'прил. 3'!H1017</f>
        <v>0</v>
      </c>
      <c r="H361" s="76">
        <f t="shared" si="63"/>
        <v>11883.6</v>
      </c>
      <c r="I361" s="76">
        <f>'прил. 3'!J1017</f>
        <v>0</v>
      </c>
      <c r="J361" s="76">
        <f t="shared" si="64"/>
        <v>11883.6</v>
      </c>
    </row>
    <row r="362" spans="1:10" ht="33">
      <c r="A362" s="71" t="str">
        <f t="shared" ca="1" si="68"/>
        <v>Закупка товаров, работ и услуг для государственных (муниципальных) нужд</v>
      </c>
      <c r="B362" s="77" t="s">
        <v>379</v>
      </c>
      <c r="C362" s="75" t="s">
        <v>94</v>
      </c>
      <c r="D362" s="67" t="s">
        <v>98</v>
      </c>
      <c r="E362" s="26">
        <v>200</v>
      </c>
      <c r="F362" s="76">
        <f>F363</f>
        <v>39.6</v>
      </c>
      <c r="G362" s="76">
        <f>G363</f>
        <v>0</v>
      </c>
      <c r="H362" s="76">
        <f t="shared" si="63"/>
        <v>39.6</v>
      </c>
      <c r="I362" s="76">
        <f>I363</f>
        <v>0</v>
      </c>
      <c r="J362" s="76">
        <f t="shared" si="64"/>
        <v>39.6</v>
      </c>
    </row>
    <row r="363" spans="1:10" ht="33">
      <c r="A363" s="71" t="str">
        <f t="shared" ca="1" si="68"/>
        <v>Иные закупки товаров, работ и услуг для обеспечения государственных (муниципальных) нужд</v>
      </c>
      <c r="B363" s="77" t="s">
        <v>379</v>
      </c>
      <c r="C363" s="75" t="s">
        <v>94</v>
      </c>
      <c r="D363" s="67" t="s">
        <v>98</v>
      </c>
      <c r="E363" s="26">
        <v>240</v>
      </c>
      <c r="F363" s="76">
        <f>'прил. 3'!G1019</f>
        <v>39.6</v>
      </c>
      <c r="G363" s="76">
        <f>'прил. 3'!H1019</f>
        <v>0</v>
      </c>
      <c r="H363" s="76">
        <f t="shared" si="63"/>
        <v>39.6</v>
      </c>
      <c r="I363" s="76">
        <f>'прил. 3'!J1019</f>
        <v>0</v>
      </c>
      <c r="J363" s="76">
        <f t="shared" si="64"/>
        <v>39.6</v>
      </c>
    </row>
    <row r="364" spans="1:10">
      <c r="A364" s="71" t="str">
        <f t="shared" ca="1" si="68"/>
        <v>Иные бюджетные ассигнования</v>
      </c>
      <c r="B364" s="77" t="s">
        <v>379</v>
      </c>
      <c r="C364" s="75" t="s">
        <v>94</v>
      </c>
      <c r="D364" s="67" t="s">
        <v>98</v>
      </c>
      <c r="E364" s="26">
        <v>800</v>
      </c>
      <c r="F364" s="76">
        <f>F365</f>
        <v>2</v>
      </c>
      <c r="G364" s="76">
        <f>G365</f>
        <v>0</v>
      </c>
      <c r="H364" s="76">
        <f t="shared" si="63"/>
        <v>2</v>
      </c>
      <c r="I364" s="76">
        <f>I365</f>
        <v>0</v>
      </c>
      <c r="J364" s="76">
        <f t="shared" si="64"/>
        <v>2</v>
      </c>
    </row>
    <row r="365" spans="1:10">
      <c r="A365" s="71" t="str">
        <f t="shared" ca="1" si="68"/>
        <v>Уплата налогов, сборов и иных платежей</v>
      </c>
      <c r="B365" s="77" t="s">
        <v>379</v>
      </c>
      <c r="C365" s="75" t="s">
        <v>94</v>
      </c>
      <c r="D365" s="67" t="s">
        <v>98</v>
      </c>
      <c r="E365" s="26">
        <v>850</v>
      </c>
      <c r="F365" s="76">
        <f>'прил. 3'!G1021</f>
        <v>2</v>
      </c>
      <c r="G365" s="76">
        <f>'прил. 3'!H1021</f>
        <v>0</v>
      </c>
      <c r="H365" s="76">
        <f t="shared" si="63"/>
        <v>2</v>
      </c>
      <c r="I365" s="76">
        <f>'прил. 3'!J1021</f>
        <v>0</v>
      </c>
      <c r="J365" s="76">
        <f t="shared" si="64"/>
        <v>2</v>
      </c>
    </row>
    <row r="366" spans="1:10" ht="83.25" customHeight="1">
      <c r="A366" s="71" t="str">
        <f ca="1">IF(ISERROR(MATCH(B366,Код_КЦСР,0)),"",INDIRECT(ADDRESS(MATCH(B366,Код_КЦСР,0)+1,2,,,"КЦСР")))</f>
        <v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v>
      </c>
      <c r="B366" s="77" t="s">
        <v>380</v>
      </c>
      <c r="C366" s="75"/>
      <c r="D366" s="67"/>
      <c r="E366" s="26"/>
      <c r="F366" s="76">
        <f>F367</f>
        <v>1703.5</v>
      </c>
      <c r="G366" s="76">
        <f>G367</f>
        <v>0</v>
      </c>
      <c r="H366" s="76">
        <f t="shared" si="63"/>
        <v>1703.5</v>
      </c>
      <c r="I366" s="76">
        <f>I367</f>
        <v>0</v>
      </c>
      <c r="J366" s="76">
        <f t="shared" si="64"/>
        <v>1703.5</v>
      </c>
    </row>
    <row r="367" spans="1:10">
      <c r="A367" s="71" t="str">
        <f ca="1">IF(ISERROR(MATCH(C367,Код_Раздел,0)),"",INDIRECT(ADDRESS(MATCH(C367,Код_Раздел,0)+1,2,,,"Раздел")))</f>
        <v>Охрана окружающей среды</v>
      </c>
      <c r="B367" s="77" t="s">
        <v>380</v>
      </c>
      <c r="C367" s="75" t="s">
        <v>94</v>
      </c>
      <c r="D367" s="67"/>
      <c r="E367" s="26"/>
      <c r="F367" s="76">
        <f>F368</f>
        <v>1703.5</v>
      </c>
      <c r="G367" s="76">
        <f>G368</f>
        <v>0</v>
      </c>
      <c r="H367" s="76">
        <f t="shared" si="63"/>
        <v>1703.5</v>
      </c>
      <c r="I367" s="76">
        <f>I368</f>
        <v>0</v>
      </c>
      <c r="J367" s="76">
        <f t="shared" si="64"/>
        <v>1703.5</v>
      </c>
    </row>
    <row r="368" spans="1:10" ht="33">
      <c r="A368" s="73" t="s">
        <v>41</v>
      </c>
      <c r="B368" s="77" t="s">
        <v>380</v>
      </c>
      <c r="C368" s="75" t="s">
        <v>94</v>
      </c>
      <c r="D368" s="67" t="s">
        <v>92</v>
      </c>
      <c r="E368" s="26"/>
      <c r="F368" s="76">
        <f>F369+F371</f>
        <v>1703.5</v>
      </c>
      <c r="G368" s="76">
        <f>G369+G371</f>
        <v>0</v>
      </c>
      <c r="H368" s="76">
        <f t="shared" si="63"/>
        <v>1703.5</v>
      </c>
      <c r="I368" s="76">
        <f>I369+I371</f>
        <v>0</v>
      </c>
      <c r="J368" s="76">
        <f t="shared" si="64"/>
        <v>1703.5</v>
      </c>
    </row>
    <row r="369" spans="1:13" ht="67.5" customHeight="1">
      <c r="A369" s="71" t="str">
        <f ca="1">IF(ISERROR(MATCH(E369,Код_КВР,0)),"",INDIRECT(ADDRESS(MATCH(E369,Код_КВР,0)+1,2,,,"КВР")))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69" s="77" t="s">
        <v>380</v>
      </c>
      <c r="C369" s="75" t="s">
        <v>94</v>
      </c>
      <c r="D369" s="67" t="s">
        <v>92</v>
      </c>
      <c r="E369" s="26">
        <v>100</v>
      </c>
      <c r="F369" s="76">
        <f>F370</f>
        <v>1653.5</v>
      </c>
      <c r="G369" s="76">
        <f>G370</f>
        <v>0</v>
      </c>
      <c r="H369" s="76">
        <f t="shared" si="63"/>
        <v>1653.5</v>
      </c>
      <c r="I369" s="76">
        <f>I370</f>
        <v>0</v>
      </c>
      <c r="J369" s="76">
        <f t="shared" si="64"/>
        <v>1653.5</v>
      </c>
    </row>
    <row r="370" spans="1:13" ht="33">
      <c r="A370" s="71" t="str">
        <f ca="1">IF(ISERROR(MATCH(E370,Код_КВР,0)),"",INDIRECT(ADDRESS(MATCH(E370,Код_КВР,0)+1,2,,,"КВР")))</f>
        <v>Расходы на выплаты персоналу государственных (муниципальных) органов</v>
      </c>
      <c r="B370" s="77" t="s">
        <v>380</v>
      </c>
      <c r="C370" s="75" t="s">
        <v>94</v>
      </c>
      <c r="D370" s="67" t="s">
        <v>92</v>
      </c>
      <c r="E370" s="26">
        <v>120</v>
      </c>
      <c r="F370" s="76">
        <f>'прил. 3'!G1009</f>
        <v>1653.5</v>
      </c>
      <c r="G370" s="76">
        <f>'прил. 3'!H1009</f>
        <v>0</v>
      </c>
      <c r="H370" s="76">
        <f t="shared" si="63"/>
        <v>1653.5</v>
      </c>
      <c r="I370" s="76">
        <f>'прил. 3'!J1009</f>
        <v>0</v>
      </c>
      <c r="J370" s="76">
        <f t="shared" si="64"/>
        <v>1653.5</v>
      </c>
    </row>
    <row r="371" spans="1:13" ht="33">
      <c r="A371" s="71" t="str">
        <f ca="1">IF(ISERROR(MATCH(E371,Код_КВР,0)),"",INDIRECT(ADDRESS(MATCH(E371,Код_КВР,0)+1,2,,,"КВР")))</f>
        <v>Закупка товаров, работ и услуг для государственных (муниципальных) нужд</v>
      </c>
      <c r="B371" s="77" t="s">
        <v>380</v>
      </c>
      <c r="C371" s="75" t="s">
        <v>94</v>
      </c>
      <c r="D371" s="67" t="s">
        <v>92</v>
      </c>
      <c r="E371" s="26">
        <v>200</v>
      </c>
      <c r="F371" s="76">
        <f>F372</f>
        <v>50</v>
      </c>
      <c r="G371" s="76">
        <f>G372</f>
        <v>0</v>
      </c>
      <c r="H371" s="76">
        <f t="shared" si="63"/>
        <v>50</v>
      </c>
      <c r="I371" s="76">
        <f>I372</f>
        <v>0</v>
      </c>
      <c r="J371" s="76">
        <f t="shared" si="64"/>
        <v>50</v>
      </c>
    </row>
    <row r="372" spans="1:13" ht="33">
      <c r="A372" s="71" t="str">
        <f ca="1">IF(ISERROR(MATCH(E372,Код_КВР,0)),"",INDIRECT(ADDRESS(MATCH(E372,Код_КВР,0)+1,2,,,"КВР")))</f>
        <v>Иные закупки товаров, работ и услуг для обеспечения государственных (муниципальных) нужд</v>
      </c>
      <c r="B372" s="77" t="s">
        <v>380</v>
      </c>
      <c r="C372" s="75" t="s">
        <v>94</v>
      </c>
      <c r="D372" s="67" t="s">
        <v>92</v>
      </c>
      <c r="E372" s="26">
        <v>240</v>
      </c>
      <c r="F372" s="76">
        <f>'прил. 3'!G1011</f>
        <v>50</v>
      </c>
      <c r="G372" s="76">
        <f>'прил. 3'!H1011</f>
        <v>0</v>
      </c>
      <c r="H372" s="76">
        <f t="shared" si="63"/>
        <v>50</v>
      </c>
      <c r="I372" s="76">
        <f>'прил. 3'!J1011</f>
        <v>0</v>
      </c>
      <c r="J372" s="76">
        <f t="shared" si="64"/>
        <v>50</v>
      </c>
    </row>
    <row r="373" spans="1:13" ht="49.5">
      <c r="A373" s="71" t="str">
        <f ca="1">IF(ISERROR(MATCH(B373,Код_КЦСР,0)),"",INDIRECT(ADDRESS(MATCH(B373,Код_КЦСР,0)+1,2,,,"КЦСР")))</f>
        <v>Муниципальная программа «Содействие развитию потребительского рынка в городе Череповце на 2013 – 2017 годы»</v>
      </c>
      <c r="B373" s="77" t="s">
        <v>382</v>
      </c>
      <c r="C373" s="75"/>
      <c r="D373" s="67"/>
      <c r="E373" s="26"/>
      <c r="F373" s="76">
        <f>F374</f>
        <v>135</v>
      </c>
      <c r="G373" s="76">
        <f>G374</f>
        <v>0</v>
      </c>
      <c r="H373" s="76">
        <f t="shared" si="63"/>
        <v>135</v>
      </c>
      <c r="I373" s="76">
        <f>I374</f>
        <v>0</v>
      </c>
      <c r="J373" s="76">
        <f t="shared" si="64"/>
        <v>135</v>
      </c>
      <c r="M373" s="40"/>
    </row>
    <row r="374" spans="1:13" ht="50.25" customHeight="1">
      <c r="A374" s="71" t="str">
        <f ca="1">IF(ISERROR(MATCH(B374,Код_КЦСР,0)),"",INDIRECT(ADDRESS(MATCH(B374,Код_КЦСР,0)+1,2,,,"КЦСР")))</f>
        <v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v>
      </c>
      <c r="B374" s="77" t="s">
        <v>384</v>
      </c>
      <c r="C374" s="75"/>
      <c r="D374" s="67"/>
      <c r="E374" s="26"/>
      <c r="F374" s="76">
        <f t="shared" ref="F374:I376" si="69">F375</f>
        <v>135</v>
      </c>
      <c r="G374" s="76">
        <f t="shared" si="69"/>
        <v>0</v>
      </c>
      <c r="H374" s="76">
        <f t="shared" si="63"/>
        <v>135</v>
      </c>
      <c r="I374" s="76">
        <f t="shared" si="69"/>
        <v>0</v>
      </c>
      <c r="J374" s="76">
        <f t="shared" si="64"/>
        <v>135</v>
      </c>
    </row>
    <row r="375" spans="1:13">
      <c r="A375" s="71" t="str">
        <f ca="1">IF(ISERROR(MATCH(C375,Код_Раздел,0)),"",INDIRECT(ADDRESS(MATCH(C375,Код_Раздел,0)+1,2,,,"Раздел")))</f>
        <v>Общегосударственные  вопросы</v>
      </c>
      <c r="B375" s="77" t="s">
        <v>384</v>
      </c>
      <c r="C375" s="75" t="s">
        <v>90</v>
      </c>
      <c r="D375" s="67"/>
      <c r="E375" s="26"/>
      <c r="F375" s="76">
        <f t="shared" si="69"/>
        <v>135</v>
      </c>
      <c r="G375" s="76">
        <f t="shared" si="69"/>
        <v>0</v>
      </c>
      <c r="H375" s="76">
        <f t="shared" si="63"/>
        <v>135</v>
      </c>
      <c r="I375" s="76">
        <f t="shared" si="69"/>
        <v>0</v>
      </c>
      <c r="J375" s="76">
        <f t="shared" si="64"/>
        <v>135</v>
      </c>
    </row>
    <row r="376" spans="1:13">
      <c r="A376" s="66" t="s">
        <v>111</v>
      </c>
      <c r="B376" s="77" t="s">
        <v>384</v>
      </c>
      <c r="C376" s="75" t="s">
        <v>90</v>
      </c>
      <c r="D376" s="67" t="s">
        <v>69</v>
      </c>
      <c r="E376" s="26"/>
      <c r="F376" s="76">
        <f t="shared" si="69"/>
        <v>135</v>
      </c>
      <c r="G376" s="76">
        <f t="shared" si="69"/>
        <v>0</v>
      </c>
      <c r="H376" s="76">
        <f t="shared" si="63"/>
        <v>135</v>
      </c>
      <c r="I376" s="76">
        <f t="shared" si="69"/>
        <v>0</v>
      </c>
      <c r="J376" s="76">
        <f t="shared" si="64"/>
        <v>135</v>
      </c>
    </row>
    <row r="377" spans="1:13" ht="33">
      <c r="A377" s="71" t="str">
        <f ca="1">IF(ISERROR(MATCH(E377,Код_КВР,0)),"",INDIRECT(ADDRESS(MATCH(E377,Код_КВР,0)+1,2,,,"КВР")))</f>
        <v>Закупка товаров, работ и услуг для государственных (муниципальных) нужд</v>
      </c>
      <c r="B377" s="77" t="s">
        <v>384</v>
      </c>
      <c r="C377" s="75" t="s">
        <v>90</v>
      </c>
      <c r="D377" s="67" t="s">
        <v>69</v>
      </c>
      <c r="E377" s="26">
        <v>200</v>
      </c>
      <c r="F377" s="76">
        <f>F378</f>
        <v>135</v>
      </c>
      <c r="G377" s="76">
        <f>G378</f>
        <v>0</v>
      </c>
      <c r="H377" s="76">
        <f t="shared" si="63"/>
        <v>135</v>
      </c>
      <c r="I377" s="76">
        <f>I378</f>
        <v>0</v>
      </c>
      <c r="J377" s="76">
        <f t="shared" si="64"/>
        <v>135</v>
      </c>
    </row>
    <row r="378" spans="1:13" ht="33">
      <c r="A378" s="71" t="str">
        <f ca="1">IF(ISERROR(MATCH(E378,Код_КВР,0)),"",INDIRECT(ADDRESS(MATCH(E378,Код_КВР,0)+1,2,,,"КВР")))</f>
        <v>Иные закупки товаров, работ и услуг для обеспечения государственных (муниципальных) нужд</v>
      </c>
      <c r="B378" s="77" t="s">
        <v>384</v>
      </c>
      <c r="C378" s="75" t="s">
        <v>90</v>
      </c>
      <c r="D378" s="67" t="s">
        <v>69</v>
      </c>
      <c r="E378" s="26">
        <v>240</v>
      </c>
      <c r="F378" s="76">
        <f>'прил. 3'!G73</f>
        <v>135</v>
      </c>
      <c r="G378" s="76">
        <f>'прил. 3'!H73</f>
        <v>0</v>
      </c>
      <c r="H378" s="76">
        <f t="shared" si="63"/>
        <v>135</v>
      </c>
      <c r="I378" s="76">
        <f>'прил. 3'!J73</f>
        <v>0</v>
      </c>
      <c r="J378" s="76">
        <f t="shared" si="64"/>
        <v>135</v>
      </c>
    </row>
    <row r="379" spans="1:13" ht="37.5" customHeight="1">
      <c r="A379" s="71" t="str">
        <f ca="1">IF(ISERROR(MATCH(B379,Код_КЦСР,0)),"",INDIRECT(ADDRESS(MATCH(B379,Код_КЦСР,0)+1,2,,,"КЦСР")))</f>
        <v>Муниципальная программа «Поддержка и развитие малого и среднего предпринимательства в городе Череповце на 2013 – 2017 годы»</v>
      </c>
      <c r="B379" s="77" t="s">
        <v>386</v>
      </c>
      <c r="C379" s="75"/>
      <c r="D379" s="67"/>
      <c r="E379" s="26"/>
      <c r="F379" s="76">
        <f>F380</f>
        <v>3115</v>
      </c>
      <c r="G379" s="76">
        <f>G380</f>
        <v>0</v>
      </c>
      <c r="H379" s="76">
        <f t="shared" si="63"/>
        <v>3115</v>
      </c>
      <c r="I379" s="76">
        <f>I380</f>
        <v>0</v>
      </c>
      <c r="J379" s="76">
        <f t="shared" si="64"/>
        <v>3115</v>
      </c>
      <c r="M379" s="40"/>
    </row>
    <row r="380" spans="1:13" ht="33">
      <c r="A380" s="71" t="str">
        <f ca="1">IF(ISERROR(MATCH(B380,Код_КЦСР,0)),"",INDIRECT(ADDRESS(MATCH(B380,Код_КЦСР,0)+1,2,,,"КЦСР")))</f>
        <v>Формирование инфраструктуры поддержки малого и среднего предпринимательства</v>
      </c>
      <c r="B380" s="77" t="s">
        <v>388</v>
      </c>
      <c r="C380" s="75"/>
      <c r="D380" s="67"/>
      <c r="E380" s="26"/>
      <c r="F380" s="76">
        <f t="shared" ref="F380:I383" si="70">F381</f>
        <v>3115</v>
      </c>
      <c r="G380" s="76">
        <f t="shared" si="70"/>
        <v>0</v>
      </c>
      <c r="H380" s="76">
        <f t="shared" si="63"/>
        <v>3115</v>
      </c>
      <c r="I380" s="76">
        <f t="shared" si="70"/>
        <v>0</v>
      </c>
      <c r="J380" s="76">
        <f t="shared" si="64"/>
        <v>3115</v>
      </c>
    </row>
    <row r="381" spans="1:13">
      <c r="A381" s="71" t="str">
        <f ca="1">IF(ISERROR(MATCH(C381,Код_Раздел,0)),"",INDIRECT(ADDRESS(MATCH(C381,Код_Раздел,0)+1,2,,,"Раздел")))</f>
        <v>Национальная экономика</v>
      </c>
      <c r="B381" s="77" t="s">
        <v>388</v>
      </c>
      <c r="C381" s="75" t="s">
        <v>93</v>
      </c>
      <c r="D381" s="67"/>
      <c r="E381" s="26"/>
      <c r="F381" s="76">
        <f t="shared" si="70"/>
        <v>3115</v>
      </c>
      <c r="G381" s="76">
        <f t="shared" si="70"/>
        <v>0</v>
      </c>
      <c r="H381" s="76">
        <f t="shared" si="63"/>
        <v>3115</v>
      </c>
      <c r="I381" s="76">
        <f t="shared" si="70"/>
        <v>0</v>
      </c>
      <c r="J381" s="76">
        <f t="shared" si="64"/>
        <v>3115</v>
      </c>
    </row>
    <row r="382" spans="1:13">
      <c r="A382" s="66" t="s">
        <v>100</v>
      </c>
      <c r="B382" s="77" t="s">
        <v>388</v>
      </c>
      <c r="C382" s="75" t="s">
        <v>93</v>
      </c>
      <c r="D382" s="75" t="s">
        <v>75</v>
      </c>
      <c r="E382" s="26"/>
      <c r="F382" s="76">
        <f t="shared" si="70"/>
        <v>3115</v>
      </c>
      <c r="G382" s="76">
        <f t="shared" si="70"/>
        <v>0</v>
      </c>
      <c r="H382" s="76">
        <f t="shared" si="63"/>
        <v>3115</v>
      </c>
      <c r="I382" s="76">
        <f t="shared" si="70"/>
        <v>0</v>
      </c>
      <c r="J382" s="76">
        <f t="shared" si="64"/>
        <v>3115</v>
      </c>
    </row>
    <row r="383" spans="1:13" ht="33">
      <c r="A383" s="71" t="str">
        <f ca="1">IF(ISERROR(MATCH(E383,Код_КВР,0)),"",INDIRECT(ADDRESS(MATCH(E383,Код_КВР,0)+1,2,,,"КВР")))</f>
        <v>Предоставление субсидий бюджетным, автономным учреждениям и иным некоммерческим организациям</v>
      </c>
      <c r="B383" s="77" t="s">
        <v>388</v>
      </c>
      <c r="C383" s="75" t="s">
        <v>93</v>
      </c>
      <c r="D383" s="75" t="s">
        <v>75</v>
      </c>
      <c r="E383" s="26">
        <v>600</v>
      </c>
      <c r="F383" s="76">
        <f t="shared" si="70"/>
        <v>3115</v>
      </c>
      <c r="G383" s="76">
        <f t="shared" si="70"/>
        <v>0</v>
      </c>
      <c r="H383" s="76">
        <f t="shared" si="63"/>
        <v>3115</v>
      </c>
      <c r="I383" s="76">
        <f t="shared" si="70"/>
        <v>0</v>
      </c>
      <c r="J383" s="76">
        <f t="shared" si="64"/>
        <v>3115</v>
      </c>
    </row>
    <row r="384" spans="1:13" ht="33">
      <c r="A384" s="71" t="str">
        <f ca="1">IF(ISERROR(MATCH(E384,Код_КВР,0)),"",INDIRECT(ADDRESS(MATCH(E384,Код_КВР,0)+1,2,,,"КВР")))</f>
        <v>Субсидии некоммерческим организациям (за исключением государственных (муниципальных) учреждений)</v>
      </c>
      <c r="B384" s="77" t="s">
        <v>388</v>
      </c>
      <c r="C384" s="75" t="s">
        <v>93</v>
      </c>
      <c r="D384" s="75" t="s">
        <v>75</v>
      </c>
      <c r="E384" s="26">
        <v>630</v>
      </c>
      <c r="F384" s="76">
        <f>'прил. 3'!G211</f>
        <v>3115</v>
      </c>
      <c r="G384" s="76">
        <f>'прил. 3'!H211</f>
        <v>0</v>
      </c>
      <c r="H384" s="76">
        <f t="shared" si="63"/>
        <v>3115</v>
      </c>
      <c r="I384" s="76">
        <f>'прил. 3'!J211</f>
        <v>0</v>
      </c>
      <c r="J384" s="76">
        <f t="shared" si="64"/>
        <v>3115</v>
      </c>
    </row>
    <row r="385" spans="1:13" ht="33">
      <c r="A385" s="71" t="str">
        <f ca="1">IF(ISERROR(MATCH(B385,Код_КЦСР,0)),"",INDIRECT(ADDRESS(MATCH(B385,Код_КЦСР,0)+1,2,,,"КЦСР")))</f>
        <v>Муниципальная программа «Повышение инвестиционной привлекательности города Череповца» на 2015 – 2018 годы</v>
      </c>
      <c r="B385" s="77" t="s">
        <v>390</v>
      </c>
      <c r="C385" s="75"/>
      <c r="D385" s="67"/>
      <c r="E385" s="26"/>
      <c r="F385" s="76">
        <f>F386+F391+F396</f>
        <v>9433</v>
      </c>
      <c r="G385" s="76">
        <f>G386+G391+G396</f>
        <v>-4099.1000000000004</v>
      </c>
      <c r="H385" s="76">
        <f t="shared" si="63"/>
        <v>5333.9</v>
      </c>
      <c r="I385" s="76">
        <f>I386+I391+I396</f>
        <v>0</v>
      </c>
      <c r="J385" s="76">
        <f t="shared" si="64"/>
        <v>5333.9</v>
      </c>
      <c r="M385" s="40"/>
    </row>
    <row r="386" spans="1:13" ht="33">
      <c r="A386" s="71" t="str">
        <f ca="1">IF(ISERROR(MATCH(B386,Код_КЦСР,0)),"",INDIRECT(ADDRESS(MATCH(B386,Код_КЦСР,0)+1,2,,,"КЦСР")))</f>
        <v>Формирование инвестиционной инфраструктуры в муниципальном образовании «Город Череповец»</v>
      </c>
      <c r="B386" s="77" t="s">
        <v>392</v>
      </c>
      <c r="C386" s="75"/>
      <c r="D386" s="67"/>
      <c r="E386" s="26"/>
      <c r="F386" s="76">
        <f t="shared" ref="F386:I389" si="71">F387</f>
        <v>3939</v>
      </c>
      <c r="G386" s="76">
        <f t="shared" si="71"/>
        <v>-1711.4</v>
      </c>
      <c r="H386" s="76">
        <f t="shared" si="63"/>
        <v>2227.6</v>
      </c>
      <c r="I386" s="76">
        <f t="shared" si="71"/>
        <v>0</v>
      </c>
      <c r="J386" s="76">
        <f t="shared" si="64"/>
        <v>2227.6</v>
      </c>
    </row>
    <row r="387" spans="1:13">
      <c r="A387" s="71" t="str">
        <f ca="1">IF(ISERROR(MATCH(C387,Код_Раздел,0)),"",INDIRECT(ADDRESS(MATCH(C387,Код_Раздел,0)+1,2,,,"Раздел")))</f>
        <v>Национальная экономика</v>
      </c>
      <c r="B387" s="77" t="s">
        <v>392</v>
      </c>
      <c r="C387" s="75" t="s">
        <v>93</v>
      </c>
      <c r="D387" s="67"/>
      <c r="E387" s="26"/>
      <c r="F387" s="76">
        <f t="shared" si="71"/>
        <v>3939</v>
      </c>
      <c r="G387" s="76">
        <f t="shared" si="71"/>
        <v>-1711.4</v>
      </c>
      <c r="H387" s="76">
        <f t="shared" si="63"/>
        <v>2227.6</v>
      </c>
      <c r="I387" s="76">
        <f t="shared" si="71"/>
        <v>0</v>
      </c>
      <c r="J387" s="76">
        <f t="shared" si="64"/>
        <v>2227.6</v>
      </c>
    </row>
    <row r="388" spans="1:13">
      <c r="A388" s="66" t="s">
        <v>100</v>
      </c>
      <c r="B388" s="77" t="s">
        <v>392</v>
      </c>
      <c r="C388" s="75" t="s">
        <v>93</v>
      </c>
      <c r="D388" s="75" t="s">
        <v>75</v>
      </c>
      <c r="E388" s="26"/>
      <c r="F388" s="76">
        <f t="shared" si="71"/>
        <v>3939</v>
      </c>
      <c r="G388" s="76">
        <f t="shared" si="71"/>
        <v>-1711.4</v>
      </c>
      <c r="H388" s="76">
        <f t="shared" si="63"/>
        <v>2227.6</v>
      </c>
      <c r="I388" s="76">
        <f t="shared" si="71"/>
        <v>0</v>
      </c>
      <c r="J388" s="76">
        <f t="shared" si="64"/>
        <v>2227.6</v>
      </c>
    </row>
    <row r="389" spans="1:13" ht="33">
      <c r="A389" s="71" t="str">
        <f ca="1">IF(ISERROR(MATCH(E389,Код_КВР,0)),"",INDIRECT(ADDRESS(MATCH(E389,Код_КВР,0)+1,2,,,"КВР")))</f>
        <v>Предоставление субсидий бюджетным, автономным учреждениям и иным некоммерческим организациям</v>
      </c>
      <c r="B389" s="77" t="s">
        <v>392</v>
      </c>
      <c r="C389" s="75" t="s">
        <v>93</v>
      </c>
      <c r="D389" s="75" t="s">
        <v>75</v>
      </c>
      <c r="E389" s="26">
        <v>600</v>
      </c>
      <c r="F389" s="76">
        <f t="shared" si="71"/>
        <v>3939</v>
      </c>
      <c r="G389" s="76">
        <f t="shared" si="71"/>
        <v>-1711.4</v>
      </c>
      <c r="H389" s="76">
        <f t="shared" si="63"/>
        <v>2227.6</v>
      </c>
      <c r="I389" s="76">
        <f t="shared" si="71"/>
        <v>0</v>
      </c>
      <c r="J389" s="76">
        <f t="shared" si="64"/>
        <v>2227.6</v>
      </c>
    </row>
    <row r="390" spans="1:13" ht="33">
      <c r="A390" s="71" t="str">
        <f ca="1">IF(ISERROR(MATCH(E390,Код_КВР,0)),"",INDIRECT(ADDRESS(MATCH(E390,Код_КВР,0)+1,2,,,"КВР")))</f>
        <v>Субсидии некоммерческим организациям (за исключением государственных (муниципальных) учреждений)</v>
      </c>
      <c r="B390" s="77" t="s">
        <v>392</v>
      </c>
      <c r="C390" s="75" t="s">
        <v>93</v>
      </c>
      <c r="D390" s="75" t="s">
        <v>75</v>
      </c>
      <c r="E390" s="26">
        <v>630</v>
      </c>
      <c r="F390" s="76">
        <f>'прил. 3'!G215</f>
        <v>3939</v>
      </c>
      <c r="G390" s="76">
        <f>'прил. 3'!H215</f>
        <v>-1711.4</v>
      </c>
      <c r="H390" s="76">
        <f t="shared" si="63"/>
        <v>2227.6</v>
      </c>
      <c r="I390" s="76">
        <f>'прил. 3'!J215</f>
        <v>0</v>
      </c>
      <c r="J390" s="76">
        <f t="shared" si="64"/>
        <v>2227.6</v>
      </c>
    </row>
    <row r="391" spans="1:13">
      <c r="A391" s="71" t="str">
        <f ca="1">IF(ISERROR(MATCH(B391,Код_КЦСР,0)),"",INDIRECT(ADDRESS(MATCH(B391,Код_КЦСР,0)+1,2,,,"КЦСР")))</f>
        <v>Комплексное сопровождение инвестиционных проектов</v>
      </c>
      <c r="B391" s="77" t="s">
        <v>393</v>
      </c>
      <c r="C391" s="75"/>
      <c r="D391" s="67"/>
      <c r="E391" s="26"/>
      <c r="F391" s="76">
        <f t="shared" ref="F391:I394" si="72">F392</f>
        <v>2036.7</v>
      </c>
      <c r="G391" s="76">
        <f t="shared" si="72"/>
        <v>-885</v>
      </c>
      <c r="H391" s="76">
        <f t="shared" si="63"/>
        <v>1151.7</v>
      </c>
      <c r="I391" s="76">
        <f t="shared" si="72"/>
        <v>0</v>
      </c>
      <c r="J391" s="76">
        <f t="shared" si="64"/>
        <v>1151.7</v>
      </c>
    </row>
    <row r="392" spans="1:13">
      <c r="A392" s="71" t="str">
        <f ca="1">IF(ISERROR(MATCH(C392,Код_Раздел,0)),"",INDIRECT(ADDRESS(MATCH(C392,Код_Раздел,0)+1,2,,,"Раздел")))</f>
        <v>Национальная экономика</v>
      </c>
      <c r="B392" s="77" t="s">
        <v>393</v>
      </c>
      <c r="C392" s="75" t="s">
        <v>93</v>
      </c>
      <c r="D392" s="67"/>
      <c r="E392" s="26"/>
      <c r="F392" s="76">
        <f t="shared" si="72"/>
        <v>2036.7</v>
      </c>
      <c r="G392" s="76">
        <f t="shared" si="72"/>
        <v>-885</v>
      </c>
      <c r="H392" s="76">
        <f t="shared" si="63"/>
        <v>1151.7</v>
      </c>
      <c r="I392" s="76">
        <f t="shared" si="72"/>
        <v>0</v>
      </c>
      <c r="J392" s="76">
        <f t="shared" si="64"/>
        <v>1151.7</v>
      </c>
    </row>
    <row r="393" spans="1:13">
      <c r="A393" s="66" t="s">
        <v>100</v>
      </c>
      <c r="B393" s="77" t="s">
        <v>393</v>
      </c>
      <c r="C393" s="75" t="s">
        <v>93</v>
      </c>
      <c r="D393" s="75" t="s">
        <v>75</v>
      </c>
      <c r="E393" s="26"/>
      <c r="F393" s="76">
        <f t="shared" si="72"/>
        <v>2036.7</v>
      </c>
      <c r="G393" s="76">
        <f t="shared" si="72"/>
        <v>-885</v>
      </c>
      <c r="H393" s="76">
        <f t="shared" si="63"/>
        <v>1151.7</v>
      </c>
      <c r="I393" s="76">
        <f t="shared" si="72"/>
        <v>0</v>
      </c>
      <c r="J393" s="76">
        <f t="shared" si="64"/>
        <v>1151.7</v>
      </c>
    </row>
    <row r="394" spans="1:13" ht="33">
      <c r="A394" s="71" t="str">
        <f ca="1">IF(ISERROR(MATCH(E394,Код_КВР,0)),"",INDIRECT(ADDRESS(MATCH(E394,Код_КВР,0)+1,2,,,"КВР")))</f>
        <v>Предоставление субсидий бюджетным, автономным учреждениям и иным некоммерческим организациям</v>
      </c>
      <c r="B394" s="77" t="s">
        <v>393</v>
      </c>
      <c r="C394" s="75" t="s">
        <v>93</v>
      </c>
      <c r="D394" s="75" t="s">
        <v>75</v>
      </c>
      <c r="E394" s="26">
        <v>600</v>
      </c>
      <c r="F394" s="76">
        <f t="shared" si="72"/>
        <v>2036.7</v>
      </c>
      <c r="G394" s="76">
        <f t="shared" si="72"/>
        <v>-885</v>
      </c>
      <c r="H394" s="76">
        <f t="shared" si="63"/>
        <v>1151.7</v>
      </c>
      <c r="I394" s="76">
        <f t="shared" si="72"/>
        <v>0</v>
      </c>
      <c r="J394" s="76">
        <f t="shared" si="64"/>
        <v>1151.7</v>
      </c>
    </row>
    <row r="395" spans="1:13" ht="33">
      <c r="A395" s="71" t="str">
        <f ca="1">IF(ISERROR(MATCH(E395,Код_КВР,0)),"",INDIRECT(ADDRESS(MATCH(E395,Код_КВР,0)+1,2,,,"КВР")))</f>
        <v>Субсидии некоммерческим организациям (за исключением государственных (муниципальных) учреждений)</v>
      </c>
      <c r="B395" s="77" t="s">
        <v>393</v>
      </c>
      <c r="C395" s="75" t="s">
        <v>93</v>
      </c>
      <c r="D395" s="75" t="s">
        <v>75</v>
      </c>
      <c r="E395" s="26">
        <v>630</v>
      </c>
      <c r="F395" s="76">
        <f>'прил. 3'!G218</f>
        <v>2036.7</v>
      </c>
      <c r="G395" s="76">
        <f>'прил. 3'!H218</f>
        <v>-885</v>
      </c>
      <c r="H395" s="76">
        <f t="shared" si="63"/>
        <v>1151.7</v>
      </c>
      <c r="I395" s="76">
        <f>'прил. 3'!J218</f>
        <v>0</v>
      </c>
      <c r="J395" s="76">
        <f t="shared" si="64"/>
        <v>1151.7</v>
      </c>
    </row>
    <row r="396" spans="1:13" ht="33">
      <c r="A396" s="71" t="str">
        <f ca="1">IF(ISERROR(MATCH(B396,Код_КЦСР,0)),"",INDIRECT(ADDRESS(MATCH(B396,Код_КЦСР,0)+1,2,,,"КЦСР")))</f>
        <v>Продвижение инвестиционных возможностей муниципального образования «Город Череповец»</v>
      </c>
      <c r="B396" s="77" t="s">
        <v>394</v>
      </c>
      <c r="C396" s="75"/>
      <c r="D396" s="67"/>
      <c r="E396" s="26"/>
      <c r="F396" s="76">
        <f t="shared" ref="F396:I399" si="73">F397</f>
        <v>3457.3</v>
      </c>
      <c r="G396" s="76">
        <f t="shared" si="73"/>
        <v>-1502.7</v>
      </c>
      <c r="H396" s="76">
        <f t="shared" si="63"/>
        <v>1954.6000000000001</v>
      </c>
      <c r="I396" s="76">
        <f t="shared" si="73"/>
        <v>0</v>
      </c>
      <c r="J396" s="76">
        <f t="shared" si="64"/>
        <v>1954.6000000000001</v>
      </c>
    </row>
    <row r="397" spans="1:13">
      <c r="A397" s="71" t="str">
        <f ca="1">IF(ISERROR(MATCH(C397,Код_Раздел,0)),"",INDIRECT(ADDRESS(MATCH(C397,Код_Раздел,0)+1,2,,,"Раздел")))</f>
        <v>Национальная экономика</v>
      </c>
      <c r="B397" s="77" t="s">
        <v>394</v>
      </c>
      <c r="C397" s="75" t="s">
        <v>93</v>
      </c>
      <c r="D397" s="67"/>
      <c r="E397" s="26"/>
      <c r="F397" s="76">
        <f t="shared" si="73"/>
        <v>3457.3</v>
      </c>
      <c r="G397" s="76">
        <f t="shared" si="73"/>
        <v>-1502.7</v>
      </c>
      <c r="H397" s="76">
        <f t="shared" si="63"/>
        <v>1954.6000000000001</v>
      </c>
      <c r="I397" s="76">
        <f t="shared" si="73"/>
        <v>0</v>
      </c>
      <c r="J397" s="76">
        <f t="shared" si="64"/>
        <v>1954.6000000000001</v>
      </c>
    </row>
    <row r="398" spans="1:13">
      <c r="A398" s="66" t="s">
        <v>100</v>
      </c>
      <c r="B398" s="77" t="s">
        <v>394</v>
      </c>
      <c r="C398" s="75" t="s">
        <v>93</v>
      </c>
      <c r="D398" s="75" t="s">
        <v>75</v>
      </c>
      <c r="E398" s="26"/>
      <c r="F398" s="76">
        <f t="shared" si="73"/>
        <v>3457.3</v>
      </c>
      <c r="G398" s="76">
        <f t="shared" si="73"/>
        <v>-1502.7</v>
      </c>
      <c r="H398" s="76">
        <f t="shared" si="63"/>
        <v>1954.6000000000001</v>
      </c>
      <c r="I398" s="76">
        <f t="shared" si="73"/>
        <v>0</v>
      </c>
      <c r="J398" s="76">
        <f t="shared" si="64"/>
        <v>1954.6000000000001</v>
      </c>
    </row>
    <row r="399" spans="1:13" ht="33">
      <c r="A399" s="71" t="str">
        <f ca="1">IF(ISERROR(MATCH(E399,Код_КВР,0)),"",INDIRECT(ADDRESS(MATCH(E399,Код_КВР,0)+1,2,,,"КВР")))</f>
        <v>Предоставление субсидий бюджетным, автономным учреждениям и иным некоммерческим организациям</v>
      </c>
      <c r="B399" s="77" t="s">
        <v>394</v>
      </c>
      <c r="C399" s="75" t="s">
        <v>93</v>
      </c>
      <c r="D399" s="75" t="s">
        <v>75</v>
      </c>
      <c r="E399" s="26">
        <v>600</v>
      </c>
      <c r="F399" s="76">
        <f t="shared" si="73"/>
        <v>3457.3</v>
      </c>
      <c r="G399" s="76">
        <f t="shared" si="73"/>
        <v>-1502.7</v>
      </c>
      <c r="H399" s="76">
        <f t="shared" si="63"/>
        <v>1954.6000000000001</v>
      </c>
      <c r="I399" s="76">
        <f t="shared" si="73"/>
        <v>0</v>
      </c>
      <c r="J399" s="76">
        <f t="shared" si="64"/>
        <v>1954.6000000000001</v>
      </c>
    </row>
    <row r="400" spans="1:13" ht="33">
      <c r="A400" s="71" t="str">
        <f ca="1">IF(ISERROR(MATCH(E400,Код_КВР,0)),"",INDIRECT(ADDRESS(MATCH(E400,Код_КВР,0)+1,2,,,"КВР")))</f>
        <v>Субсидии некоммерческим организациям (за исключением государственных (муниципальных) учреждений)</v>
      </c>
      <c r="B400" s="77" t="s">
        <v>394</v>
      </c>
      <c r="C400" s="75" t="s">
        <v>93</v>
      </c>
      <c r="D400" s="75" t="s">
        <v>75</v>
      </c>
      <c r="E400" s="26">
        <v>630</v>
      </c>
      <c r="F400" s="76">
        <f>'прил. 3'!G221</f>
        <v>3457.3</v>
      </c>
      <c r="G400" s="76">
        <f>'прил. 3'!H221</f>
        <v>-1502.7</v>
      </c>
      <c r="H400" s="76">
        <f t="shared" si="63"/>
        <v>1954.6000000000001</v>
      </c>
      <c r="I400" s="76">
        <f>'прил. 3'!J221</f>
        <v>0</v>
      </c>
      <c r="J400" s="76">
        <f t="shared" si="64"/>
        <v>1954.6000000000001</v>
      </c>
    </row>
    <row r="401" spans="1:13" ht="33">
      <c r="A401" s="71" t="str">
        <f ca="1">IF(ISERROR(MATCH(B401,Код_КЦСР,0)),"",INDIRECT(ADDRESS(MATCH(B401,Код_КЦСР,0)+1,2,,,"КЦСР")))</f>
        <v>Муниципальная программа «Развитие молодежной политики» на 2013 – 2018 годы</v>
      </c>
      <c r="B401" s="77" t="s">
        <v>395</v>
      </c>
      <c r="C401" s="75"/>
      <c r="D401" s="67"/>
      <c r="E401" s="26"/>
      <c r="F401" s="76">
        <f>F402+F407+F412</f>
        <v>8301.7999999999993</v>
      </c>
      <c r="G401" s="76">
        <f>G402+G407+G412</f>
        <v>0</v>
      </c>
      <c r="H401" s="76">
        <f t="shared" ref="H401:H464" si="74">F401+G401</f>
        <v>8301.7999999999993</v>
      </c>
      <c r="I401" s="76">
        <f>I402+I407+I412</f>
        <v>0</v>
      </c>
      <c r="J401" s="76">
        <f t="shared" ref="J401:J464" si="75">H401+I401</f>
        <v>8301.7999999999993</v>
      </c>
      <c r="M401" s="40"/>
    </row>
    <row r="402" spans="1:13" ht="33">
      <c r="A402" s="71" t="str">
        <f ca="1">IF(ISERROR(MATCH(B402,Код_КЦСР,0)),"",INDIRECT(ADDRESS(MATCH(B402,Код_КЦСР,0)+1,2,,,"КЦСР")))</f>
        <v>Организация временного трудоустройства несовершеннолетних в возрасте от 14 до 18 лет</v>
      </c>
      <c r="B402" s="77" t="s">
        <v>397</v>
      </c>
      <c r="C402" s="75"/>
      <c r="D402" s="67"/>
      <c r="E402" s="26"/>
      <c r="F402" s="76">
        <f t="shared" ref="F402:I405" si="76">F403</f>
        <v>792.8</v>
      </c>
      <c r="G402" s="76">
        <f t="shared" si="76"/>
        <v>0</v>
      </c>
      <c r="H402" s="76">
        <f t="shared" si="74"/>
        <v>792.8</v>
      </c>
      <c r="I402" s="76">
        <f t="shared" si="76"/>
        <v>0</v>
      </c>
      <c r="J402" s="76">
        <f t="shared" si="75"/>
        <v>792.8</v>
      </c>
    </row>
    <row r="403" spans="1:13">
      <c r="A403" s="71" t="str">
        <f ca="1">IF(ISERROR(MATCH(C403,Код_Раздел,0)),"",INDIRECT(ADDRESS(MATCH(C403,Код_Раздел,0)+1,2,,,"Раздел")))</f>
        <v>Национальная экономика</v>
      </c>
      <c r="B403" s="77" t="s">
        <v>397</v>
      </c>
      <c r="C403" s="75" t="s">
        <v>93</v>
      </c>
      <c r="D403" s="67"/>
      <c r="E403" s="26"/>
      <c r="F403" s="76">
        <f t="shared" si="76"/>
        <v>792.8</v>
      </c>
      <c r="G403" s="76">
        <f t="shared" si="76"/>
        <v>0</v>
      </c>
      <c r="H403" s="76">
        <f t="shared" si="74"/>
        <v>792.8</v>
      </c>
      <c r="I403" s="76">
        <f t="shared" si="76"/>
        <v>0</v>
      </c>
      <c r="J403" s="76">
        <f t="shared" si="75"/>
        <v>792.8</v>
      </c>
    </row>
    <row r="404" spans="1:13">
      <c r="A404" s="71" t="s">
        <v>81</v>
      </c>
      <c r="B404" s="77" t="s">
        <v>397</v>
      </c>
      <c r="C404" s="75" t="s">
        <v>93</v>
      </c>
      <c r="D404" s="67" t="s">
        <v>90</v>
      </c>
      <c r="E404" s="26"/>
      <c r="F404" s="76">
        <f t="shared" si="76"/>
        <v>792.8</v>
      </c>
      <c r="G404" s="76">
        <f t="shared" si="76"/>
        <v>0</v>
      </c>
      <c r="H404" s="76">
        <f t="shared" si="74"/>
        <v>792.8</v>
      </c>
      <c r="I404" s="76">
        <f t="shared" si="76"/>
        <v>0</v>
      </c>
      <c r="J404" s="76">
        <f t="shared" si="75"/>
        <v>792.8</v>
      </c>
    </row>
    <row r="405" spans="1:13" ht="67.5" customHeight="1">
      <c r="A405" s="71" t="str">
        <f ca="1">IF(ISERROR(MATCH(E405,Код_КВР,0)),"",INDIRECT(ADDRESS(MATCH(E405,Код_КВР,0)+1,2,,,"КВР")))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05" s="77" t="s">
        <v>397</v>
      </c>
      <c r="C405" s="75" t="s">
        <v>93</v>
      </c>
      <c r="D405" s="67" t="s">
        <v>90</v>
      </c>
      <c r="E405" s="26">
        <v>100</v>
      </c>
      <c r="F405" s="76">
        <f t="shared" si="76"/>
        <v>792.8</v>
      </c>
      <c r="G405" s="76">
        <f t="shared" si="76"/>
        <v>0</v>
      </c>
      <c r="H405" s="76">
        <f t="shared" si="74"/>
        <v>792.8</v>
      </c>
      <c r="I405" s="76">
        <f t="shared" si="76"/>
        <v>0</v>
      </c>
      <c r="J405" s="76">
        <f t="shared" si="75"/>
        <v>792.8</v>
      </c>
    </row>
    <row r="406" spans="1:13">
      <c r="A406" s="71" t="str">
        <f ca="1">IF(ISERROR(MATCH(E406,Код_КВР,0)),"",INDIRECT(ADDRESS(MATCH(E406,Код_КВР,0)+1,2,,,"КВР")))</f>
        <v>Расходы на выплаты персоналу казенных учреждений</v>
      </c>
      <c r="B406" s="77" t="s">
        <v>397</v>
      </c>
      <c r="C406" s="75" t="s">
        <v>93</v>
      </c>
      <c r="D406" s="67" t="s">
        <v>90</v>
      </c>
      <c r="E406" s="26">
        <v>110</v>
      </c>
      <c r="F406" s="76">
        <f>'прил. 3'!G177</f>
        <v>792.8</v>
      </c>
      <c r="G406" s="76">
        <f>'прил. 3'!H177</f>
        <v>0</v>
      </c>
      <c r="H406" s="76">
        <f t="shared" si="74"/>
        <v>792.8</v>
      </c>
      <c r="I406" s="76">
        <f>'прил. 3'!J177</f>
        <v>0</v>
      </c>
      <c r="J406" s="76">
        <f t="shared" si="75"/>
        <v>792.8</v>
      </c>
    </row>
    <row r="407" spans="1:13" ht="66" customHeight="1">
      <c r="A407" s="71" t="str">
        <f ca="1">IF(ISERROR(MATCH(B407,Код_КЦСР,0)),"",INDIRECT(ADDRESS(MATCH(B407,Код_КЦСР,0)+1,2,,,"КЦСР")))</f>
        <v>Организация и проведение мероприятий с детьми и молодежью в рамках плана мероприятий с детьми и молодежью за счет средств городского бюджета, утверждаемого постановлением мэрии города</v>
      </c>
      <c r="B407" s="77" t="s">
        <v>398</v>
      </c>
      <c r="C407" s="75"/>
      <c r="D407" s="67"/>
      <c r="E407" s="26"/>
      <c r="F407" s="76">
        <f>F408</f>
        <v>844.8</v>
      </c>
      <c r="G407" s="76">
        <f>G408</f>
        <v>0</v>
      </c>
      <c r="H407" s="76">
        <f t="shared" si="74"/>
        <v>844.8</v>
      </c>
      <c r="I407" s="76">
        <f>I408</f>
        <v>0</v>
      </c>
      <c r="J407" s="76">
        <f t="shared" si="75"/>
        <v>844.8</v>
      </c>
    </row>
    <row r="408" spans="1:13">
      <c r="A408" s="71" t="str">
        <f ca="1">IF(ISERROR(MATCH(C408,Код_Раздел,0)),"",INDIRECT(ADDRESS(MATCH(C408,Код_Раздел,0)+1,2,,,"Раздел")))</f>
        <v>Образование</v>
      </c>
      <c r="B408" s="77" t="s">
        <v>398</v>
      </c>
      <c r="C408" s="75" t="s">
        <v>74</v>
      </c>
      <c r="D408" s="67"/>
      <c r="E408" s="26"/>
      <c r="F408" s="76">
        <f t="shared" ref="F408:I410" si="77">F409</f>
        <v>844.8</v>
      </c>
      <c r="G408" s="76">
        <f t="shared" si="77"/>
        <v>0</v>
      </c>
      <c r="H408" s="76">
        <f t="shared" si="74"/>
        <v>844.8</v>
      </c>
      <c r="I408" s="76">
        <f t="shared" si="77"/>
        <v>0</v>
      </c>
      <c r="J408" s="76">
        <f t="shared" si="75"/>
        <v>844.8</v>
      </c>
    </row>
    <row r="409" spans="1:13">
      <c r="A409" s="66" t="s">
        <v>78</v>
      </c>
      <c r="B409" s="77" t="s">
        <v>398</v>
      </c>
      <c r="C409" s="75" t="s">
        <v>74</v>
      </c>
      <c r="D409" s="67" t="s">
        <v>74</v>
      </c>
      <c r="E409" s="26"/>
      <c r="F409" s="76">
        <f t="shared" si="77"/>
        <v>844.8</v>
      </c>
      <c r="G409" s="76">
        <f t="shared" si="77"/>
        <v>0</v>
      </c>
      <c r="H409" s="76">
        <f t="shared" si="74"/>
        <v>844.8</v>
      </c>
      <c r="I409" s="76">
        <f t="shared" si="77"/>
        <v>0</v>
      </c>
      <c r="J409" s="76">
        <f t="shared" si="75"/>
        <v>844.8</v>
      </c>
    </row>
    <row r="410" spans="1:13" ht="33">
      <c r="A410" s="71" t="str">
        <f ca="1">IF(ISERROR(MATCH(E410,Код_КВР,0)),"",INDIRECT(ADDRESS(MATCH(E410,Код_КВР,0)+1,2,,,"КВР")))</f>
        <v>Закупка товаров, работ и услуг для государственных (муниципальных) нужд</v>
      </c>
      <c r="B410" s="77" t="s">
        <v>398</v>
      </c>
      <c r="C410" s="75" t="s">
        <v>74</v>
      </c>
      <c r="D410" s="67" t="s">
        <v>74</v>
      </c>
      <c r="E410" s="26">
        <v>200</v>
      </c>
      <c r="F410" s="76">
        <f t="shared" si="77"/>
        <v>844.8</v>
      </c>
      <c r="G410" s="76">
        <f t="shared" si="77"/>
        <v>0</v>
      </c>
      <c r="H410" s="76">
        <f t="shared" si="74"/>
        <v>844.8</v>
      </c>
      <c r="I410" s="76">
        <f t="shared" si="77"/>
        <v>0</v>
      </c>
      <c r="J410" s="76">
        <f t="shared" si="75"/>
        <v>844.8</v>
      </c>
    </row>
    <row r="411" spans="1:13" ht="33">
      <c r="A411" s="71" t="str">
        <f ca="1">IF(ISERROR(MATCH(E411,Код_КВР,0)),"",INDIRECT(ADDRESS(MATCH(E411,Код_КВР,0)+1,2,,,"КВР")))</f>
        <v>Иные закупки товаров, работ и услуг для обеспечения государственных (муниципальных) нужд</v>
      </c>
      <c r="B411" s="77" t="s">
        <v>398</v>
      </c>
      <c r="C411" s="75" t="s">
        <v>74</v>
      </c>
      <c r="D411" s="67" t="s">
        <v>74</v>
      </c>
      <c r="E411" s="26">
        <v>240</v>
      </c>
      <c r="F411" s="76">
        <f>'прил. 3'!G227</f>
        <v>844.8</v>
      </c>
      <c r="G411" s="76">
        <f>'прил. 3'!H227</f>
        <v>0</v>
      </c>
      <c r="H411" s="76">
        <f t="shared" si="74"/>
        <v>844.8</v>
      </c>
      <c r="I411" s="76">
        <f>'прил. 3'!J227</f>
        <v>0</v>
      </c>
      <c r="J411" s="76">
        <f t="shared" si="75"/>
        <v>844.8</v>
      </c>
    </row>
    <row r="412" spans="1:13" ht="66">
      <c r="A412" s="71" t="str">
        <f ca="1">IF(ISERROR(MATCH(B412,Код_КЦСР,0)),"",INDIRECT(ADDRESS(MATCH(B412,Код_КЦСР,0)+1,2,,,"КЦСР")))</f>
        <v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v>
      </c>
      <c r="B412" s="77" t="s">
        <v>399</v>
      </c>
      <c r="C412" s="75"/>
      <c r="D412" s="67"/>
      <c r="E412" s="26"/>
      <c r="F412" s="76">
        <f t="shared" ref="F412:I415" si="78">F413</f>
        <v>6664.2</v>
      </c>
      <c r="G412" s="76">
        <f t="shared" si="78"/>
        <v>0</v>
      </c>
      <c r="H412" s="76">
        <f t="shared" si="74"/>
        <v>6664.2</v>
      </c>
      <c r="I412" s="76">
        <f t="shared" si="78"/>
        <v>0</v>
      </c>
      <c r="J412" s="76">
        <f t="shared" si="75"/>
        <v>6664.2</v>
      </c>
    </row>
    <row r="413" spans="1:13">
      <c r="A413" s="71" t="str">
        <f ca="1">IF(ISERROR(MATCH(C413,Код_Раздел,0)),"",INDIRECT(ADDRESS(MATCH(C413,Код_Раздел,0)+1,2,,,"Раздел")))</f>
        <v>Образование</v>
      </c>
      <c r="B413" s="77" t="s">
        <v>399</v>
      </c>
      <c r="C413" s="75" t="s">
        <v>74</v>
      </c>
      <c r="D413" s="67"/>
      <c r="E413" s="26"/>
      <c r="F413" s="76">
        <f t="shared" si="78"/>
        <v>6664.2</v>
      </c>
      <c r="G413" s="76">
        <f t="shared" si="78"/>
        <v>0</v>
      </c>
      <c r="H413" s="76">
        <f t="shared" si="74"/>
        <v>6664.2</v>
      </c>
      <c r="I413" s="76">
        <f t="shared" si="78"/>
        <v>0</v>
      </c>
      <c r="J413" s="76">
        <f t="shared" si="75"/>
        <v>6664.2</v>
      </c>
    </row>
    <row r="414" spans="1:13">
      <c r="A414" s="66" t="s">
        <v>78</v>
      </c>
      <c r="B414" s="77" t="s">
        <v>399</v>
      </c>
      <c r="C414" s="75" t="s">
        <v>74</v>
      </c>
      <c r="D414" s="67" t="s">
        <v>74</v>
      </c>
      <c r="E414" s="26"/>
      <c r="F414" s="76">
        <f>F415+F417+F419</f>
        <v>6664.2</v>
      </c>
      <c r="G414" s="76">
        <f>G415+G417+G419</f>
        <v>0</v>
      </c>
      <c r="H414" s="76">
        <f t="shared" si="74"/>
        <v>6664.2</v>
      </c>
      <c r="I414" s="76">
        <f>I415+I417+I419</f>
        <v>0</v>
      </c>
      <c r="J414" s="76">
        <f t="shared" si="75"/>
        <v>6664.2</v>
      </c>
    </row>
    <row r="415" spans="1:13" ht="67.5" customHeight="1">
      <c r="A415" s="71" t="str">
        <f t="shared" ref="A415:A420" ca="1" si="79">IF(ISERROR(MATCH(E415,Код_КВР,0)),"",INDIRECT(ADDRESS(MATCH(E415,Код_КВР,0)+1,2,,,"КВР")))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15" s="77" t="s">
        <v>399</v>
      </c>
      <c r="C415" s="75" t="s">
        <v>74</v>
      </c>
      <c r="D415" s="67" t="s">
        <v>74</v>
      </c>
      <c r="E415" s="26">
        <v>100</v>
      </c>
      <c r="F415" s="76">
        <f t="shared" si="78"/>
        <v>5026.8999999999996</v>
      </c>
      <c r="G415" s="76">
        <f t="shared" si="78"/>
        <v>0</v>
      </c>
      <c r="H415" s="76">
        <f t="shared" si="74"/>
        <v>5026.8999999999996</v>
      </c>
      <c r="I415" s="76">
        <f t="shared" si="78"/>
        <v>0</v>
      </c>
      <c r="J415" s="76">
        <f t="shared" si="75"/>
        <v>5026.8999999999996</v>
      </c>
    </row>
    <row r="416" spans="1:13">
      <c r="A416" s="71" t="str">
        <f t="shared" ca="1" si="79"/>
        <v>Расходы на выплаты персоналу казенных учреждений</v>
      </c>
      <c r="B416" s="77" t="s">
        <v>399</v>
      </c>
      <c r="C416" s="75" t="s">
        <v>74</v>
      </c>
      <c r="D416" s="67" t="s">
        <v>74</v>
      </c>
      <c r="E416" s="26">
        <v>110</v>
      </c>
      <c r="F416" s="76">
        <f>'прил. 3'!G230</f>
        <v>5026.8999999999996</v>
      </c>
      <c r="G416" s="76">
        <f>'прил. 3'!H230</f>
        <v>0</v>
      </c>
      <c r="H416" s="76">
        <f t="shared" si="74"/>
        <v>5026.8999999999996</v>
      </c>
      <c r="I416" s="76">
        <f>'прил. 3'!J230</f>
        <v>0</v>
      </c>
      <c r="J416" s="76">
        <f t="shared" si="75"/>
        <v>5026.8999999999996</v>
      </c>
    </row>
    <row r="417" spans="1:13" ht="33">
      <c r="A417" s="71" t="str">
        <f t="shared" ca="1" si="79"/>
        <v>Закупка товаров, работ и услуг для государственных (муниципальных) нужд</v>
      </c>
      <c r="B417" s="77" t="s">
        <v>399</v>
      </c>
      <c r="C417" s="75" t="s">
        <v>74</v>
      </c>
      <c r="D417" s="67" t="s">
        <v>74</v>
      </c>
      <c r="E417" s="26">
        <v>200</v>
      </c>
      <c r="F417" s="76">
        <f>F418</f>
        <v>1211.2</v>
      </c>
      <c r="G417" s="76">
        <f>G418</f>
        <v>0</v>
      </c>
      <c r="H417" s="76">
        <f t="shared" si="74"/>
        <v>1211.2</v>
      </c>
      <c r="I417" s="76">
        <f>I418</f>
        <v>0</v>
      </c>
      <c r="J417" s="76">
        <f t="shared" si="75"/>
        <v>1211.2</v>
      </c>
    </row>
    <row r="418" spans="1:13" ht="33">
      <c r="A418" s="71" t="str">
        <f t="shared" ca="1" si="79"/>
        <v>Иные закупки товаров, работ и услуг для обеспечения государственных (муниципальных) нужд</v>
      </c>
      <c r="B418" s="77" t="s">
        <v>399</v>
      </c>
      <c r="C418" s="75" t="s">
        <v>74</v>
      </c>
      <c r="D418" s="67" t="s">
        <v>74</v>
      </c>
      <c r="E418" s="26">
        <v>240</v>
      </c>
      <c r="F418" s="76">
        <f>'прил. 3'!G232</f>
        <v>1211.2</v>
      </c>
      <c r="G418" s="76">
        <f>'прил. 3'!H232</f>
        <v>0</v>
      </c>
      <c r="H418" s="76">
        <f t="shared" si="74"/>
        <v>1211.2</v>
      </c>
      <c r="I418" s="76">
        <f>'прил. 3'!J232</f>
        <v>0</v>
      </c>
      <c r="J418" s="76">
        <f t="shared" si="75"/>
        <v>1211.2</v>
      </c>
    </row>
    <row r="419" spans="1:13">
      <c r="A419" s="71" t="str">
        <f t="shared" ca="1" si="79"/>
        <v>Иные бюджетные ассигнования</v>
      </c>
      <c r="B419" s="77" t="s">
        <v>399</v>
      </c>
      <c r="C419" s="75" t="s">
        <v>74</v>
      </c>
      <c r="D419" s="67" t="s">
        <v>74</v>
      </c>
      <c r="E419" s="26">
        <v>800</v>
      </c>
      <c r="F419" s="76">
        <f>F420</f>
        <v>426.1</v>
      </c>
      <c r="G419" s="76">
        <f>G420</f>
        <v>0</v>
      </c>
      <c r="H419" s="76">
        <f t="shared" si="74"/>
        <v>426.1</v>
      </c>
      <c r="I419" s="76">
        <f>I420</f>
        <v>0</v>
      </c>
      <c r="J419" s="76">
        <f t="shared" si="75"/>
        <v>426.1</v>
      </c>
    </row>
    <row r="420" spans="1:13">
      <c r="A420" s="71" t="str">
        <f t="shared" ca="1" si="79"/>
        <v>Уплата налогов, сборов и иных платежей</v>
      </c>
      <c r="B420" s="77" t="s">
        <v>399</v>
      </c>
      <c r="C420" s="75" t="s">
        <v>74</v>
      </c>
      <c r="D420" s="67" t="s">
        <v>74</v>
      </c>
      <c r="E420" s="26">
        <v>850</v>
      </c>
      <c r="F420" s="76">
        <f>'прил. 3'!G234</f>
        <v>426.1</v>
      </c>
      <c r="G420" s="76">
        <f>'прил. 3'!H234</f>
        <v>0</v>
      </c>
      <c r="H420" s="76">
        <f t="shared" si="74"/>
        <v>426.1</v>
      </c>
      <c r="I420" s="76">
        <f>'прил. 3'!J234</f>
        <v>0</v>
      </c>
      <c r="J420" s="76">
        <f t="shared" si="75"/>
        <v>426.1</v>
      </c>
    </row>
    <row r="421" spans="1:13" ht="33">
      <c r="A421" s="71" t="str">
        <f ca="1">IF(ISERROR(MATCH(B421,Код_КЦСР,0)),"",INDIRECT(ADDRESS(MATCH(B421,Код_КЦСР,0)+1,2,,,"КЦСР")))</f>
        <v>Муниципальная программа «Здоровый город» на 2014 – 2022 годы</v>
      </c>
      <c r="B421" s="77" t="s">
        <v>400</v>
      </c>
      <c r="C421" s="75"/>
      <c r="D421" s="67"/>
      <c r="E421" s="26"/>
      <c r="F421" s="76">
        <f>F422+F429+F434</f>
        <v>462.4</v>
      </c>
      <c r="G421" s="76">
        <f>G422+G429+G434</f>
        <v>0</v>
      </c>
      <c r="H421" s="76">
        <f t="shared" si="74"/>
        <v>462.4</v>
      </c>
      <c r="I421" s="76">
        <f>I422+I429+I434</f>
        <v>0</v>
      </c>
      <c r="J421" s="76">
        <f t="shared" si="75"/>
        <v>462.4</v>
      </c>
      <c r="M421" s="40"/>
    </row>
    <row r="422" spans="1:13">
      <c r="A422" s="71" t="str">
        <f ca="1">IF(ISERROR(MATCH(B422,Код_КЦСР,0)),"",INDIRECT(ADDRESS(MATCH(B422,Код_КЦСР,0)+1,2,,,"КЦСР")))</f>
        <v>Организационно-методическое обеспечение программы</v>
      </c>
      <c r="B422" s="77" t="s">
        <v>402</v>
      </c>
      <c r="C422" s="75"/>
      <c r="D422" s="67"/>
      <c r="E422" s="26"/>
      <c r="F422" s="76">
        <f>F423</f>
        <v>145.39999999999998</v>
      </c>
      <c r="G422" s="76">
        <f>G423</f>
        <v>0</v>
      </c>
      <c r="H422" s="76">
        <f t="shared" si="74"/>
        <v>145.39999999999998</v>
      </c>
      <c r="I422" s="76">
        <f>I423</f>
        <v>0</v>
      </c>
      <c r="J422" s="76">
        <f t="shared" si="75"/>
        <v>145.39999999999998</v>
      </c>
    </row>
    <row r="423" spans="1:13">
      <c r="A423" s="71" t="str">
        <f ca="1">IF(ISERROR(MATCH(C423,Код_Раздел,0)),"",INDIRECT(ADDRESS(MATCH(C423,Код_Раздел,0)+1,2,,,"Раздел")))</f>
        <v>Общегосударственные  вопросы</v>
      </c>
      <c r="B423" s="77" t="s">
        <v>402</v>
      </c>
      <c r="C423" s="75" t="s">
        <v>90</v>
      </c>
      <c r="D423" s="67"/>
      <c r="E423" s="26"/>
      <c r="F423" s="76">
        <f>F424</f>
        <v>145.39999999999998</v>
      </c>
      <c r="G423" s="76">
        <f>G424</f>
        <v>0</v>
      </c>
      <c r="H423" s="76">
        <f t="shared" si="74"/>
        <v>145.39999999999998</v>
      </c>
      <c r="I423" s="76">
        <f>I424</f>
        <v>0</v>
      </c>
      <c r="J423" s="76">
        <f t="shared" si="75"/>
        <v>145.39999999999998</v>
      </c>
    </row>
    <row r="424" spans="1:13">
      <c r="A424" s="66" t="s">
        <v>111</v>
      </c>
      <c r="B424" s="77" t="s">
        <v>402</v>
      </c>
      <c r="C424" s="75" t="s">
        <v>90</v>
      </c>
      <c r="D424" s="67" t="s">
        <v>69</v>
      </c>
      <c r="E424" s="26"/>
      <c r="F424" s="76">
        <f>F425+F427</f>
        <v>145.39999999999998</v>
      </c>
      <c r="G424" s="76">
        <f>G425+G427</f>
        <v>0</v>
      </c>
      <c r="H424" s="76">
        <f t="shared" si="74"/>
        <v>145.39999999999998</v>
      </c>
      <c r="I424" s="76">
        <f>I425+I427</f>
        <v>0</v>
      </c>
      <c r="J424" s="76">
        <f t="shared" si="75"/>
        <v>145.39999999999998</v>
      </c>
    </row>
    <row r="425" spans="1:13" ht="33">
      <c r="A425" s="71" t="str">
        <f ca="1">IF(ISERROR(MATCH(E425,Код_КВР,0)),"",INDIRECT(ADDRESS(MATCH(E425,Код_КВР,0)+1,2,,,"КВР")))</f>
        <v>Закупка товаров, работ и услуг для государственных (муниципальных) нужд</v>
      </c>
      <c r="B425" s="77" t="s">
        <v>402</v>
      </c>
      <c r="C425" s="75" t="s">
        <v>90</v>
      </c>
      <c r="D425" s="67" t="s">
        <v>69</v>
      </c>
      <c r="E425" s="26">
        <v>200</v>
      </c>
      <c r="F425" s="76">
        <f>F426</f>
        <v>3.2</v>
      </c>
      <c r="G425" s="76">
        <f>G426</f>
        <v>0</v>
      </c>
      <c r="H425" s="76">
        <f t="shared" si="74"/>
        <v>3.2</v>
      </c>
      <c r="I425" s="76">
        <f>I426</f>
        <v>0</v>
      </c>
      <c r="J425" s="76">
        <f t="shared" si="75"/>
        <v>3.2</v>
      </c>
    </row>
    <row r="426" spans="1:13" ht="33">
      <c r="A426" s="71" t="str">
        <f ca="1">IF(ISERROR(MATCH(E426,Код_КВР,0)),"",INDIRECT(ADDRESS(MATCH(E426,Код_КВР,0)+1,2,,,"КВР")))</f>
        <v>Иные закупки товаров, работ и услуг для обеспечения государственных (муниципальных) нужд</v>
      </c>
      <c r="B426" s="77" t="s">
        <v>402</v>
      </c>
      <c r="C426" s="75" t="s">
        <v>90</v>
      </c>
      <c r="D426" s="67" t="s">
        <v>69</v>
      </c>
      <c r="E426" s="26">
        <v>240</v>
      </c>
      <c r="F426" s="76">
        <f>'прил. 3'!G77</f>
        <v>3.2</v>
      </c>
      <c r="G426" s="76">
        <f>'прил. 3'!H77</f>
        <v>0</v>
      </c>
      <c r="H426" s="76">
        <f t="shared" si="74"/>
        <v>3.2</v>
      </c>
      <c r="I426" s="76">
        <f>'прил. 3'!J77</f>
        <v>0</v>
      </c>
      <c r="J426" s="76">
        <f t="shared" si="75"/>
        <v>3.2</v>
      </c>
    </row>
    <row r="427" spans="1:13">
      <c r="A427" s="71" t="str">
        <f ca="1">IF(ISERROR(MATCH(E427,Код_КВР,0)),"",INDIRECT(ADDRESS(MATCH(E427,Код_КВР,0)+1,2,,,"КВР")))</f>
        <v>Иные бюджетные ассигнования</v>
      </c>
      <c r="B427" s="77" t="s">
        <v>402</v>
      </c>
      <c r="C427" s="75" t="s">
        <v>90</v>
      </c>
      <c r="D427" s="67" t="s">
        <v>69</v>
      </c>
      <c r="E427" s="26">
        <v>800</v>
      </c>
      <c r="F427" s="76">
        <f>F428</f>
        <v>142.19999999999999</v>
      </c>
      <c r="G427" s="76">
        <f>G428</f>
        <v>0</v>
      </c>
      <c r="H427" s="76">
        <f t="shared" si="74"/>
        <v>142.19999999999999</v>
      </c>
      <c r="I427" s="76">
        <f>I428</f>
        <v>0</v>
      </c>
      <c r="J427" s="76">
        <f t="shared" si="75"/>
        <v>142.19999999999999</v>
      </c>
    </row>
    <row r="428" spans="1:13" ht="33">
      <c r="A428" s="71" t="str">
        <f ca="1">IF(ISERROR(MATCH(E428,Код_КВР,0)),"",INDIRECT(ADDRESS(MATCH(E428,Код_КВР,0)+1,2,,,"КВР")))</f>
        <v>Предоставление платежей, взносов, безвозмездных перечислений субъектам международного права</v>
      </c>
      <c r="B428" s="77" t="s">
        <v>402</v>
      </c>
      <c r="C428" s="75" t="s">
        <v>90</v>
      </c>
      <c r="D428" s="67" t="s">
        <v>69</v>
      </c>
      <c r="E428" s="26">
        <v>860</v>
      </c>
      <c r="F428" s="76">
        <f>'прил. 3'!G79</f>
        <v>142.19999999999999</v>
      </c>
      <c r="G428" s="76">
        <f>'прил. 3'!H79</f>
        <v>0</v>
      </c>
      <c r="H428" s="76">
        <f t="shared" si="74"/>
        <v>142.19999999999999</v>
      </c>
      <c r="I428" s="76">
        <f>'прил. 3'!J79</f>
        <v>0</v>
      </c>
      <c r="J428" s="76">
        <f t="shared" si="75"/>
        <v>142.19999999999999</v>
      </c>
    </row>
    <row r="429" spans="1:13">
      <c r="A429" s="71" t="str">
        <f ca="1">IF(ISERROR(MATCH(B429,Код_КЦСР,0)),"",INDIRECT(ADDRESS(MATCH(B429,Код_КЦСР,0)+1,2,,,"КЦСР")))</f>
        <v>Сохранение и укрепление здоровья детей и подростков</v>
      </c>
      <c r="B429" s="77" t="s">
        <v>403</v>
      </c>
      <c r="C429" s="75"/>
      <c r="D429" s="67"/>
      <c r="E429" s="26"/>
      <c r="F429" s="76">
        <f>F430</f>
        <v>77.900000000000006</v>
      </c>
      <c r="G429" s="76">
        <f>G430</f>
        <v>0</v>
      </c>
      <c r="H429" s="76">
        <f t="shared" si="74"/>
        <v>77.900000000000006</v>
      </c>
      <c r="I429" s="76">
        <f>I430</f>
        <v>0</v>
      </c>
      <c r="J429" s="76">
        <f t="shared" si="75"/>
        <v>77.900000000000006</v>
      </c>
    </row>
    <row r="430" spans="1:13">
      <c r="A430" s="71" t="str">
        <f ca="1">IF(ISERROR(MATCH(C430,Код_Раздел,0)),"",INDIRECT(ADDRESS(MATCH(C430,Код_Раздел,0)+1,2,,,"Раздел")))</f>
        <v>Национальная безопасность и правоохранительная  деятельность</v>
      </c>
      <c r="B430" s="77" t="s">
        <v>403</v>
      </c>
      <c r="C430" s="75" t="s">
        <v>92</v>
      </c>
      <c r="D430" s="67"/>
      <c r="E430" s="26"/>
      <c r="F430" s="76">
        <f>F431</f>
        <v>77.900000000000006</v>
      </c>
      <c r="G430" s="76">
        <f>G431</f>
        <v>0</v>
      </c>
      <c r="H430" s="76">
        <f t="shared" si="74"/>
        <v>77.900000000000006</v>
      </c>
      <c r="I430" s="76">
        <f>I431</f>
        <v>0</v>
      </c>
      <c r="J430" s="76">
        <f t="shared" si="75"/>
        <v>77.900000000000006</v>
      </c>
    </row>
    <row r="431" spans="1:13" ht="33">
      <c r="A431" s="66" t="s">
        <v>133</v>
      </c>
      <c r="B431" s="77" t="s">
        <v>403</v>
      </c>
      <c r="C431" s="75" t="s">
        <v>92</v>
      </c>
      <c r="D431" s="67" t="s">
        <v>96</v>
      </c>
      <c r="E431" s="26"/>
      <c r="F431" s="76">
        <f t="shared" ref="F431:I432" si="80">F432</f>
        <v>77.900000000000006</v>
      </c>
      <c r="G431" s="76">
        <f t="shared" si="80"/>
        <v>0</v>
      </c>
      <c r="H431" s="76">
        <f t="shared" si="74"/>
        <v>77.900000000000006</v>
      </c>
      <c r="I431" s="76">
        <f t="shared" si="80"/>
        <v>0</v>
      </c>
      <c r="J431" s="76">
        <f t="shared" si="75"/>
        <v>77.900000000000006</v>
      </c>
    </row>
    <row r="432" spans="1:13" ht="33">
      <c r="A432" s="71" t="str">
        <f ca="1">IF(ISERROR(MATCH(E432,Код_КВР,0)),"",INDIRECT(ADDRESS(MATCH(E432,Код_КВР,0)+1,2,,,"КВР")))</f>
        <v>Закупка товаров, работ и услуг для государственных (муниципальных) нужд</v>
      </c>
      <c r="B432" s="77" t="s">
        <v>403</v>
      </c>
      <c r="C432" s="75" t="s">
        <v>92</v>
      </c>
      <c r="D432" s="67" t="s">
        <v>96</v>
      </c>
      <c r="E432" s="26">
        <v>200</v>
      </c>
      <c r="F432" s="76">
        <f t="shared" si="80"/>
        <v>77.900000000000006</v>
      </c>
      <c r="G432" s="76">
        <f t="shared" si="80"/>
        <v>0</v>
      </c>
      <c r="H432" s="76">
        <f t="shared" si="74"/>
        <v>77.900000000000006</v>
      </c>
      <c r="I432" s="76">
        <f t="shared" si="80"/>
        <v>0</v>
      </c>
      <c r="J432" s="76">
        <f t="shared" si="75"/>
        <v>77.900000000000006</v>
      </c>
    </row>
    <row r="433" spans="1:13" ht="33">
      <c r="A433" s="71" t="str">
        <f ca="1">IF(ISERROR(MATCH(E433,Код_КВР,0)),"",INDIRECT(ADDRESS(MATCH(E433,Код_КВР,0)+1,2,,,"КВР")))</f>
        <v>Иные закупки товаров, работ и услуг для обеспечения государственных (муниципальных) нужд</v>
      </c>
      <c r="B433" s="77" t="s">
        <v>403</v>
      </c>
      <c r="C433" s="75" t="s">
        <v>92</v>
      </c>
      <c r="D433" s="67" t="s">
        <v>96</v>
      </c>
      <c r="E433" s="26">
        <v>240</v>
      </c>
      <c r="F433" s="76">
        <f>'прил. 3'!G136</f>
        <v>77.900000000000006</v>
      </c>
      <c r="G433" s="76">
        <f>'прил. 3'!H136</f>
        <v>0</v>
      </c>
      <c r="H433" s="76">
        <f t="shared" si="74"/>
        <v>77.900000000000006</v>
      </c>
      <c r="I433" s="76">
        <f>'прил. 3'!J136</f>
        <v>0</v>
      </c>
      <c r="J433" s="76">
        <f t="shared" si="75"/>
        <v>77.900000000000006</v>
      </c>
    </row>
    <row r="434" spans="1:13">
      <c r="A434" s="71" t="str">
        <f ca="1">IF(ISERROR(MATCH(B434,Код_КЦСР,0)),"",INDIRECT(ADDRESS(MATCH(B434,Код_КЦСР,0)+1,2,,,"КЦСР")))</f>
        <v>Пропаганда здорового образа жизни</v>
      </c>
      <c r="B434" s="77" t="s">
        <v>404</v>
      </c>
      <c r="C434" s="75"/>
      <c r="D434" s="67"/>
      <c r="E434" s="26"/>
      <c r="F434" s="76">
        <f>F435+F439</f>
        <v>239.1</v>
      </c>
      <c r="G434" s="76">
        <f>G435+G439</f>
        <v>0</v>
      </c>
      <c r="H434" s="76">
        <f t="shared" si="74"/>
        <v>239.1</v>
      </c>
      <c r="I434" s="76">
        <f>I435+I439</f>
        <v>0</v>
      </c>
      <c r="J434" s="76">
        <f t="shared" si="75"/>
        <v>239.1</v>
      </c>
    </row>
    <row r="435" spans="1:13">
      <c r="A435" s="71" t="str">
        <f ca="1">IF(ISERROR(MATCH(C435,Код_Раздел,0)),"",INDIRECT(ADDRESS(MATCH(C435,Код_Раздел,0)+1,2,,,"Раздел")))</f>
        <v>Общегосударственные  вопросы</v>
      </c>
      <c r="B435" s="77" t="s">
        <v>404</v>
      </c>
      <c r="C435" s="75" t="s">
        <v>90</v>
      </c>
      <c r="D435" s="67"/>
      <c r="E435" s="26"/>
      <c r="F435" s="76">
        <f t="shared" ref="F435:I437" si="81">F436</f>
        <v>169.1</v>
      </c>
      <c r="G435" s="76">
        <f t="shared" si="81"/>
        <v>0</v>
      </c>
      <c r="H435" s="76">
        <f t="shared" si="74"/>
        <v>169.1</v>
      </c>
      <c r="I435" s="76">
        <f t="shared" si="81"/>
        <v>0</v>
      </c>
      <c r="J435" s="76">
        <f t="shared" si="75"/>
        <v>169.1</v>
      </c>
    </row>
    <row r="436" spans="1:13">
      <c r="A436" s="66" t="s">
        <v>111</v>
      </c>
      <c r="B436" s="77" t="s">
        <v>404</v>
      </c>
      <c r="C436" s="75" t="s">
        <v>90</v>
      </c>
      <c r="D436" s="67" t="s">
        <v>69</v>
      </c>
      <c r="E436" s="26"/>
      <c r="F436" s="76">
        <f t="shared" si="81"/>
        <v>169.1</v>
      </c>
      <c r="G436" s="76">
        <f t="shared" si="81"/>
        <v>0</v>
      </c>
      <c r="H436" s="76">
        <f t="shared" si="74"/>
        <v>169.1</v>
      </c>
      <c r="I436" s="76">
        <f t="shared" si="81"/>
        <v>0</v>
      </c>
      <c r="J436" s="76">
        <f t="shared" si="75"/>
        <v>169.1</v>
      </c>
    </row>
    <row r="437" spans="1:13" ht="33">
      <c r="A437" s="71" t="str">
        <f ca="1">IF(ISERROR(MATCH(E437,Код_КВР,0)),"",INDIRECT(ADDRESS(MATCH(E437,Код_КВР,0)+1,2,,,"КВР")))</f>
        <v>Закупка товаров, работ и услуг для государственных (муниципальных) нужд</v>
      </c>
      <c r="B437" s="77" t="s">
        <v>404</v>
      </c>
      <c r="C437" s="75" t="s">
        <v>90</v>
      </c>
      <c r="D437" s="67" t="s">
        <v>69</v>
      </c>
      <c r="E437" s="26">
        <v>200</v>
      </c>
      <c r="F437" s="76">
        <f t="shared" si="81"/>
        <v>169.1</v>
      </c>
      <c r="G437" s="76">
        <f t="shared" si="81"/>
        <v>0</v>
      </c>
      <c r="H437" s="76">
        <f t="shared" si="74"/>
        <v>169.1</v>
      </c>
      <c r="I437" s="76">
        <f t="shared" si="81"/>
        <v>0</v>
      </c>
      <c r="J437" s="76">
        <f t="shared" si="75"/>
        <v>169.1</v>
      </c>
    </row>
    <row r="438" spans="1:13" ht="33">
      <c r="A438" s="71" t="str">
        <f ca="1">IF(ISERROR(MATCH(E438,Код_КВР,0)),"",INDIRECT(ADDRESS(MATCH(E438,Код_КВР,0)+1,2,,,"КВР")))</f>
        <v>Иные закупки товаров, работ и услуг для обеспечения государственных (муниципальных) нужд</v>
      </c>
      <c r="B438" s="77" t="s">
        <v>404</v>
      </c>
      <c r="C438" s="75" t="s">
        <v>90</v>
      </c>
      <c r="D438" s="67" t="s">
        <v>69</v>
      </c>
      <c r="E438" s="26">
        <v>240</v>
      </c>
      <c r="F438" s="76">
        <f>'прил. 3'!G82</f>
        <v>169.1</v>
      </c>
      <c r="G438" s="76">
        <f>'прил. 3'!H82</f>
        <v>0</v>
      </c>
      <c r="H438" s="76">
        <f t="shared" si="74"/>
        <v>169.1</v>
      </c>
      <c r="I438" s="76">
        <f>'прил. 3'!J82</f>
        <v>0</v>
      </c>
      <c r="J438" s="76">
        <f t="shared" si="75"/>
        <v>169.1</v>
      </c>
    </row>
    <row r="439" spans="1:13">
      <c r="A439" s="71" t="str">
        <f ca="1">IF(ISERROR(MATCH(C439,Код_Раздел,0)),"",INDIRECT(ADDRESS(MATCH(C439,Код_Раздел,0)+1,2,,,"Раздел")))</f>
        <v>Образование</v>
      </c>
      <c r="B439" s="77" t="s">
        <v>404</v>
      </c>
      <c r="C439" s="75" t="s">
        <v>74</v>
      </c>
      <c r="D439" s="67"/>
      <c r="E439" s="26"/>
      <c r="F439" s="76">
        <f>F440</f>
        <v>70</v>
      </c>
      <c r="G439" s="76">
        <f>G440</f>
        <v>0</v>
      </c>
      <c r="H439" s="76">
        <f t="shared" si="74"/>
        <v>70</v>
      </c>
      <c r="I439" s="76">
        <f>I440</f>
        <v>0</v>
      </c>
      <c r="J439" s="76">
        <f t="shared" si="75"/>
        <v>70</v>
      </c>
    </row>
    <row r="440" spans="1:13">
      <c r="A440" s="66" t="s">
        <v>78</v>
      </c>
      <c r="B440" s="77" t="s">
        <v>404</v>
      </c>
      <c r="C440" s="75" t="s">
        <v>74</v>
      </c>
      <c r="D440" s="67" t="s">
        <v>74</v>
      </c>
      <c r="E440" s="26"/>
      <c r="F440" s="76">
        <f t="shared" ref="F440:I441" si="82">F441</f>
        <v>70</v>
      </c>
      <c r="G440" s="76">
        <f t="shared" si="82"/>
        <v>0</v>
      </c>
      <c r="H440" s="76">
        <f t="shared" si="74"/>
        <v>70</v>
      </c>
      <c r="I440" s="76">
        <f t="shared" si="82"/>
        <v>0</v>
      </c>
      <c r="J440" s="76">
        <f t="shared" si="75"/>
        <v>70</v>
      </c>
    </row>
    <row r="441" spans="1:13" ht="33">
      <c r="A441" s="71" t="str">
        <f ca="1">IF(ISERROR(MATCH(E441,Код_КВР,0)),"",INDIRECT(ADDRESS(MATCH(E441,Код_КВР,0)+1,2,,,"КВР")))</f>
        <v>Закупка товаров, работ и услуг для государственных (муниципальных) нужд</v>
      </c>
      <c r="B441" s="77" t="s">
        <v>404</v>
      </c>
      <c r="C441" s="75" t="s">
        <v>74</v>
      </c>
      <c r="D441" s="67" t="s">
        <v>74</v>
      </c>
      <c r="E441" s="26">
        <v>200</v>
      </c>
      <c r="F441" s="76">
        <f t="shared" si="82"/>
        <v>70</v>
      </c>
      <c r="G441" s="76">
        <f t="shared" si="82"/>
        <v>0</v>
      </c>
      <c r="H441" s="76">
        <f t="shared" si="74"/>
        <v>70</v>
      </c>
      <c r="I441" s="76">
        <f t="shared" si="82"/>
        <v>0</v>
      </c>
      <c r="J441" s="76">
        <f t="shared" si="75"/>
        <v>70</v>
      </c>
    </row>
    <row r="442" spans="1:13" ht="33">
      <c r="A442" s="71" t="str">
        <f ca="1">IF(ISERROR(MATCH(E442,Код_КВР,0)),"",INDIRECT(ADDRESS(MATCH(E442,Код_КВР,0)+1,2,,,"КВР")))</f>
        <v>Иные закупки товаров, работ и услуг для обеспечения государственных (муниципальных) нужд</v>
      </c>
      <c r="B442" s="77" t="s">
        <v>404</v>
      </c>
      <c r="C442" s="75" t="s">
        <v>74</v>
      </c>
      <c r="D442" s="67" t="s">
        <v>74</v>
      </c>
      <c r="E442" s="26">
        <v>240</v>
      </c>
      <c r="F442" s="76">
        <f>'прил. 3'!G238</f>
        <v>70</v>
      </c>
      <c r="G442" s="76">
        <f>'прил. 3'!H238</f>
        <v>0</v>
      </c>
      <c r="H442" s="76">
        <f t="shared" si="74"/>
        <v>70</v>
      </c>
      <c r="I442" s="76">
        <f>'прил. 3'!J238</f>
        <v>0</v>
      </c>
      <c r="J442" s="76">
        <f t="shared" si="75"/>
        <v>70</v>
      </c>
    </row>
    <row r="443" spans="1:13" ht="33">
      <c r="A443" s="71" t="str">
        <f ca="1">IF(ISERROR(MATCH(B443,Код_КЦСР,0)),"",INDIRECT(ADDRESS(MATCH(B443,Код_КЦСР,0)+1,2,,,"КЦСР")))</f>
        <v>Муниципальная программа «iCity-Современные информационные технологии г. Череповца» на 2014 – 2020 годы</v>
      </c>
      <c r="B443" s="77" t="s">
        <v>405</v>
      </c>
      <c r="C443" s="75"/>
      <c r="D443" s="67"/>
      <c r="E443" s="26"/>
      <c r="F443" s="76">
        <f>F444+F449</f>
        <v>41843.9</v>
      </c>
      <c r="G443" s="76">
        <f>G444+G449</f>
        <v>0</v>
      </c>
      <c r="H443" s="76">
        <f t="shared" si="74"/>
        <v>41843.9</v>
      </c>
      <c r="I443" s="76">
        <f>I444+I449</f>
        <v>0</v>
      </c>
      <c r="J443" s="76">
        <f t="shared" si="75"/>
        <v>41843.9</v>
      </c>
      <c r="M443" s="40"/>
    </row>
    <row r="444" spans="1:13" ht="49.5">
      <c r="A444" s="71" t="str">
        <f ca="1">IF(ISERROR(MATCH(B444,Код_КЦСР,0)),"",INDIRECT(ADDRESS(MATCH(B444,Код_КЦСР,0)+1,2,,,"КЦСР")))</f>
        <v>Обеспечение развития и надежного функционирования городской сетевой инфраструктуры МСПД, базирующейся на современных технических решениях</v>
      </c>
      <c r="B444" s="77" t="s">
        <v>407</v>
      </c>
      <c r="C444" s="75"/>
      <c r="D444" s="67"/>
      <c r="E444" s="26"/>
      <c r="F444" s="76">
        <f t="shared" ref="F444:I447" si="83">F445</f>
        <v>793.1</v>
      </c>
      <c r="G444" s="76">
        <f t="shared" si="83"/>
        <v>0</v>
      </c>
      <c r="H444" s="76">
        <f t="shared" si="74"/>
        <v>793.1</v>
      </c>
      <c r="I444" s="76">
        <f t="shared" si="83"/>
        <v>0</v>
      </c>
      <c r="J444" s="76">
        <f t="shared" si="75"/>
        <v>793.1</v>
      </c>
    </row>
    <row r="445" spans="1:13">
      <c r="A445" s="71" t="str">
        <f ca="1">IF(ISERROR(MATCH(C445,Код_Раздел,0)),"",INDIRECT(ADDRESS(MATCH(C445,Код_Раздел,0)+1,2,,,"Раздел")))</f>
        <v>Национальная экономика</v>
      </c>
      <c r="B445" s="77" t="s">
        <v>407</v>
      </c>
      <c r="C445" s="75" t="s">
        <v>93</v>
      </c>
      <c r="D445" s="67"/>
      <c r="E445" s="26"/>
      <c r="F445" s="76">
        <f t="shared" si="83"/>
        <v>793.1</v>
      </c>
      <c r="G445" s="76">
        <f t="shared" si="83"/>
        <v>0</v>
      </c>
      <c r="H445" s="76">
        <f t="shared" si="74"/>
        <v>793.1</v>
      </c>
      <c r="I445" s="76">
        <f t="shared" si="83"/>
        <v>0</v>
      </c>
      <c r="J445" s="76">
        <f t="shared" si="75"/>
        <v>793.1</v>
      </c>
    </row>
    <row r="446" spans="1:13">
      <c r="A446" s="66" t="s">
        <v>107</v>
      </c>
      <c r="B446" s="77" t="s">
        <v>407</v>
      </c>
      <c r="C446" s="75" t="s">
        <v>93</v>
      </c>
      <c r="D446" s="67" t="s">
        <v>67</v>
      </c>
      <c r="E446" s="26"/>
      <c r="F446" s="76">
        <f t="shared" si="83"/>
        <v>793.1</v>
      </c>
      <c r="G446" s="76">
        <f t="shared" si="83"/>
        <v>0</v>
      </c>
      <c r="H446" s="76">
        <f t="shared" si="74"/>
        <v>793.1</v>
      </c>
      <c r="I446" s="76">
        <f t="shared" si="83"/>
        <v>0</v>
      </c>
      <c r="J446" s="76">
        <f t="shared" si="75"/>
        <v>793.1</v>
      </c>
    </row>
    <row r="447" spans="1:13" ht="33">
      <c r="A447" s="71" t="str">
        <f ca="1">IF(ISERROR(MATCH(E447,Код_КВР,0)),"",INDIRECT(ADDRESS(MATCH(E447,Код_КВР,0)+1,2,,,"КВР")))</f>
        <v>Предоставление субсидий бюджетным, автономным учреждениям и иным некоммерческим организациям</v>
      </c>
      <c r="B447" s="77" t="s">
        <v>407</v>
      </c>
      <c r="C447" s="75" t="s">
        <v>93</v>
      </c>
      <c r="D447" s="67" t="s">
        <v>67</v>
      </c>
      <c r="E447" s="26">
        <v>600</v>
      </c>
      <c r="F447" s="76">
        <f t="shared" si="83"/>
        <v>793.1</v>
      </c>
      <c r="G447" s="76">
        <f t="shared" si="83"/>
        <v>0</v>
      </c>
      <c r="H447" s="76">
        <f t="shared" si="74"/>
        <v>793.1</v>
      </c>
      <c r="I447" s="76">
        <f t="shared" si="83"/>
        <v>0</v>
      </c>
      <c r="J447" s="76">
        <f t="shared" si="75"/>
        <v>793.1</v>
      </c>
    </row>
    <row r="448" spans="1:13">
      <c r="A448" s="71" t="str">
        <f ca="1">IF(ISERROR(MATCH(E448,Код_КВР,0)),"",INDIRECT(ADDRESS(MATCH(E448,Код_КВР,0)+1,2,,,"КВР")))</f>
        <v>Субсидии бюджетным учреждениям</v>
      </c>
      <c r="B448" s="77" t="s">
        <v>407</v>
      </c>
      <c r="C448" s="75" t="s">
        <v>93</v>
      </c>
      <c r="D448" s="67" t="s">
        <v>67</v>
      </c>
      <c r="E448" s="26">
        <v>610</v>
      </c>
      <c r="F448" s="76">
        <f>'прил. 3'!G182</f>
        <v>793.1</v>
      </c>
      <c r="G448" s="76">
        <f>'прил. 3'!H182</f>
        <v>0</v>
      </c>
      <c r="H448" s="76">
        <f t="shared" si="74"/>
        <v>793.1</v>
      </c>
      <c r="I448" s="76">
        <f>'прил. 3'!J182</f>
        <v>0</v>
      </c>
      <c r="J448" s="76">
        <f t="shared" si="75"/>
        <v>793.1</v>
      </c>
    </row>
    <row r="449" spans="1:13" ht="83.25" customHeight="1">
      <c r="A449" s="71" t="str">
        <f ca="1">IF(ISERROR(MATCH(B449,Код_КЦСР,0)),"",INDIRECT(ADDRESS(MATCH(B449,Код_КЦСР,0)+1,2,,,"КЦСР")))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v>
      </c>
      <c r="B449" s="77" t="s">
        <v>408</v>
      </c>
      <c r="C449" s="75"/>
      <c r="D449" s="67"/>
      <c r="E449" s="26"/>
      <c r="F449" s="76">
        <f t="shared" ref="F449:I451" si="84">F450</f>
        <v>41050.800000000003</v>
      </c>
      <c r="G449" s="76">
        <f t="shared" si="84"/>
        <v>0</v>
      </c>
      <c r="H449" s="76">
        <f t="shared" si="74"/>
        <v>41050.800000000003</v>
      </c>
      <c r="I449" s="76">
        <f t="shared" si="84"/>
        <v>0</v>
      </c>
      <c r="J449" s="76">
        <f t="shared" si="75"/>
        <v>41050.800000000003</v>
      </c>
    </row>
    <row r="450" spans="1:13">
      <c r="A450" s="71" t="str">
        <f ca="1">IF(ISERROR(MATCH(C450,Код_Раздел,0)),"",INDIRECT(ADDRESS(MATCH(C450,Код_Раздел,0)+1,2,,,"Раздел")))</f>
        <v>Национальная экономика</v>
      </c>
      <c r="B450" s="77" t="s">
        <v>408</v>
      </c>
      <c r="C450" s="75" t="s">
        <v>93</v>
      </c>
      <c r="D450" s="67"/>
      <c r="E450" s="26"/>
      <c r="F450" s="76">
        <f t="shared" si="84"/>
        <v>41050.800000000003</v>
      </c>
      <c r="G450" s="76">
        <f t="shared" si="84"/>
        <v>0</v>
      </c>
      <c r="H450" s="76">
        <f t="shared" si="74"/>
        <v>41050.800000000003</v>
      </c>
      <c r="I450" s="76">
        <f t="shared" si="84"/>
        <v>0</v>
      </c>
      <c r="J450" s="76">
        <f t="shared" si="75"/>
        <v>41050.800000000003</v>
      </c>
    </row>
    <row r="451" spans="1:13">
      <c r="A451" s="66" t="s">
        <v>107</v>
      </c>
      <c r="B451" s="77" t="s">
        <v>408</v>
      </c>
      <c r="C451" s="75" t="s">
        <v>93</v>
      </c>
      <c r="D451" s="67" t="s">
        <v>67</v>
      </c>
      <c r="E451" s="26"/>
      <c r="F451" s="76">
        <f t="shared" si="84"/>
        <v>41050.800000000003</v>
      </c>
      <c r="G451" s="76">
        <f t="shared" si="84"/>
        <v>0</v>
      </c>
      <c r="H451" s="76">
        <f t="shared" si="74"/>
        <v>41050.800000000003</v>
      </c>
      <c r="I451" s="76">
        <f t="shared" si="84"/>
        <v>0</v>
      </c>
      <c r="J451" s="76">
        <f t="shared" si="75"/>
        <v>41050.800000000003</v>
      </c>
    </row>
    <row r="452" spans="1:13" ht="33">
      <c r="A452" s="71" t="str">
        <f ca="1">IF(ISERROR(MATCH(E452,Код_КВР,0)),"",INDIRECT(ADDRESS(MATCH(E452,Код_КВР,0)+1,2,,,"КВР")))</f>
        <v>Предоставление субсидий бюджетным, автономным учреждениям и иным некоммерческим организациям</v>
      </c>
      <c r="B452" s="77" t="s">
        <v>408</v>
      </c>
      <c r="C452" s="75" t="s">
        <v>93</v>
      </c>
      <c r="D452" s="67" t="s">
        <v>67</v>
      </c>
      <c r="E452" s="26">
        <v>600</v>
      </c>
      <c r="F452" s="76">
        <f>SUM(F453:F453)</f>
        <v>41050.800000000003</v>
      </c>
      <c r="G452" s="76">
        <f>SUM(G453:G453)</f>
        <v>0</v>
      </c>
      <c r="H452" s="76">
        <f t="shared" si="74"/>
        <v>41050.800000000003</v>
      </c>
      <c r="I452" s="76">
        <f>SUM(I453:I453)</f>
        <v>0</v>
      </c>
      <c r="J452" s="76">
        <f t="shared" si="75"/>
        <v>41050.800000000003</v>
      </c>
    </row>
    <row r="453" spans="1:13">
      <c r="A453" s="71" t="str">
        <f ca="1">IF(ISERROR(MATCH(E453,Код_КВР,0)),"",INDIRECT(ADDRESS(MATCH(E453,Код_КВР,0)+1,2,,,"КВР")))</f>
        <v>Субсидии бюджетным учреждениям</v>
      </c>
      <c r="B453" s="77" t="s">
        <v>408</v>
      </c>
      <c r="C453" s="75" t="s">
        <v>93</v>
      </c>
      <c r="D453" s="67" t="s">
        <v>67</v>
      </c>
      <c r="E453" s="26">
        <v>610</v>
      </c>
      <c r="F453" s="76">
        <f>'прил. 3'!G185</f>
        <v>41050.800000000003</v>
      </c>
      <c r="G453" s="76">
        <f>'прил. 3'!H185</f>
        <v>0</v>
      </c>
      <c r="H453" s="76">
        <f t="shared" si="74"/>
        <v>41050.800000000003</v>
      </c>
      <c r="I453" s="76">
        <f>'прил. 3'!J185</f>
        <v>0</v>
      </c>
      <c r="J453" s="76">
        <f t="shared" si="75"/>
        <v>41050.800000000003</v>
      </c>
    </row>
    <row r="454" spans="1:13" ht="33">
      <c r="A454" s="71" t="str">
        <f ca="1">IF(ISERROR(MATCH(B454,Код_КЦСР,0)),"",INDIRECT(ADDRESS(MATCH(B454,Код_КЦСР,0)+1,2,,,"КЦСР")))</f>
        <v>Муниципальная программа «Социальная поддержка граждан» на 2014 – 2018 годы</v>
      </c>
      <c r="B454" s="77" t="s">
        <v>409</v>
      </c>
      <c r="C454" s="75"/>
      <c r="D454" s="67"/>
      <c r="E454" s="26"/>
      <c r="F454" s="76">
        <f>F455+F460+F466+F475+F484+F493+F502+F509+F514+F533+F539+F565+F570</f>
        <v>283814.49999999994</v>
      </c>
      <c r="G454" s="76">
        <f>G455+G460+G466+G475+G484+G493+G502+G509+G514+G533+G539+G565+G570</f>
        <v>0</v>
      </c>
      <c r="H454" s="76">
        <f t="shared" si="74"/>
        <v>283814.49999999994</v>
      </c>
      <c r="I454" s="76">
        <f>I455+I460+I466+I475+I484+I493+I502+I509+I514+I533+I539+I565+I570</f>
        <v>0</v>
      </c>
      <c r="J454" s="76">
        <f t="shared" si="75"/>
        <v>283814.49999999994</v>
      </c>
      <c r="L454" s="47"/>
      <c r="M454" s="40"/>
    </row>
    <row r="455" spans="1:13" ht="49.5">
      <c r="A455" s="71" t="str">
        <f ca="1">IF(ISERROR(MATCH(B455,Код_КЦСР,0)),"",INDIRECT(ADDRESS(MATCH(B455,Код_КЦСР,0)+1,2,,,"КЦСР")))</f>
        <v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v>
      </c>
      <c r="B455" s="77" t="s">
        <v>411</v>
      </c>
      <c r="C455" s="75"/>
      <c r="D455" s="67"/>
      <c r="E455" s="26"/>
      <c r="F455" s="76">
        <f t="shared" ref="F455:I458" si="85">F456</f>
        <v>962.5</v>
      </c>
      <c r="G455" s="76">
        <f t="shared" si="85"/>
        <v>0</v>
      </c>
      <c r="H455" s="76">
        <f t="shared" si="74"/>
        <v>962.5</v>
      </c>
      <c r="I455" s="76">
        <f t="shared" si="85"/>
        <v>0</v>
      </c>
      <c r="J455" s="76">
        <f t="shared" si="75"/>
        <v>962.5</v>
      </c>
    </row>
    <row r="456" spans="1:13">
      <c r="A456" s="71" t="str">
        <f ca="1">IF(ISERROR(MATCH(C456,Код_Раздел,0)),"",INDIRECT(ADDRESS(MATCH(C456,Код_Раздел,0)+1,2,,,"Раздел")))</f>
        <v>Образование</v>
      </c>
      <c r="B456" s="77" t="s">
        <v>411</v>
      </c>
      <c r="C456" s="75" t="s">
        <v>74</v>
      </c>
      <c r="D456" s="67"/>
      <c r="E456" s="26"/>
      <c r="F456" s="76">
        <f t="shared" si="85"/>
        <v>962.5</v>
      </c>
      <c r="G456" s="76">
        <f t="shared" si="85"/>
        <v>0</v>
      </c>
      <c r="H456" s="76">
        <f t="shared" si="74"/>
        <v>962.5</v>
      </c>
      <c r="I456" s="76">
        <f t="shared" si="85"/>
        <v>0</v>
      </c>
      <c r="J456" s="76">
        <f t="shared" si="75"/>
        <v>962.5</v>
      </c>
    </row>
    <row r="457" spans="1:13">
      <c r="A457" s="66" t="s">
        <v>78</v>
      </c>
      <c r="B457" s="77" t="s">
        <v>411</v>
      </c>
      <c r="C457" s="75" t="s">
        <v>74</v>
      </c>
      <c r="D457" s="75" t="s">
        <v>74</v>
      </c>
      <c r="E457" s="26"/>
      <c r="F457" s="76">
        <f t="shared" si="85"/>
        <v>962.5</v>
      </c>
      <c r="G457" s="76">
        <f t="shared" si="85"/>
        <v>0</v>
      </c>
      <c r="H457" s="76">
        <f t="shared" si="74"/>
        <v>962.5</v>
      </c>
      <c r="I457" s="76">
        <f t="shared" si="85"/>
        <v>0</v>
      </c>
      <c r="J457" s="76">
        <f t="shared" si="75"/>
        <v>962.5</v>
      </c>
    </row>
    <row r="458" spans="1:13">
      <c r="A458" s="71" t="str">
        <f ca="1">IF(ISERROR(MATCH(E458,Код_КВР,0)),"",INDIRECT(ADDRESS(MATCH(E458,Код_КВР,0)+1,2,,,"КВР")))</f>
        <v>Социальное обеспечение и иные выплаты населению</v>
      </c>
      <c r="B458" s="77" t="s">
        <v>411</v>
      </c>
      <c r="C458" s="75" t="s">
        <v>74</v>
      </c>
      <c r="D458" s="75" t="s">
        <v>74</v>
      </c>
      <c r="E458" s="26">
        <v>300</v>
      </c>
      <c r="F458" s="76">
        <f t="shared" si="85"/>
        <v>962.5</v>
      </c>
      <c r="G458" s="76">
        <f t="shared" si="85"/>
        <v>0</v>
      </c>
      <c r="H458" s="76">
        <f t="shared" si="74"/>
        <v>962.5</v>
      </c>
      <c r="I458" s="76">
        <f t="shared" si="85"/>
        <v>0</v>
      </c>
      <c r="J458" s="76">
        <f t="shared" si="75"/>
        <v>962.5</v>
      </c>
    </row>
    <row r="459" spans="1:13" ht="33">
      <c r="A459" s="71" t="str">
        <f ca="1">IF(ISERROR(MATCH(E459,Код_КВР,0)),"",INDIRECT(ADDRESS(MATCH(E459,Код_КВР,0)+1,2,,,"КВР")))</f>
        <v>Социальные выплаты гражданам, кроме публичных нормативных социальных выплат</v>
      </c>
      <c r="B459" s="77" t="s">
        <v>411</v>
      </c>
      <c r="C459" s="75" t="s">
        <v>74</v>
      </c>
      <c r="D459" s="75" t="s">
        <v>74</v>
      </c>
      <c r="E459" s="26">
        <v>320</v>
      </c>
      <c r="F459" s="76">
        <f>'прил. 3'!G242</f>
        <v>962.5</v>
      </c>
      <c r="G459" s="76">
        <f>'прил. 3'!H242</f>
        <v>0</v>
      </c>
      <c r="H459" s="76">
        <f t="shared" si="74"/>
        <v>962.5</v>
      </c>
      <c r="I459" s="76">
        <f>'прил. 3'!J242</f>
        <v>0</v>
      </c>
      <c r="J459" s="76">
        <f t="shared" si="75"/>
        <v>962.5</v>
      </c>
    </row>
    <row r="460" spans="1:13" ht="67.5" customHeight="1">
      <c r="A460" s="71" t="str">
        <f ca="1">IF(ISERROR(MATCH(B460,Код_КЦСР,0)),"",INDIRECT(ADDRESS(MATCH(B460,Код_КЦСР,0)+1,2,,,"КЦСР")))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v>
      </c>
      <c r="B460" s="77" t="s">
        <v>412</v>
      </c>
      <c r="C460" s="75"/>
      <c r="D460" s="67"/>
      <c r="E460" s="26"/>
      <c r="F460" s="76">
        <f t="shared" ref="F460:I464" si="86">F461</f>
        <v>36.700000000000003</v>
      </c>
      <c r="G460" s="76">
        <f t="shared" si="86"/>
        <v>0</v>
      </c>
      <c r="H460" s="76">
        <f t="shared" si="74"/>
        <v>36.700000000000003</v>
      </c>
      <c r="I460" s="76">
        <f t="shared" si="86"/>
        <v>0</v>
      </c>
      <c r="J460" s="76">
        <f t="shared" si="75"/>
        <v>36.700000000000003</v>
      </c>
    </row>
    <row r="461" spans="1:13" ht="82.5">
      <c r="A461" s="71" t="str">
        <f ca="1">IF(ISERROR(MATCH(B461,Код_КЦСР,0)),"",INDIRECT(ADDRESS(MATCH(B461,Код_КЦСР,0)+1,2,,,"КЦСР")))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городского бюджета</v>
      </c>
      <c r="B461" s="77" t="s">
        <v>413</v>
      </c>
      <c r="C461" s="75"/>
      <c r="D461" s="67"/>
      <c r="E461" s="26"/>
      <c r="F461" s="76">
        <f t="shared" si="86"/>
        <v>36.700000000000003</v>
      </c>
      <c r="G461" s="76">
        <f t="shared" si="86"/>
        <v>0</v>
      </c>
      <c r="H461" s="76">
        <f t="shared" si="74"/>
        <v>36.700000000000003</v>
      </c>
      <c r="I461" s="76">
        <f t="shared" si="86"/>
        <v>0</v>
      </c>
      <c r="J461" s="76">
        <f t="shared" si="75"/>
        <v>36.700000000000003</v>
      </c>
    </row>
    <row r="462" spans="1:13">
      <c r="A462" s="71" t="str">
        <f ca="1">IF(ISERROR(MATCH(C462,Код_Раздел,0)),"",INDIRECT(ADDRESS(MATCH(C462,Код_Раздел,0)+1,2,,,"Раздел")))</f>
        <v>Образование</v>
      </c>
      <c r="B462" s="77" t="s">
        <v>413</v>
      </c>
      <c r="C462" s="75" t="s">
        <v>74</v>
      </c>
      <c r="D462" s="67"/>
      <c r="E462" s="26"/>
      <c r="F462" s="76">
        <f t="shared" si="86"/>
        <v>36.700000000000003</v>
      </c>
      <c r="G462" s="76">
        <f t="shared" si="86"/>
        <v>0</v>
      </c>
      <c r="H462" s="76">
        <f t="shared" si="74"/>
        <v>36.700000000000003</v>
      </c>
      <c r="I462" s="76">
        <f t="shared" si="86"/>
        <v>0</v>
      </c>
      <c r="J462" s="76">
        <f t="shared" si="75"/>
        <v>36.700000000000003</v>
      </c>
    </row>
    <row r="463" spans="1:13">
      <c r="A463" s="66" t="s">
        <v>78</v>
      </c>
      <c r="B463" s="77" t="s">
        <v>413</v>
      </c>
      <c r="C463" s="75" t="s">
        <v>74</v>
      </c>
      <c r="D463" s="75" t="s">
        <v>74</v>
      </c>
      <c r="E463" s="26"/>
      <c r="F463" s="76">
        <f t="shared" si="86"/>
        <v>36.700000000000003</v>
      </c>
      <c r="G463" s="76">
        <f t="shared" si="86"/>
        <v>0</v>
      </c>
      <c r="H463" s="76">
        <f t="shared" si="74"/>
        <v>36.700000000000003</v>
      </c>
      <c r="I463" s="76">
        <f t="shared" si="86"/>
        <v>0</v>
      </c>
      <c r="J463" s="76">
        <f t="shared" si="75"/>
        <v>36.700000000000003</v>
      </c>
    </row>
    <row r="464" spans="1:13" ht="33">
      <c r="A464" s="71" t="str">
        <f ca="1">IF(ISERROR(MATCH(E464,Код_КВР,0)),"",INDIRECT(ADDRESS(MATCH(E464,Код_КВР,0)+1,2,,,"КВР")))</f>
        <v>Закупка товаров, работ и услуг для государственных (муниципальных) нужд</v>
      </c>
      <c r="B464" s="77" t="s">
        <v>413</v>
      </c>
      <c r="C464" s="75" t="s">
        <v>74</v>
      </c>
      <c r="D464" s="75" t="s">
        <v>74</v>
      </c>
      <c r="E464" s="26">
        <v>200</v>
      </c>
      <c r="F464" s="76">
        <f t="shared" si="86"/>
        <v>36.700000000000003</v>
      </c>
      <c r="G464" s="76">
        <f t="shared" si="86"/>
        <v>0</v>
      </c>
      <c r="H464" s="76">
        <f t="shared" si="74"/>
        <v>36.700000000000003</v>
      </c>
      <c r="I464" s="76">
        <f t="shared" si="86"/>
        <v>0</v>
      </c>
      <c r="J464" s="76">
        <f t="shared" si="75"/>
        <v>36.700000000000003</v>
      </c>
    </row>
    <row r="465" spans="1:10" ht="33">
      <c r="A465" s="71" t="str">
        <f ca="1">IF(ISERROR(MATCH(E465,Код_КВР,0)),"",INDIRECT(ADDRESS(MATCH(E465,Код_КВР,0)+1,2,,,"КВР")))</f>
        <v>Иные закупки товаров, работ и услуг для обеспечения государственных (муниципальных) нужд</v>
      </c>
      <c r="B465" s="77" t="s">
        <v>413</v>
      </c>
      <c r="C465" s="75" t="s">
        <v>74</v>
      </c>
      <c r="D465" s="75" t="s">
        <v>74</v>
      </c>
      <c r="E465" s="26">
        <v>240</v>
      </c>
      <c r="F465" s="76">
        <f>'прил. 3'!G967</f>
        <v>36.700000000000003</v>
      </c>
      <c r="G465" s="76">
        <f>'прил. 3'!H967</f>
        <v>0</v>
      </c>
      <c r="H465" s="76">
        <f t="shared" ref="H465:H528" si="87">F465+G465</f>
        <v>36.700000000000003</v>
      </c>
      <c r="I465" s="76">
        <f>'прил. 3'!J967</f>
        <v>0</v>
      </c>
      <c r="J465" s="76">
        <f t="shared" ref="J465:J528" si="88">H465+I465</f>
        <v>36.700000000000003</v>
      </c>
    </row>
    <row r="466" spans="1:10" ht="33">
      <c r="A466" s="71" t="str">
        <f ca="1">IF(ISERROR(MATCH(B466,Код_КЦСР,0)),"",INDIRECT(ADDRESS(MATCH(B466,Код_КЦСР,0)+1,2,,,"КЦСР")))</f>
        <v>Выплата ежемесячного социального пособия на оздоровление работникам учреждений здравоохранения</v>
      </c>
      <c r="B466" s="77" t="s">
        <v>416</v>
      </c>
      <c r="C466" s="75"/>
      <c r="D466" s="67"/>
      <c r="E466" s="26"/>
      <c r="F466" s="76">
        <f t="shared" ref="F466:I469" si="89">F467</f>
        <v>23276.5</v>
      </c>
      <c r="G466" s="76">
        <f t="shared" si="89"/>
        <v>0</v>
      </c>
      <c r="H466" s="76">
        <f t="shared" si="87"/>
        <v>23276.5</v>
      </c>
      <c r="I466" s="76">
        <f t="shared" si="89"/>
        <v>0</v>
      </c>
      <c r="J466" s="76">
        <f t="shared" si="88"/>
        <v>23276.5</v>
      </c>
    </row>
    <row r="467" spans="1:10" ht="49.5">
      <c r="A467" s="71" t="str">
        <f ca="1">IF(ISERROR(MATCH(B467,Код_КЦСР,0)),"",INDIRECT(ADDRESS(MATCH(B467,Код_КЦСР,0)+1,2,,,"КЦСР")))</f>
        <v>Выплата ежемесячного социального пособия на оздоровление работникам учреждений здравоохранения за счет средств городского бюджета</v>
      </c>
      <c r="B467" s="77" t="s">
        <v>417</v>
      </c>
      <c r="C467" s="75"/>
      <c r="D467" s="67"/>
      <c r="E467" s="26"/>
      <c r="F467" s="76">
        <f t="shared" si="89"/>
        <v>23276.5</v>
      </c>
      <c r="G467" s="76">
        <f t="shared" si="89"/>
        <v>0</v>
      </c>
      <c r="H467" s="76">
        <f t="shared" si="87"/>
        <v>23276.5</v>
      </c>
      <c r="I467" s="76">
        <f t="shared" si="89"/>
        <v>0</v>
      </c>
      <c r="J467" s="76">
        <f t="shared" si="88"/>
        <v>23276.5</v>
      </c>
    </row>
    <row r="468" spans="1:10" ht="51.75" customHeight="1">
      <c r="A468" s="71" t="str">
        <f ca="1">IF(ISERROR(MATCH(B468,Код_КЦСР,0)),"",INDIRECT(ADDRESS(MATCH(B468,Код_КЦСР,0)+1,2,,,"КЦСР")))</f>
        <v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v>
      </c>
      <c r="B468" s="77" t="s">
        <v>419</v>
      </c>
      <c r="C468" s="75"/>
      <c r="D468" s="67"/>
      <c r="E468" s="26"/>
      <c r="F468" s="76">
        <f t="shared" si="89"/>
        <v>23276.5</v>
      </c>
      <c r="G468" s="76">
        <f t="shared" si="89"/>
        <v>0</v>
      </c>
      <c r="H468" s="76">
        <f t="shared" si="87"/>
        <v>23276.5</v>
      </c>
      <c r="I468" s="76">
        <f t="shared" si="89"/>
        <v>0</v>
      </c>
      <c r="J468" s="76">
        <f t="shared" si="88"/>
        <v>23276.5</v>
      </c>
    </row>
    <row r="469" spans="1:10">
      <c r="A469" s="71" t="str">
        <f ca="1">IF(ISERROR(MATCH(C469,Код_Раздел,0)),"",INDIRECT(ADDRESS(MATCH(C469,Код_Раздел,0)+1,2,,,"Раздел")))</f>
        <v>Социальная политика</v>
      </c>
      <c r="B469" s="77" t="s">
        <v>419</v>
      </c>
      <c r="C469" s="75" t="s">
        <v>67</v>
      </c>
      <c r="D469" s="67"/>
      <c r="E469" s="26"/>
      <c r="F469" s="76">
        <f t="shared" si="89"/>
        <v>23276.5</v>
      </c>
      <c r="G469" s="76">
        <f t="shared" si="89"/>
        <v>0</v>
      </c>
      <c r="H469" s="76">
        <f t="shared" si="87"/>
        <v>23276.5</v>
      </c>
      <c r="I469" s="76">
        <f t="shared" si="89"/>
        <v>0</v>
      </c>
      <c r="J469" s="76">
        <f t="shared" si="88"/>
        <v>23276.5</v>
      </c>
    </row>
    <row r="470" spans="1:10">
      <c r="A470" s="66" t="s">
        <v>58</v>
      </c>
      <c r="B470" s="77" t="s">
        <v>419</v>
      </c>
      <c r="C470" s="75" t="s">
        <v>67</v>
      </c>
      <c r="D470" s="75" t="s">
        <v>92</v>
      </c>
      <c r="E470" s="26"/>
      <c r="F470" s="76">
        <f>F471+F473</f>
        <v>23276.5</v>
      </c>
      <c r="G470" s="76">
        <f>G471+G473</f>
        <v>0</v>
      </c>
      <c r="H470" s="76">
        <f t="shared" si="87"/>
        <v>23276.5</v>
      </c>
      <c r="I470" s="76">
        <f>I471+I473</f>
        <v>0</v>
      </c>
      <c r="J470" s="76">
        <f t="shared" si="88"/>
        <v>23276.5</v>
      </c>
    </row>
    <row r="471" spans="1:10" ht="33">
      <c r="A471" s="71" t="str">
        <f ca="1">IF(ISERROR(MATCH(E471,Код_КВР,0)),"",INDIRECT(ADDRESS(MATCH(E471,Код_КВР,0)+1,2,,,"КВР")))</f>
        <v>Закупка товаров, работ и услуг для государственных (муниципальных) нужд</v>
      </c>
      <c r="B471" s="77" t="s">
        <v>419</v>
      </c>
      <c r="C471" s="75" t="s">
        <v>67</v>
      </c>
      <c r="D471" s="75" t="s">
        <v>92</v>
      </c>
      <c r="E471" s="26">
        <v>200</v>
      </c>
      <c r="F471" s="76">
        <f>F472</f>
        <v>230.5</v>
      </c>
      <c r="G471" s="76">
        <f>G472</f>
        <v>0</v>
      </c>
      <c r="H471" s="76">
        <f t="shared" si="87"/>
        <v>230.5</v>
      </c>
      <c r="I471" s="76">
        <f>I472</f>
        <v>0</v>
      </c>
      <c r="J471" s="76">
        <f t="shared" si="88"/>
        <v>230.5</v>
      </c>
    </row>
    <row r="472" spans="1:10" ht="33">
      <c r="A472" s="71" t="str">
        <f ca="1">IF(ISERROR(MATCH(E472,Код_КВР,0)),"",INDIRECT(ADDRESS(MATCH(E472,Код_КВР,0)+1,2,,,"КВР")))</f>
        <v>Иные закупки товаров, работ и услуг для обеспечения государственных (муниципальных) нужд</v>
      </c>
      <c r="B472" s="77" t="s">
        <v>419</v>
      </c>
      <c r="C472" s="75" t="s">
        <v>67</v>
      </c>
      <c r="D472" s="75" t="s">
        <v>92</v>
      </c>
      <c r="E472" s="26">
        <v>240</v>
      </c>
      <c r="F472" s="76">
        <f>'прил. 3'!G256</f>
        <v>230.5</v>
      </c>
      <c r="G472" s="76">
        <f>'прил. 3'!H256</f>
        <v>0</v>
      </c>
      <c r="H472" s="76">
        <f t="shared" si="87"/>
        <v>230.5</v>
      </c>
      <c r="I472" s="76">
        <f>'прил. 3'!J256</f>
        <v>0</v>
      </c>
      <c r="J472" s="76">
        <f t="shared" si="88"/>
        <v>230.5</v>
      </c>
    </row>
    <row r="473" spans="1:10">
      <c r="A473" s="71" t="str">
        <f ca="1">IF(ISERROR(MATCH(E473,Код_КВР,0)),"",INDIRECT(ADDRESS(MATCH(E473,Код_КВР,0)+1,2,,,"КВР")))</f>
        <v>Социальное обеспечение и иные выплаты населению</v>
      </c>
      <c r="B473" s="77" t="s">
        <v>419</v>
      </c>
      <c r="C473" s="75" t="s">
        <v>67</v>
      </c>
      <c r="D473" s="75" t="s">
        <v>92</v>
      </c>
      <c r="E473" s="26">
        <v>300</v>
      </c>
      <c r="F473" s="76">
        <f>F474</f>
        <v>23046</v>
      </c>
      <c r="G473" s="76">
        <f>G474</f>
        <v>0</v>
      </c>
      <c r="H473" s="76">
        <f t="shared" si="87"/>
        <v>23046</v>
      </c>
      <c r="I473" s="76">
        <f>I474</f>
        <v>0</v>
      </c>
      <c r="J473" s="76">
        <f t="shared" si="88"/>
        <v>23046</v>
      </c>
    </row>
    <row r="474" spans="1:10">
      <c r="A474" s="71" t="str">
        <f ca="1">IF(ISERROR(MATCH(E474,Код_КВР,0)),"",INDIRECT(ADDRESS(MATCH(E474,Код_КВР,0)+1,2,,,"КВР")))</f>
        <v>Публичные нормативные социальные выплаты гражданам</v>
      </c>
      <c r="B474" s="77" t="s">
        <v>419</v>
      </c>
      <c r="C474" s="75" t="s">
        <v>67</v>
      </c>
      <c r="D474" s="75" t="s">
        <v>92</v>
      </c>
      <c r="E474" s="26">
        <v>310</v>
      </c>
      <c r="F474" s="76">
        <f>'прил. 3'!G258</f>
        <v>23046</v>
      </c>
      <c r="G474" s="76">
        <f>'прил. 3'!H258</f>
        <v>0</v>
      </c>
      <c r="H474" s="76">
        <f t="shared" si="87"/>
        <v>23046</v>
      </c>
      <c r="I474" s="76">
        <f>'прил. 3'!J258</f>
        <v>0</v>
      </c>
      <c r="J474" s="76">
        <f t="shared" si="88"/>
        <v>23046</v>
      </c>
    </row>
    <row r="475" spans="1:10" ht="33">
      <c r="A475" s="71" t="str">
        <f ca="1">IF(ISERROR(MATCH(B475,Код_КЦСР,0)),"",INDIRECT(ADDRESS(MATCH(B475,Код_КЦСР,0)+1,2,,,"КЦСР")))</f>
        <v>Выплата ежемесячного социального пособия за найм (поднайм) жилых помещений специалистам учреждений здравоохранения</v>
      </c>
      <c r="B475" s="77" t="s">
        <v>420</v>
      </c>
      <c r="C475" s="75"/>
      <c r="D475" s="67"/>
      <c r="E475" s="26"/>
      <c r="F475" s="76">
        <f t="shared" ref="F475:I478" si="90">F476</f>
        <v>6108.5</v>
      </c>
      <c r="G475" s="76">
        <f t="shared" si="90"/>
        <v>0</v>
      </c>
      <c r="H475" s="76">
        <f t="shared" si="87"/>
        <v>6108.5</v>
      </c>
      <c r="I475" s="76">
        <f t="shared" si="90"/>
        <v>0</v>
      </c>
      <c r="J475" s="76">
        <f t="shared" si="88"/>
        <v>6108.5</v>
      </c>
    </row>
    <row r="476" spans="1:10" ht="50.25" customHeight="1">
      <c r="A476" s="71" t="str">
        <f ca="1">IF(ISERROR(MATCH(B476,Код_КЦСР,0)),"",INDIRECT(ADDRESS(MATCH(B476,Код_КЦСР,0)+1,2,,,"КЦСР")))</f>
        <v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v>
      </c>
      <c r="B476" s="77" t="s">
        <v>421</v>
      </c>
      <c r="C476" s="75"/>
      <c r="D476" s="67"/>
      <c r="E476" s="26"/>
      <c r="F476" s="76">
        <f t="shared" si="90"/>
        <v>6108.5</v>
      </c>
      <c r="G476" s="76">
        <f t="shared" si="90"/>
        <v>0</v>
      </c>
      <c r="H476" s="76">
        <f t="shared" si="87"/>
        <v>6108.5</v>
      </c>
      <c r="I476" s="76">
        <f t="shared" si="90"/>
        <v>0</v>
      </c>
      <c r="J476" s="76">
        <f t="shared" si="88"/>
        <v>6108.5</v>
      </c>
    </row>
    <row r="477" spans="1:10" ht="67.5" customHeight="1">
      <c r="A477" s="71" t="str">
        <f ca="1">IF(ISERROR(MATCH(B477,Код_КЦСР,0)),"",INDIRECT(ADDRESS(MATCH(B477,Код_КЦСР,0)+1,2,,,"КЦСР")))</f>
        <v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v>
      </c>
      <c r="B477" s="77" t="s">
        <v>423</v>
      </c>
      <c r="C477" s="75"/>
      <c r="D477" s="67"/>
      <c r="E477" s="26"/>
      <c r="F477" s="76">
        <f t="shared" si="90"/>
        <v>6108.5</v>
      </c>
      <c r="G477" s="76">
        <f t="shared" si="90"/>
        <v>0</v>
      </c>
      <c r="H477" s="76">
        <f t="shared" si="87"/>
        <v>6108.5</v>
      </c>
      <c r="I477" s="76">
        <f t="shared" si="90"/>
        <v>0</v>
      </c>
      <c r="J477" s="76">
        <f t="shared" si="88"/>
        <v>6108.5</v>
      </c>
    </row>
    <row r="478" spans="1:10">
      <c r="A478" s="71" t="str">
        <f ca="1">IF(ISERROR(MATCH(C478,Код_Раздел,0)),"",INDIRECT(ADDRESS(MATCH(C478,Код_Раздел,0)+1,2,,,"Раздел")))</f>
        <v>Социальная политика</v>
      </c>
      <c r="B478" s="77" t="s">
        <v>423</v>
      </c>
      <c r="C478" s="75" t="s">
        <v>67</v>
      </c>
      <c r="D478" s="67"/>
      <c r="E478" s="26"/>
      <c r="F478" s="76">
        <f t="shared" si="90"/>
        <v>6108.5</v>
      </c>
      <c r="G478" s="76">
        <f t="shared" si="90"/>
        <v>0</v>
      </c>
      <c r="H478" s="76">
        <f t="shared" si="87"/>
        <v>6108.5</v>
      </c>
      <c r="I478" s="76">
        <f t="shared" si="90"/>
        <v>0</v>
      </c>
      <c r="J478" s="76">
        <f t="shared" si="88"/>
        <v>6108.5</v>
      </c>
    </row>
    <row r="479" spans="1:10">
      <c r="A479" s="66" t="s">
        <v>58</v>
      </c>
      <c r="B479" s="77" t="s">
        <v>423</v>
      </c>
      <c r="C479" s="75" t="s">
        <v>67</v>
      </c>
      <c r="D479" s="75" t="s">
        <v>92</v>
      </c>
      <c r="E479" s="26"/>
      <c r="F479" s="76">
        <f>F480+F482</f>
        <v>6108.5</v>
      </c>
      <c r="G479" s="76">
        <f>G480+G482</f>
        <v>0</v>
      </c>
      <c r="H479" s="76">
        <f t="shared" si="87"/>
        <v>6108.5</v>
      </c>
      <c r="I479" s="76">
        <f>I480+I482</f>
        <v>0</v>
      </c>
      <c r="J479" s="76">
        <f t="shared" si="88"/>
        <v>6108.5</v>
      </c>
    </row>
    <row r="480" spans="1:10" ht="33">
      <c r="A480" s="71" t="str">
        <f ca="1">IF(ISERROR(MATCH(E480,Код_КВР,0)),"",INDIRECT(ADDRESS(MATCH(E480,Код_КВР,0)+1,2,,,"КВР")))</f>
        <v>Закупка товаров, работ и услуг для государственных (муниципальных) нужд</v>
      </c>
      <c r="B480" s="77" t="s">
        <v>423</v>
      </c>
      <c r="C480" s="75" t="s">
        <v>67</v>
      </c>
      <c r="D480" s="75" t="s">
        <v>92</v>
      </c>
      <c r="E480" s="26">
        <v>200</v>
      </c>
      <c r="F480" s="76">
        <f>F481</f>
        <v>60.5</v>
      </c>
      <c r="G480" s="76">
        <f>G481</f>
        <v>0</v>
      </c>
      <c r="H480" s="76">
        <f t="shared" si="87"/>
        <v>60.5</v>
      </c>
      <c r="I480" s="76">
        <f>I481</f>
        <v>0</v>
      </c>
      <c r="J480" s="76">
        <f t="shared" si="88"/>
        <v>60.5</v>
      </c>
    </row>
    <row r="481" spans="1:10" ht="33">
      <c r="A481" s="71" t="str">
        <f ca="1">IF(ISERROR(MATCH(E481,Код_КВР,0)),"",INDIRECT(ADDRESS(MATCH(E481,Код_КВР,0)+1,2,,,"КВР")))</f>
        <v>Иные закупки товаров, работ и услуг для обеспечения государственных (муниципальных) нужд</v>
      </c>
      <c r="B481" s="77" t="s">
        <v>423</v>
      </c>
      <c r="C481" s="75" t="s">
        <v>67</v>
      </c>
      <c r="D481" s="75" t="s">
        <v>92</v>
      </c>
      <c r="E481" s="26">
        <v>240</v>
      </c>
      <c r="F481" s="76">
        <f>'прил. 3'!G263</f>
        <v>60.5</v>
      </c>
      <c r="G481" s="76">
        <f>'прил. 3'!H263</f>
        <v>0</v>
      </c>
      <c r="H481" s="76">
        <f t="shared" si="87"/>
        <v>60.5</v>
      </c>
      <c r="I481" s="76">
        <f>'прил. 3'!J263</f>
        <v>0</v>
      </c>
      <c r="J481" s="76">
        <f t="shared" si="88"/>
        <v>60.5</v>
      </c>
    </row>
    <row r="482" spans="1:10">
      <c r="A482" s="71" t="str">
        <f ca="1">IF(ISERROR(MATCH(E482,Код_КВР,0)),"",INDIRECT(ADDRESS(MATCH(E482,Код_КВР,0)+1,2,,,"КВР")))</f>
        <v>Социальное обеспечение и иные выплаты населению</v>
      </c>
      <c r="B482" s="77" t="s">
        <v>423</v>
      </c>
      <c r="C482" s="75" t="s">
        <v>67</v>
      </c>
      <c r="D482" s="75" t="s">
        <v>92</v>
      </c>
      <c r="E482" s="26">
        <v>300</v>
      </c>
      <c r="F482" s="76">
        <f>F483</f>
        <v>6048</v>
      </c>
      <c r="G482" s="76">
        <f>G483</f>
        <v>0</v>
      </c>
      <c r="H482" s="76">
        <f t="shared" si="87"/>
        <v>6048</v>
      </c>
      <c r="I482" s="76">
        <f>I483</f>
        <v>0</v>
      </c>
      <c r="J482" s="76">
        <f t="shared" si="88"/>
        <v>6048</v>
      </c>
    </row>
    <row r="483" spans="1:10">
      <c r="A483" s="71" t="str">
        <f ca="1">IF(ISERROR(MATCH(E483,Код_КВР,0)),"",INDIRECT(ADDRESS(MATCH(E483,Код_КВР,0)+1,2,,,"КВР")))</f>
        <v>Публичные нормативные социальные выплаты гражданам</v>
      </c>
      <c r="B483" s="77" t="s">
        <v>423</v>
      </c>
      <c r="C483" s="75" t="s">
        <v>67</v>
      </c>
      <c r="D483" s="75" t="s">
        <v>92</v>
      </c>
      <c r="E483" s="26">
        <v>310</v>
      </c>
      <c r="F483" s="76">
        <f>'прил. 3'!G265</f>
        <v>6048</v>
      </c>
      <c r="G483" s="76">
        <f>'прил. 3'!H265</f>
        <v>0</v>
      </c>
      <c r="H483" s="76">
        <f t="shared" si="87"/>
        <v>6048</v>
      </c>
      <c r="I483" s="76">
        <f>'прил. 3'!J265</f>
        <v>0</v>
      </c>
      <c r="J483" s="76">
        <f t="shared" si="88"/>
        <v>6048</v>
      </c>
    </row>
    <row r="484" spans="1:10" ht="33">
      <c r="A484" s="71" t="str">
        <f ca="1">IF(ISERROR(MATCH(B484,Код_КЦСР,0)),"",INDIRECT(ADDRESS(MATCH(B484,Код_КЦСР,0)+1,2,,,"КЦСР")))</f>
        <v>Выплата вознаграждений лицам, имеющим знак «За особые заслуги перед городом Череповцом»</v>
      </c>
      <c r="B484" s="77" t="s">
        <v>424</v>
      </c>
      <c r="C484" s="75"/>
      <c r="D484" s="67"/>
      <c r="E484" s="26"/>
      <c r="F484" s="76">
        <f t="shared" ref="F484:I487" si="91">F485</f>
        <v>436.40000000000003</v>
      </c>
      <c r="G484" s="76">
        <f t="shared" si="91"/>
        <v>0</v>
      </c>
      <c r="H484" s="76">
        <f t="shared" si="87"/>
        <v>436.40000000000003</v>
      </c>
      <c r="I484" s="76">
        <f t="shared" si="91"/>
        <v>0</v>
      </c>
      <c r="J484" s="76">
        <f t="shared" si="88"/>
        <v>436.40000000000003</v>
      </c>
    </row>
    <row r="485" spans="1:10" ht="36" customHeight="1">
      <c r="A485" s="71" t="str">
        <f ca="1">IF(ISERROR(MATCH(B485,Код_КЦСР,0)),"",INDIRECT(ADDRESS(MATCH(B485,Код_КЦСР,0)+1,2,,,"КЦСР")))</f>
        <v>Выплата вознаграждений лицам, имеющим знак «За особые заслуги перед городом Череповцом» за счет средств городского бюджета</v>
      </c>
      <c r="B485" s="77" t="s">
        <v>425</v>
      </c>
      <c r="C485" s="75"/>
      <c r="D485" s="67"/>
      <c r="E485" s="26"/>
      <c r="F485" s="76">
        <f t="shared" si="91"/>
        <v>436.40000000000003</v>
      </c>
      <c r="G485" s="76">
        <f t="shared" si="91"/>
        <v>0</v>
      </c>
      <c r="H485" s="76">
        <f t="shared" si="87"/>
        <v>436.40000000000003</v>
      </c>
      <c r="I485" s="76">
        <f t="shared" si="91"/>
        <v>0</v>
      </c>
      <c r="J485" s="76">
        <f t="shared" si="88"/>
        <v>436.40000000000003</v>
      </c>
    </row>
    <row r="486" spans="1:10" ht="51.75" customHeight="1">
      <c r="A486" s="71" t="str">
        <f ca="1">IF(ISERROR(MATCH(B486,Код_КЦСР,0)),"",INDIRECT(ADDRESS(MATCH(B486,Код_КЦСР,0)+1,2,,,"КЦСР")))</f>
        <v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v>
      </c>
      <c r="B486" s="77" t="s">
        <v>427</v>
      </c>
      <c r="C486" s="75"/>
      <c r="D486" s="67"/>
      <c r="E486" s="26"/>
      <c r="F486" s="76">
        <f t="shared" si="91"/>
        <v>436.40000000000003</v>
      </c>
      <c r="G486" s="76">
        <f t="shared" si="91"/>
        <v>0</v>
      </c>
      <c r="H486" s="76">
        <f t="shared" si="87"/>
        <v>436.40000000000003</v>
      </c>
      <c r="I486" s="76">
        <f t="shared" si="91"/>
        <v>0</v>
      </c>
      <c r="J486" s="76">
        <f t="shared" si="88"/>
        <v>436.40000000000003</v>
      </c>
    </row>
    <row r="487" spans="1:10">
      <c r="A487" s="71" t="str">
        <f ca="1">IF(ISERROR(MATCH(C487,Код_Раздел,0)),"",INDIRECT(ADDRESS(MATCH(C487,Код_Раздел,0)+1,2,,,"Раздел")))</f>
        <v>Социальная политика</v>
      </c>
      <c r="B487" s="77" t="s">
        <v>427</v>
      </c>
      <c r="C487" s="75" t="s">
        <v>67</v>
      </c>
      <c r="D487" s="67"/>
      <c r="E487" s="26"/>
      <c r="F487" s="76">
        <f t="shared" si="91"/>
        <v>436.40000000000003</v>
      </c>
      <c r="G487" s="76">
        <f t="shared" si="91"/>
        <v>0</v>
      </c>
      <c r="H487" s="76">
        <f t="shared" si="87"/>
        <v>436.40000000000003</v>
      </c>
      <c r="I487" s="76">
        <f t="shared" si="91"/>
        <v>0</v>
      </c>
      <c r="J487" s="76">
        <f t="shared" si="88"/>
        <v>436.40000000000003</v>
      </c>
    </row>
    <row r="488" spans="1:10">
      <c r="A488" s="66" t="s">
        <v>58</v>
      </c>
      <c r="B488" s="77" t="s">
        <v>427</v>
      </c>
      <c r="C488" s="75" t="s">
        <v>67</v>
      </c>
      <c r="D488" s="75" t="s">
        <v>92</v>
      </c>
      <c r="E488" s="26"/>
      <c r="F488" s="76">
        <f>F489+F491</f>
        <v>436.40000000000003</v>
      </c>
      <c r="G488" s="76">
        <f>G489+G491</f>
        <v>0</v>
      </c>
      <c r="H488" s="76">
        <f t="shared" si="87"/>
        <v>436.40000000000003</v>
      </c>
      <c r="I488" s="76">
        <f>I489+I491</f>
        <v>0</v>
      </c>
      <c r="J488" s="76">
        <f t="shared" si="88"/>
        <v>436.40000000000003</v>
      </c>
    </row>
    <row r="489" spans="1:10" ht="33">
      <c r="A489" s="71" t="str">
        <f ca="1">IF(ISERROR(MATCH(E489,Код_КВР,0)),"",INDIRECT(ADDRESS(MATCH(E489,Код_КВР,0)+1,2,,,"КВР")))</f>
        <v>Закупка товаров, работ и услуг для государственных (муниципальных) нужд</v>
      </c>
      <c r="B489" s="77" t="s">
        <v>427</v>
      </c>
      <c r="C489" s="75" t="s">
        <v>67</v>
      </c>
      <c r="D489" s="75" t="s">
        <v>92</v>
      </c>
      <c r="E489" s="26">
        <v>200</v>
      </c>
      <c r="F489" s="76">
        <f>F490</f>
        <v>4.3</v>
      </c>
      <c r="G489" s="76">
        <f>G490</f>
        <v>0</v>
      </c>
      <c r="H489" s="76">
        <f t="shared" si="87"/>
        <v>4.3</v>
      </c>
      <c r="I489" s="76">
        <f>I490</f>
        <v>0</v>
      </c>
      <c r="J489" s="76">
        <f t="shared" si="88"/>
        <v>4.3</v>
      </c>
    </row>
    <row r="490" spans="1:10" ht="33">
      <c r="A490" s="71" t="str">
        <f ca="1">IF(ISERROR(MATCH(E490,Код_КВР,0)),"",INDIRECT(ADDRESS(MATCH(E490,Код_КВР,0)+1,2,,,"КВР")))</f>
        <v>Иные закупки товаров, работ и услуг для обеспечения государственных (муниципальных) нужд</v>
      </c>
      <c r="B490" s="77" t="s">
        <v>427</v>
      </c>
      <c r="C490" s="75" t="s">
        <v>67</v>
      </c>
      <c r="D490" s="75" t="s">
        <v>92</v>
      </c>
      <c r="E490" s="26">
        <v>240</v>
      </c>
      <c r="F490" s="76">
        <f>'прил. 3'!G270</f>
        <v>4.3</v>
      </c>
      <c r="G490" s="76">
        <f>'прил. 3'!H270</f>
        <v>0</v>
      </c>
      <c r="H490" s="76">
        <f t="shared" si="87"/>
        <v>4.3</v>
      </c>
      <c r="I490" s="76">
        <f>'прил. 3'!J270</f>
        <v>0</v>
      </c>
      <c r="J490" s="76">
        <f t="shared" si="88"/>
        <v>4.3</v>
      </c>
    </row>
    <row r="491" spans="1:10">
      <c r="A491" s="71" t="str">
        <f ca="1">IF(ISERROR(MATCH(E491,Код_КВР,0)),"",INDIRECT(ADDRESS(MATCH(E491,Код_КВР,0)+1,2,,,"КВР")))</f>
        <v>Социальное обеспечение и иные выплаты населению</v>
      </c>
      <c r="B491" s="77" t="s">
        <v>427</v>
      </c>
      <c r="C491" s="75" t="s">
        <v>67</v>
      </c>
      <c r="D491" s="75" t="s">
        <v>92</v>
      </c>
      <c r="E491" s="26">
        <v>300</v>
      </c>
      <c r="F491" s="76">
        <f>F492</f>
        <v>432.1</v>
      </c>
      <c r="G491" s="76">
        <f>G492</f>
        <v>0</v>
      </c>
      <c r="H491" s="76">
        <f t="shared" si="87"/>
        <v>432.1</v>
      </c>
      <c r="I491" s="76">
        <f>I492</f>
        <v>0</v>
      </c>
      <c r="J491" s="76">
        <f t="shared" si="88"/>
        <v>432.1</v>
      </c>
    </row>
    <row r="492" spans="1:10">
      <c r="A492" s="71" t="str">
        <f ca="1">IF(ISERROR(MATCH(E492,Код_КВР,0)),"",INDIRECT(ADDRESS(MATCH(E492,Код_КВР,0)+1,2,,,"КВР")))</f>
        <v>Публичные нормативные социальные выплаты гражданам</v>
      </c>
      <c r="B492" s="77" t="s">
        <v>427</v>
      </c>
      <c r="C492" s="75" t="s">
        <v>67</v>
      </c>
      <c r="D492" s="75" t="s">
        <v>92</v>
      </c>
      <c r="E492" s="26">
        <v>310</v>
      </c>
      <c r="F492" s="76">
        <f>'прил. 3'!G272</f>
        <v>432.1</v>
      </c>
      <c r="G492" s="76">
        <f>'прил. 3'!H272</f>
        <v>0</v>
      </c>
      <c r="H492" s="76">
        <f t="shared" si="87"/>
        <v>432.1</v>
      </c>
      <c r="I492" s="76">
        <f>'прил. 3'!J272</f>
        <v>0</v>
      </c>
      <c r="J492" s="76">
        <f t="shared" si="88"/>
        <v>432.1</v>
      </c>
    </row>
    <row r="493" spans="1:10" ht="33">
      <c r="A493" s="71" t="str">
        <f ca="1">IF(ISERROR(MATCH(B493,Код_КЦСР,0)),"",INDIRECT(ADDRESS(MATCH(B493,Код_КЦСР,0)+1,2,,,"КЦСР")))</f>
        <v>Выплата вознаграждений лицам, имеющим звание «Почетный гражданин города Череповца»</v>
      </c>
      <c r="B493" s="77" t="s">
        <v>428</v>
      </c>
      <c r="C493" s="75"/>
      <c r="D493" s="67"/>
      <c r="E493" s="26"/>
      <c r="F493" s="76">
        <f t="shared" ref="F493:I496" si="92">F494</f>
        <v>358.6</v>
      </c>
      <c r="G493" s="76">
        <f t="shared" si="92"/>
        <v>0</v>
      </c>
      <c r="H493" s="76">
        <f t="shared" si="87"/>
        <v>358.6</v>
      </c>
      <c r="I493" s="76">
        <f t="shared" si="92"/>
        <v>0</v>
      </c>
      <c r="J493" s="76">
        <f t="shared" si="88"/>
        <v>358.6</v>
      </c>
    </row>
    <row r="494" spans="1:10" ht="49.5" customHeight="1">
      <c r="A494" s="71" t="str">
        <f ca="1">IF(ISERROR(MATCH(B494,Код_КЦСР,0)),"",INDIRECT(ADDRESS(MATCH(B494,Код_КЦСР,0)+1,2,,,"КЦСР")))</f>
        <v>Выплата вознаграждений лицам, имеющим звание «Почетный гражданин города Череповца» за счет средств городского бюджета</v>
      </c>
      <c r="B494" s="77" t="s">
        <v>429</v>
      </c>
      <c r="C494" s="75"/>
      <c r="D494" s="67"/>
      <c r="E494" s="26"/>
      <c r="F494" s="76">
        <f t="shared" si="92"/>
        <v>358.6</v>
      </c>
      <c r="G494" s="76">
        <f t="shared" si="92"/>
        <v>0</v>
      </c>
      <c r="H494" s="76">
        <f t="shared" si="87"/>
        <v>358.6</v>
      </c>
      <c r="I494" s="76">
        <f t="shared" si="92"/>
        <v>0</v>
      </c>
      <c r="J494" s="76">
        <f t="shared" si="88"/>
        <v>358.6</v>
      </c>
    </row>
    <row r="495" spans="1:10" ht="49.5" customHeight="1">
      <c r="A495" s="71" t="str">
        <f ca="1">IF(ISERROR(MATCH(B495,Код_КЦСР,0)),"",INDIRECT(ADDRESS(MATCH(B495,Код_КЦСР,0)+1,2,,,"КЦСР")))</f>
        <v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v>
      </c>
      <c r="B495" s="77" t="s">
        <v>431</v>
      </c>
      <c r="C495" s="75"/>
      <c r="D495" s="67"/>
      <c r="E495" s="26"/>
      <c r="F495" s="76">
        <f t="shared" si="92"/>
        <v>358.6</v>
      </c>
      <c r="G495" s="76">
        <f t="shared" si="92"/>
        <v>0</v>
      </c>
      <c r="H495" s="76">
        <f t="shared" si="87"/>
        <v>358.6</v>
      </c>
      <c r="I495" s="76">
        <f t="shared" si="92"/>
        <v>0</v>
      </c>
      <c r="J495" s="76">
        <f t="shared" si="88"/>
        <v>358.6</v>
      </c>
    </row>
    <row r="496" spans="1:10">
      <c r="A496" s="71" t="str">
        <f ca="1">IF(ISERROR(MATCH(C496,Код_Раздел,0)),"",INDIRECT(ADDRESS(MATCH(C496,Код_Раздел,0)+1,2,,,"Раздел")))</f>
        <v>Социальная политика</v>
      </c>
      <c r="B496" s="77" t="s">
        <v>431</v>
      </c>
      <c r="C496" s="75" t="s">
        <v>67</v>
      </c>
      <c r="D496" s="67"/>
      <c r="E496" s="26"/>
      <c r="F496" s="76">
        <f t="shared" si="92"/>
        <v>358.6</v>
      </c>
      <c r="G496" s="76">
        <f t="shared" si="92"/>
        <v>0</v>
      </c>
      <c r="H496" s="76">
        <f t="shared" si="87"/>
        <v>358.6</v>
      </c>
      <c r="I496" s="76">
        <f t="shared" si="92"/>
        <v>0</v>
      </c>
      <c r="J496" s="76">
        <f t="shared" si="88"/>
        <v>358.6</v>
      </c>
    </row>
    <row r="497" spans="1:10">
      <c r="A497" s="66" t="s">
        <v>58</v>
      </c>
      <c r="B497" s="77" t="s">
        <v>431</v>
      </c>
      <c r="C497" s="75" t="s">
        <v>67</v>
      </c>
      <c r="D497" s="75" t="s">
        <v>92</v>
      </c>
      <c r="E497" s="26"/>
      <c r="F497" s="76">
        <f>F498+F500</f>
        <v>358.6</v>
      </c>
      <c r="G497" s="76">
        <f>G498+G500</f>
        <v>0</v>
      </c>
      <c r="H497" s="76">
        <f t="shared" si="87"/>
        <v>358.6</v>
      </c>
      <c r="I497" s="76">
        <f>I498+I500</f>
        <v>0</v>
      </c>
      <c r="J497" s="76">
        <f t="shared" si="88"/>
        <v>358.6</v>
      </c>
    </row>
    <row r="498" spans="1:10" ht="33">
      <c r="A498" s="71" t="str">
        <f ca="1">IF(ISERROR(MATCH(E498,Код_КВР,0)),"",INDIRECT(ADDRESS(MATCH(E498,Код_КВР,0)+1,2,,,"КВР")))</f>
        <v>Закупка товаров, работ и услуг для государственных (муниципальных) нужд</v>
      </c>
      <c r="B498" s="77" t="s">
        <v>431</v>
      </c>
      <c r="C498" s="75" t="s">
        <v>67</v>
      </c>
      <c r="D498" s="75" t="s">
        <v>92</v>
      </c>
      <c r="E498" s="26">
        <v>200</v>
      </c>
      <c r="F498" s="76">
        <f>F499</f>
        <v>3.6</v>
      </c>
      <c r="G498" s="76">
        <f>G499</f>
        <v>0</v>
      </c>
      <c r="H498" s="76">
        <f t="shared" si="87"/>
        <v>3.6</v>
      </c>
      <c r="I498" s="76">
        <f>I499</f>
        <v>0</v>
      </c>
      <c r="J498" s="76">
        <f t="shared" si="88"/>
        <v>3.6</v>
      </c>
    </row>
    <row r="499" spans="1:10" ht="33">
      <c r="A499" s="71" t="str">
        <f ca="1">IF(ISERROR(MATCH(E499,Код_КВР,0)),"",INDIRECT(ADDRESS(MATCH(E499,Код_КВР,0)+1,2,,,"КВР")))</f>
        <v>Иные закупки товаров, работ и услуг для обеспечения государственных (муниципальных) нужд</v>
      </c>
      <c r="B499" s="77" t="s">
        <v>431</v>
      </c>
      <c r="C499" s="75" t="s">
        <v>67</v>
      </c>
      <c r="D499" s="75" t="s">
        <v>92</v>
      </c>
      <c r="E499" s="26">
        <v>240</v>
      </c>
      <c r="F499" s="76">
        <f>'прил. 3'!G277</f>
        <v>3.6</v>
      </c>
      <c r="G499" s="76">
        <f>'прил. 3'!H277</f>
        <v>0</v>
      </c>
      <c r="H499" s="76">
        <f t="shared" si="87"/>
        <v>3.6</v>
      </c>
      <c r="I499" s="76">
        <f>'прил. 3'!J277</f>
        <v>0</v>
      </c>
      <c r="J499" s="76">
        <f t="shared" si="88"/>
        <v>3.6</v>
      </c>
    </row>
    <row r="500" spans="1:10">
      <c r="A500" s="71" t="str">
        <f ca="1">IF(ISERROR(MATCH(E500,Код_КВР,0)),"",INDIRECT(ADDRESS(MATCH(E500,Код_КВР,0)+1,2,,,"КВР")))</f>
        <v>Социальное обеспечение и иные выплаты населению</v>
      </c>
      <c r="B500" s="77" t="s">
        <v>431</v>
      </c>
      <c r="C500" s="75" t="s">
        <v>67</v>
      </c>
      <c r="D500" s="75" t="s">
        <v>92</v>
      </c>
      <c r="E500" s="26">
        <v>300</v>
      </c>
      <c r="F500" s="76">
        <f>F501</f>
        <v>355</v>
      </c>
      <c r="G500" s="76">
        <f>G501</f>
        <v>0</v>
      </c>
      <c r="H500" s="76">
        <f t="shared" si="87"/>
        <v>355</v>
      </c>
      <c r="I500" s="76">
        <f>I501</f>
        <v>0</v>
      </c>
      <c r="J500" s="76">
        <f t="shared" si="88"/>
        <v>355</v>
      </c>
    </row>
    <row r="501" spans="1:10">
      <c r="A501" s="71" t="str">
        <f ca="1">IF(ISERROR(MATCH(E501,Код_КВР,0)),"",INDIRECT(ADDRESS(MATCH(E501,Код_КВР,0)+1,2,,,"КВР")))</f>
        <v>Публичные нормативные социальные выплаты гражданам</v>
      </c>
      <c r="B501" s="77" t="s">
        <v>431</v>
      </c>
      <c r="C501" s="75" t="s">
        <v>67</v>
      </c>
      <c r="D501" s="75" t="s">
        <v>92</v>
      </c>
      <c r="E501" s="26">
        <v>310</v>
      </c>
      <c r="F501" s="76">
        <f>'прил. 3'!G279</f>
        <v>355</v>
      </c>
      <c r="G501" s="76">
        <f>'прил. 3'!H279</f>
        <v>0</v>
      </c>
      <c r="H501" s="76">
        <f t="shared" si="87"/>
        <v>355</v>
      </c>
      <c r="I501" s="76">
        <f>'прил. 3'!J279</f>
        <v>0</v>
      </c>
      <c r="J501" s="76">
        <f t="shared" si="88"/>
        <v>355</v>
      </c>
    </row>
    <row r="502" spans="1:10" ht="33">
      <c r="A502" s="71" t="str">
        <f ca="1">IF(ISERROR(MATCH(B502,Код_КЦСР,0)),"",INDIRECT(ADDRESS(MATCH(B502,Код_КЦСР,0)+1,2,,,"КЦСР")))</f>
        <v>Социальная поддержка пенсионеров на условиях договора пожизненного содержания с иждивением</v>
      </c>
      <c r="B502" s="77" t="s">
        <v>432</v>
      </c>
      <c r="C502" s="75"/>
      <c r="D502" s="75"/>
      <c r="E502" s="26"/>
      <c r="F502" s="76">
        <f>F503</f>
        <v>16128.6</v>
      </c>
      <c r="G502" s="76">
        <f>G503</f>
        <v>0</v>
      </c>
      <c r="H502" s="76">
        <f t="shared" si="87"/>
        <v>16128.6</v>
      </c>
      <c r="I502" s="76">
        <f>I503</f>
        <v>0</v>
      </c>
      <c r="J502" s="76">
        <f t="shared" si="88"/>
        <v>16128.6</v>
      </c>
    </row>
    <row r="503" spans="1:10">
      <c r="A503" s="71" t="str">
        <f ca="1">IF(ISERROR(MATCH(C503,Код_Раздел,0)),"",INDIRECT(ADDRESS(MATCH(C503,Код_Раздел,0)+1,2,,,"Раздел")))</f>
        <v>Социальная политика</v>
      </c>
      <c r="B503" s="77" t="s">
        <v>432</v>
      </c>
      <c r="C503" s="75" t="s">
        <v>67</v>
      </c>
      <c r="D503" s="67"/>
      <c r="E503" s="26"/>
      <c r="F503" s="76">
        <f>F504</f>
        <v>16128.6</v>
      </c>
      <c r="G503" s="76">
        <f>G504</f>
        <v>0</v>
      </c>
      <c r="H503" s="76">
        <f t="shared" si="87"/>
        <v>16128.6</v>
      </c>
      <c r="I503" s="76">
        <f>I504</f>
        <v>0</v>
      </c>
      <c r="J503" s="76">
        <f t="shared" si="88"/>
        <v>16128.6</v>
      </c>
    </row>
    <row r="504" spans="1:10">
      <c r="A504" s="66" t="s">
        <v>58</v>
      </c>
      <c r="B504" s="77" t="s">
        <v>432</v>
      </c>
      <c r="C504" s="75" t="s">
        <v>67</v>
      </c>
      <c r="D504" s="75" t="s">
        <v>92</v>
      </c>
      <c r="E504" s="26"/>
      <c r="F504" s="76">
        <f>F505+F507</f>
        <v>16128.6</v>
      </c>
      <c r="G504" s="76">
        <f>G505+G507</f>
        <v>0</v>
      </c>
      <c r="H504" s="76">
        <f t="shared" si="87"/>
        <v>16128.6</v>
      </c>
      <c r="I504" s="76">
        <f>I505+I507</f>
        <v>0</v>
      </c>
      <c r="J504" s="76">
        <f t="shared" si="88"/>
        <v>16128.6</v>
      </c>
    </row>
    <row r="505" spans="1:10" ht="33">
      <c r="A505" s="71" t="str">
        <f ca="1">IF(ISERROR(MATCH(E505,Код_КВР,0)),"",INDIRECT(ADDRESS(MATCH(E505,Код_КВР,0)+1,2,,,"КВР")))</f>
        <v>Закупка товаров, работ и услуг для государственных (муниципальных) нужд</v>
      </c>
      <c r="B505" s="77" t="s">
        <v>432</v>
      </c>
      <c r="C505" s="75" t="s">
        <v>67</v>
      </c>
      <c r="D505" s="75" t="s">
        <v>92</v>
      </c>
      <c r="E505" s="26">
        <v>200</v>
      </c>
      <c r="F505" s="76">
        <f>F506</f>
        <v>484.40000000000003</v>
      </c>
      <c r="G505" s="76">
        <f>G506</f>
        <v>0</v>
      </c>
      <c r="H505" s="76">
        <f t="shared" si="87"/>
        <v>484.40000000000003</v>
      </c>
      <c r="I505" s="76">
        <f>I506</f>
        <v>0</v>
      </c>
      <c r="J505" s="76">
        <f t="shared" si="88"/>
        <v>484.40000000000003</v>
      </c>
    </row>
    <row r="506" spans="1:10" ht="33">
      <c r="A506" s="71" t="str">
        <f ca="1">IF(ISERROR(MATCH(E506,Код_КВР,0)),"",INDIRECT(ADDRESS(MATCH(E506,Код_КВР,0)+1,2,,,"КВР")))</f>
        <v>Иные закупки товаров, работ и услуг для обеспечения государственных (муниципальных) нужд</v>
      </c>
      <c r="B506" s="77" t="s">
        <v>432</v>
      </c>
      <c r="C506" s="75" t="s">
        <v>67</v>
      </c>
      <c r="D506" s="75" t="s">
        <v>92</v>
      </c>
      <c r="E506" s="26">
        <v>240</v>
      </c>
      <c r="F506" s="76">
        <f>'прил. 3'!G282+'прил. 3'!G441</f>
        <v>484.40000000000003</v>
      </c>
      <c r="G506" s="76">
        <f>'прил. 3'!H282+'прил. 3'!H441</f>
        <v>0</v>
      </c>
      <c r="H506" s="76">
        <f t="shared" si="87"/>
        <v>484.40000000000003</v>
      </c>
      <c r="I506" s="76">
        <f>'прил. 3'!J282+'прил. 3'!J441</f>
        <v>0</v>
      </c>
      <c r="J506" s="76">
        <f t="shared" si="88"/>
        <v>484.40000000000003</v>
      </c>
    </row>
    <row r="507" spans="1:10">
      <c r="A507" s="71" t="str">
        <f ca="1">IF(ISERROR(MATCH(E507,Код_КВР,0)),"",INDIRECT(ADDRESS(MATCH(E507,Код_КВР,0)+1,2,,,"КВР")))</f>
        <v>Социальное обеспечение и иные выплаты населению</v>
      </c>
      <c r="B507" s="77" t="s">
        <v>432</v>
      </c>
      <c r="C507" s="75" t="s">
        <v>67</v>
      </c>
      <c r="D507" s="75" t="s">
        <v>92</v>
      </c>
      <c r="E507" s="26">
        <v>300</v>
      </c>
      <c r="F507" s="76">
        <f>F508</f>
        <v>15644.2</v>
      </c>
      <c r="G507" s="76">
        <f>G508</f>
        <v>0</v>
      </c>
      <c r="H507" s="76">
        <f t="shared" si="87"/>
        <v>15644.2</v>
      </c>
      <c r="I507" s="76">
        <f>I508</f>
        <v>0</v>
      </c>
      <c r="J507" s="76">
        <f t="shared" si="88"/>
        <v>15644.2</v>
      </c>
    </row>
    <row r="508" spans="1:10" ht="33">
      <c r="A508" s="71" t="str">
        <f ca="1">IF(ISERROR(MATCH(E508,Код_КВР,0)),"",INDIRECT(ADDRESS(MATCH(E508,Код_КВР,0)+1,2,,,"КВР")))</f>
        <v>Социальные выплаты гражданам, кроме публичных нормативных социальных выплат</v>
      </c>
      <c r="B508" s="77" t="s">
        <v>432</v>
      </c>
      <c r="C508" s="75" t="s">
        <v>67</v>
      </c>
      <c r="D508" s="75" t="s">
        <v>92</v>
      </c>
      <c r="E508" s="26">
        <v>320</v>
      </c>
      <c r="F508" s="76">
        <f>'прил. 3'!G284</f>
        <v>15644.2</v>
      </c>
      <c r="G508" s="76">
        <f>'прил. 3'!H284</f>
        <v>0</v>
      </c>
      <c r="H508" s="76">
        <f t="shared" si="87"/>
        <v>15644.2</v>
      </c>
      <c r="I508" s="76">
        <f>'прил. 3'!J284</f>
        <v>0</v>
      </c>
      <c r="J508" s="76">
        <f t="shared" si="88"/>
        <v>15644.2</v>
      </c>
    </row>
    <row r="509" spans="1:10">
      <c r="A509" s="71" t="str">
        <f ca="1">IF(ISERROR(MATCH(B509,Код_КЦСР,0)),"",INDIRECT(ADDRESS(MATCH(B509,Код_КЦСР,0)+1,2,,,"КЦСР")))</f>
        <v>Оплата услуг бани по льготным помывкам</v>
      </c>
      <c r="B509" s="77" t="s">
        <v>433</v>
      </c>
      <c r="C509" s="75"/>
      <c r="D509" s="75"/>
      <c r="E509" s="26"/>
      <c r="F509" s="76">
        <f t="shared" ref="F509:I512" si="93">F510</f>
        <v>71</v>
      </c>
      <c r="G509" s="76">
        <f t="shared" si="93"/>
        <v>0</v>
      </c>
      <c r="H509" s="76">
        <f t="shared" si="87"/>
        <v>71</v>
      </c>
      <c r="I509" s="76">
        <f t="shared" si="93"/>
        <v>0</v>
      </c>
      <c r="J509" s="76">
        <f t="shared" si="88"/>
        <v>71</v>
      </c>
    </row>
    <row r="510" spans="1:10">
      <c r="A510" s="71" t="str">
        <f ca="1">IF(ISERROR(MATCH(C510,Код_Раздел,0)),"",INDIRECT(ADDRESS(MATCH(C510,Код_Раздел,0)+1,2,,,"Раздел")))</f>
        <v>Социальная политика</v>
      </c>
      <c r="B510" s="77" t="s">
        <v>433</v>
      </c>
      <c r="C510" s="75" t="s">
        <v>67</v>
      </c>
      <c r="D510" s="67"/>
      <c r="E510" s="26"/>
      <c r="F510" s="76">
        <f t="shared" si="93"/>
        <v>71</v>
      </c>
      <c r="G510" s="76">
        <f t="shared" si="93"/>
        <v>0</v>
      </c>
      <c r="H510" s="76">
        <f t="shared" si="87"/>
        <v>71</v>
      </c>
      <c r="I510" s="76">
        <f t="shared" si="93"/>
        <v>0</v>
      </c>
      <c r="J510" s="76">
        <f t="shared" si="88"/>
        <v>71</v>
      </c>
    </row>
    <row r="511" spans="1:10">
      <c r="A511" s="66" t="s">
        <v>58</v>
      </c>
      <c r="B511" s="77" t="s">
        <v>433</v>
      </c>
      <c r="C511" s="75" t="s">
        <v>67</v>
      </c>
      <c r="D511" s="75" t="s">
        <v>92</v>
      </c>
      <c r="E511" s="26"/>
      <c r="F511" s="76">
        <f t="shared" si="93"/>
        <v>71</v>
      </c>
      <c r="G511" s="76">
        <f t="shared" si="93"/>
        <v>0</v>
      </c>
      <c r="H511" s="76">
        <f t="shared" si="87"/>
        <v>71</v>
      </c>
      <c r="I511" s="76">
        <f t="shared" si="93"/>
        <v>0</v>
      </c>
      <c r="J511" s="76">
        <f t="shared" si="88"/>
        <v>71</v>
      </c>
    </row>
    <row r="512" spans="1:10">
      <c r="A512" s="71" t="str">
        <f ca="1">IF(ISERROR(MATCH(E512,Код_КВР,0)),"",INDIRECT(ADDRESS(MATCH(E512,Код_КВР,0)+1,2,,,"КВР")))</f>
        <v>Социальное обеспечение и иные выплаты населению</v>
      </c>
      <c r="B512" s="77" t="s">
        <v>433</v>
      </c>
      <c r="C512" s="75" t="s">
        <v>67</v>
      </c>
      <c r="D512" s="75" t="s">
        <v>92</v>
      </c>
      <c r="E512" s="26">
        <v>300</v>
      </c>
      <c r="F512" s="76">
        <f t="shared" si="93"/>
        <v>71</v>
      </c>
      <c r="G512" s="76">
        <f t="shared" si="93"/>
        <v>0</v>
      </c>
      <c r="H512" s="76">
        <f t="shared" si="87"/>
        <v>71</v>
      </c>
      <c r="I512" s="76">
        <f t="shared" si="93"/>
        <v>0</v>
      </c>
      <c r="J512" s="76">
        <f t="shared" si="88"/>
        <v>71</v>
      </c>
    </row>
    <row r="513" spans="1:10" ht="33">
      <c r="A513" s="71" t="str">
        <f ca="1">IF(ISERROR(MATCH(E513,Код_КВР,0)),"",INDIRECT(ADDRESS(MATCH(E513,Код_КВР,0)+1,2,,,"КВР")))</f>
        <v>Социальные выплаты гражданам, кроме публичных нормативных социальных выплат</v>
      </c>
      <c r="B513" s="77" t="s">
        <v>433</v>
      </c>
      <c r="C513" s="75" t="s">
        <v>67</v>
      </c>
      <c r="D513" s="75" t="s">
        <v>92</v>
      </c>
      <c r="E513" s="26">
        <v>320</v>
      </c>
      <c r="F513" s="76">
        <f>'прил. 3'!G444</f>
        <v>71</v>
      </c>
      <c r="G513" s="76">
        <f>'прил. 3'!H444</f>
        <v>0</v>
      </c>
      <c r="H513" s="76">
        <f t="shared" si="87"/>
        <v>71</v>
      </c>
      <c r="I513" s="76">
        <f>'прил. 3'!J444</f>
        <v>0</v>
      </c>
      <c r="J513" s="76">
        <f t="shared" si="88"/>
        <v>71</v>
      </c>
    </row>
    <row r="514" spans="1:10" ht="82.5">
      <c r="A514" s="71" t="str">
        <f ca="1">IF(ISERROR(MATCH(B514,Код_КЦСР,0)),"",INDIRECT(ADDRESS(MATCH(B514,Код_КЦСР,0)+1,2,,,"КЦСР")))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</v>
      </c>
      <c r="B514" s="77" t="s">
        <v>434</v>
      </c>
      <c r="C514" s="75"/>
      <c r="D514" s="75"/>
      <c r="E514" s="26"/>
      <c r="F514" s="76">
        <f>F515+F522</f>
        <v>201589.99999999997</v>
      </c>
      <c r="G514" s="76">
        <f>G515+G522</f>
        <v>0</v>
      </c>
      <c r="H514" s="76">
        <f t="shared" si="87"/>
        <v>201589.99999999997</v>
      </c>
      <c r="I514" s="76">
        <f>I515+I522</f>
        <v>0</v>
      </c>
      <c r="J514" s="76">
        <f t="shared" si="88"/>
        <v>201589.99999999997</v>
      </c>
    </row>
    <row r="515" spans="1:10" ht="33">
      <c r="A515" s="71" t="str">
        <f ca="1">IF(ISERROR(MATCH(B515,Код_КЦСР,0)),"",INDIRECT(ADDRESS(MATCH(B515,Код_КЦСР,0)+1,2,,,"КЦСР")))</f>
        <v>Оплата жилищно-коммунальных услуг отдельным категориям граждан за счет средств федерального бюджета</v>
      </c>
      <c r="B515" s="77" t="s">
        <v>436</v>
      </c>
      <c r="C515" s="75"/>
      <c r="D515" s="75"/>
      <c r="E515" s="26"/>
      <c r="F515" s="76">
        <f>F516</f>
        <v>38553.5</v>
      </c>
      <c r="G515" s="76">
        <f>G516</f>
        <v>0</v>
      </c>
      <c r="H515" s="76">
        <f t="shared" si="87"/>
        <v>38553.5</v>
      </c>
      <c r="I515" s="76">
        <f>I516</f>
        <v>0</v>
      </c>
      <c r="J515" s="76">
        <f t="shared" si="88"/>
        <v>38553.5</v>
      </c>
    </row>
    <row r="516" spans="1:10">
      <c r="A516" s="71" t="str">
        <f ca="1">IF(ISERROR(MATCH(C516,Код_Раздел,0)),"",INDIRECT(ADDRESS(MATCH(C516,Код_Раздел,0)+1,2,,,"Раздел")))</f>
        <v>Социальная политика</v>
      </c>
      <c r="B516" s="77" t="s">
        <v>436</v>
      </c>
      <c r="C516" s="75" t="s">
        <v>67</v>
      </c>
      <c r="D516" s="75"/>
      <c r="E516" s="26"/>
      <c r="F516" s="76">
        <f>F517</f>
        <v>38553.5</v>
      </c>
      <c r="G516" s="76">
        <f>G517</f>
        <v>0</v>
      </c>
      <c r="H516" s="76">
        <f t="shared" si="87"/>
        <v>38553.5</v>
      </c>
      <c r="I516" s="76">
        <f>I517</f>
        <v>0</v>
      </c>
      <c r="J516" s="76">
        <f t="shared" si="88"/>
        <v>38553.5</v>
      </c>
    </row>
    <row r="517" spans="1:10">
      <c r="A517" s="66" t="s">
        <v>58</v>
      </c>
      <c r="B517" s="77" t="s">
        <v>436</v>
      </c>
      <c r="C517" s="75" t="s">
        <v>67</v>
      </c>
      <c r="D517" s="75" t="s">
        <v>92</v>
      </c>
      <c r="E517" s="26"/>
      <c r="F517" s="76">
        <f>F518+F520</f>
        <v>38553.5</v>
      </c>
      <c r="G517" s="76">
        <f>G518+G520</f>
        <v>0</v>
      </c>
      <c r="H517" s="76">
        <f t="shared" si="87"/>
        <v>38553.5</v>
      </c>
      <c r="I517" s="76">
        <f>I518+I520</f>
        <v>0</v>
      </c>
      <c r="J517" s="76">
        <f t="shared" si="88"/>
        <v>38553.5</v>
      </c>
    </row>
    <row r="518" spans="1:10" ht="33">
      <c r="A518" s="71" t="str">
        <f ca="1">IF(ISERROR(MATCH(E518,Код_КВР,0)),"",INDIRECT(ADDRESS(MATCH(E518,Код_КВР,0)+1,2,,,"КВР")))</f>
        <v>Закупка товаров, работ и услуг для государственных (муниципальных) нужд</v>
      </c>
      <c r="B518" s="77" t="s">
        <v>436</v>
      </c>
      <c r="C518" s="75" t="s">
        <v>67</v>
      </c>
      <c r="D518" s="75" t="s">
        <v>92</v>
      </c>
      <c r="E518" s="26">
        <v>200</v>
      </c>
      <c r="F518" s="76">
        <f>F519</f>
        <v>200</v>
      </c>
      <c r="G518" s="76">
        <f>G519</f>
        <v>0</v>
      </c>
      <c r="H518" s="76">
        <f t="shared" si="87"/>
        <v>200</v>
      </c>
      <c r="I518" s="76">
        <f>I519</f>
        <v>0</v>
      </c>
      <c r="J518" s="76">
        <f t="shared" si="88"/>
        <v>200</v>
      </c>
    </row>
    <row r="519" spans="1:10" ht="33">
      <c r="A519" s="71" t="str">
        <f ca="1">IF(ISERROR(MATCH(E519,Код_КВР,0)),"",INDIRECT(ADDRESS(MATCH(E519,Код_КВР,0)+1,2,,,"КВР")))</f>
        <v>Иные закупки товаров, работ и услуг для обеспечения государственных (муниципальных) нужд</v>
      </c>
      <c r="B519" s="77" t="s">
        <v>436</v>
      </c>
      <c r="C519" s="75" t="s">
        <v>67</v>
      </c>
      <c r="D519" s="75" t="s">
        <v>92</v>
      </c>
      <c r="E519" s="26">
        <v>240</v>
      </c>
      <c r="F519" s="76">
        <f>'прил. 3'!G832</f>
        <v>200</v>
      </c>
      <c r="G519" s="76">
        <f>'прил. 3'!H832</f>
        <v>0</v>
      </c>
      <c r="H519" s="76">
        <f t="shared" si="87"/>
        <v>200</v>
      </c>
      <c r="I519" s="76">
        <f>'прил. 3'!J832</f>
        <v>0</v>
      </c>
      <c r="J519" s="76">
        <f t="shared" si="88"/>
        <v>200</v>
      </c>
    </row>
    <row r="520" spans="1:10">
      <c r="A520" s="71" t="str">
        <f ca="1">IF(ISERROR(MATCH(E520,Код_КВР,0)),"",INDIRECT(ADDRESS(MATCH(E520,Код_КВР,0)+1,2,,,"КВР")))</f>
        <v>Социальное обеспечение и иные выплаты населению</v>
      </c>
      <c r="B520" s="77" t="s">
        <v>436</v>
      </c>
      <c r="C520" s="75" t="s">
        <v>67</v>
      </c>
      <c r="D520" s="75" t="s">
        <v>92</v>
      </c>
      <c r="E520" s="26">
        <v>300</v>
      </c>
      <c r="F520" s="76">
        <f>F521</f>
        <v>38353.5</v>
      </c>
      <c r="G520" s="76">
        <f>G521</f>
        <v>0</v>
      </c>
      <c r="H520" s="76">
        <f t="shared" si="87"/>
        <v>38353.5</v>
      </c>
      <c r="I520" s="76">
        <f>I521</f>
        <v>0</v>
      </c>
      <c r="J520" s="76">
        <f t="shared" si="88"/>
        <v>38353.5</v>
      </c>
    </row>
    <row r="521" spans="1:10" ht="33">
      <c r="A521" s="71" t="str">
        <f ca="1">IF(ISERROR(MATCH(E521,Код_КВР,0)),"",INDIRECT(ADDRESS(MATCH(E521,Код_КВР,0)+1,2,,,"КВР")))</f>
        <v>Социальные выплаты гражданам, кроме публичных нормативных социальных выплат</v>
      </c>
      <c r="B521" s="77" t="s">
        <v>436</v>
      </c>
      <c r="C521" s="75" t="s">
        <v>67</v>
      </c>
      <c r="D521" s="75" t="s">
        <v>92</v>
      </c>
      <c r="E521" s="26">
        <v>320</v>
      </c>
      <c r="F521" s="76">
        <f>'прил. 3'!G834</f>
        <v>38353.5</v>
      </c>
      <c r="G521" s="76">
        <f>'прил. 3'!H834</f>
        <v>0</v>
      </c>
      <c r="H521" s="76">
        <f t="shared" si="87"/>
        <v>38353.5</v>
      </c>
      <c r="I521" s="76">
        <f>'прил. 3'!J834</f>
        <v>0</v>
      </c>
      <c r="J521" s="76">
        <f t="shared" si="88"/>
        <v>38353.5</v>
      </c>
    </row>
    <row r="522" spans="1:10" ht="84.75" customHeight="1">
      <c r="A522" s="71" t="str">
        <f ca="1">IF(ISERROR(MATCH(B522,Код_КЦСР,0)),"",INDIRECT(ADDRESS(MATCH(B522,Код_КЦСР,0)+1,2,,,"КЦСР")))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v>
      </c>
      <c r="B522" s="77" t="s">
        <v>438</v>
      </c>
      <c r="C522" s="75"/>
      <c r="D522" s="75"/>
      <c r="E522" s="26"/>
      <c r="F522" s="76">
        <f>F523+F527</f>
        <v>163036.49999999997</v>
      </c>
      <c r="G522" s="76">
        <f>G523+G527</f>
        <v>0</v>
      </c>
      <c r="H522" s="76">
        <f t="shared" si="87"/>
        <v>163036.49999999997</v>
      </c>
      <c r="I522" s="76">
        <f>I523+I527</f>
        <v>0</v>
      </c>
      <c r="J522" s="76">
        <f t="shared" si="88"/>
        <v>163036.49999999997</v>
      </c>
    </row>
    <row r="523" spans="1:10">
      <c r="A523" s="71" t="str">
        <f ca="1">IF(ISERROR(MATCH(C523,Код_Раздел,0)),"",INDIRECT(ADDRESS(MATCH(C523,Код_Раздел,0)+1,2,,,"Раздел")))</f>
        <v>Образование</v>
      </c>
      <c r="B523" s="77" t="s">
        <v>438</v>
      </c>
      <c r="C523" s="75" t="s">
        <v>74</v>
      </c>
      <c r="D523" s="75"/>
      <c r="E523" s="26"/>
      <c r="F523" s="76">
        <f t="shared" ref="F523:I525" si="94">F524</f>
        <v>3895.3</v>
      </c>
      <c r="G523" s="76">
        <f t="shared" si="94"/>
        <v>0</v>
      </c>
      <c r="H523" s="76">
        <f t="shared" si="87"/>
        <v>3895.3</v>
      </c>
      <c r="I523" s="76">
        <f t="shared" si="94"/>
        <v>0</v>
      </c>
      <c r="J523" s="76">
        <f t="shared" si="88"/>
        <v>3895.3</v>
      </c>
    </row>
    <row r="524" spans="1:10">
      <c r="A524" s="71" t="s">
        <v>78</v>
      </c>
      <c r="B524" s="77" t="s">
        <v>438</v>
      </c>
      <c r="C524" s="75" t="s">
        <v>74</v>
      </c>
      <c r="D524" s="75" t="s">
        <v>74</v>
      </c>
      <c r="E524" s="26"/>
      <c r="F524" s="76">
        <f t="shared" si="94"/>
        <v>3895.3</v>
      </c>
      <c r="G524" s="76">
        <f t="shared" si="94"/>
        <v>0</v>
      </c>
      <c r="H524" s="76">
        <f t="shared" si="87"/>
        <v>3895.3</v>
      </c>
      <c r="I524" s="76">
        <f t="shared" si="94"/>
        <v>0</v>
      </c>
      <c r="J524" s="76">
        <f t="shared" si="88"/>
        <v>3895.3</v>
      </c>
    </row>
    <row r="525" spans="1:10">
      <c r="A525" s="71" t="str">
        <f ca="1">IF(ISERROR(MATCH(E525,Код_КВР,0)),"",INDIRECT(ADDRESS(MATCH(E525,Код_КВР,0)+1,2,,,"КВР")))</f>
        <v>Социальное обеспечение и иные выплаты населению</v>
      </c>
      <c r="B525" s="77" t="s">
        <v>438</v>
      </c>
      <c r="C525" s="75" t="s">
        <v>74</v>
      </c>
      <c r="D525" s="75" t="s">
        <v>74</v>
      </c>
      <c r="E525" s="26">
        <v>300</v>
      </c>
      <c r="F525" s="76">
        <f t="shared" si="94"/>
        <v>3895.3</v>
      </c>
      <c r="G525" s="76">
        <f t="shared" si="94"/>
        <v>0</v>
      </c>
      <c r="H525" s="76">
        <f t="shared" si="87"/>
        <v>3895.3</v>
      </c>
      <c r="I525" s="76">
        <f t="shared" si="94"/>
        <v>0</v>
      </c>
      <c r="J525" s="76">
        <f t="shared" si="88"/>
        <v>3895.3</v>
      </c>
    </row>
    <row r="526" spans="1:10" ht="33">
      <c r="A526" s="71" t="str">
        <f ca="1">IF(ISERROR(MATCH(E526,Код_КВР,0)),"",INDIRECT(ADDRESS(MATCH(E526,Код_КВР,0)+1,2,,,"КВР")))</f>
        <v>Социальные выплаты гражданам, кроме публичных нормативных социальных выплат</v>
      </c>
      <c r="B526" s="77" t="s">
        <v>438</v>
      </c>
      <c r="C526" s="75" t="s">
        <v>74</v>
      </c>
      <c r="D526" s="75" t="s">
        <v>74</v>
      </c>
      <c r="E526" s="26">
        <v>320</v>
      </c>
      <c r="F526" s="76">
        <f>'прил. 3'!G820</f>
        <v>3895.3</v>
      </c>
      <c r="G526" s="76">
        <f>'прил. 3'!H820</f>
        <v>0</v>
      </c>
      <c r="H526" s="76">
        <f t="shared" si="87"/>
        <v>3895.3</v>
      </c>
      <c r="I526" s="76">
        <f>'прил. 3'!J820</f>
        <v>0</v>
      </c>
      <c r="J526" s="76">
        <f t="shared" si="88"/>
        <v>3895.3</v>
      </c>
    </row>
    <row r="527" spans="1:10">
      <c r="A527" s="71" t="str">
        <f ca="1">IF(ISERROR(MATCH(C527,Код_Раздел,0)),"",INDIRECT(ADDRESS(MATCH(C527,Код_Раздел,0)+1,2,,,"Раздел")))</f>
        <v>Социальная политика</v>
      </c>
      <c r="B527" s="77" t="s">
        <v>438</v>
      </c>
      <c r="C527" s="75" t="s">
        <v>67</v>
      </c>
      <c r="D527" s="75"/>
      <c r="E527" s="26"/>
      <c r="F527" s="76">
        <f>F528</f>
        <v>159141.19999999998</v>
      </c>
      <c r="G527" s="76">
        <f>G528</f>
        <v>0</v>
      </c>
      <c r="H527" s="76">
        <f t="shared" si="87"/>
        <v>159141.19999999998</v>
      </c>
      <c r="I527" s="76">
        <f>I528</f>
        <v>0</v>
      </c>
      <c r="J527" s="76">
        <f t="shared" si="88"/>
        <v>159141.19999999998</v>
      </c>
    </row>
    <row r="528" spans="1:10">
      <c r="A528" s="66" t="s">
        <v>58</v>
      </c>
      <c r="B528" s="77" t="s">
        <v>438</v>
      </c>
      <c r="C528" s="75" t="s">
        <v>67</v>
      </c>
      <c r="D528" s="75" t="s">
        <v>92</v>
      </c>
      <c r="E528" s="26"/>
      <c r="F528" s="76">
        <f>F529+F531</f>
        <v>159141.19999999998</v>
      </c>
      <c r="G528" s="76">
        <f>G529+G531</f>
        <v>0</v>
      </c>
      <c r="H528" s="76">
        <f t="shared" si="87"/>
        <v>159141.19999999998</v>
      </c>
      <c r="I528" s="76">
        <f>I529+I531</f>
        <v>0</v>
      </c>
      <c r="J528" s="76">
        <f t="shared" si="88"/>
        <v>159141.19999999998</v>
      </c>
    </row>
    <row r="529" spans="1:12" ht="33">
      <c r="A529" s="71" t="str">
        <f ca="1">IF(ISERROR(MATCH(E529,Код_КВР,0)),"",INDIRECT(ADDRESS(MATCH(E529,Код_КВР,0)+1,2,,,"КВР")))</f>
        <v>Закупка товаров, работ и услуг для государственных (муниципальных) нужд</v>
      </c>
      <c r="B529" s="77" t="s">
        <v>438</v>
      </c>
      <c r="C529" s="75" t="s">
        <v>67</v>
      </c>
      <c r="D529" s="75" t="s">
        <v>92</v>
      </c>
      <c r="E529" s="26">
        <v>200</v>
      </c>
      <c r="F529" s="76">
        <f>F530</f>
        <v>2329.1</v>
      </c>
      <c r="G529" s="76">
        <f>G530</f>
        <v>0</v>
      </c>
      <c r="H529" s="76">
        <f t="shared" ref="H529:H592" si="95">F529+G529</f>
        <v>2329.1</v>
      </c>
      <c r="I529" s="76">
        <f>I530</f>
        <v>0</v>
      </c>
      <c r="J529" s="76">
        <f t="shared" ref="J529:J592" si="96">H529+I529</f>
        <v>2329.1</v>
      </c>
    </row>
    <row r="530" spans="1:12" ht="33">
      <c r="A530" s="71" t="str">
        <f ca="1">IF(ISERROR(MATCH(E530,Код_КВР,0)),"",INDIRECT(ADDRESS(MATCH(E530,Код_КВР,0)+1,2,,,"КВР")))</f>
        <v>Иные закупки товаров, работ и услуг для обеспечения государственных (муниципальных) нужд</v>
      </c>
      <c r="B530" s="77" t="s">
        <v>438</v>
      </c>
      <c r="C530" s="75" t="s">
        <v>67</v>
      </c>
      <c r="D530" s="75" t="s">
        <v>92</v>
      </c>
      <c r="E530" s="26">
        <v>240</v>
      </c>
      <c r="F530" s="76">
        <f>'прил. 3'!G837</f>
        <v>2329.1</v>
      </c>
      <c r="G530" s="76">
        <f>'прил. 3'!H837</f>
        <v>0</v>
      </c>
      <c r="H530" s="76">
        <f t="shared" si="95"/>
        <v>2329.1</v>
      </c>
      <c r="I530" s="76">
        <f>'прил. 3'!J837</f>
        <v>0</v>
      </c>
      <c r="J530" s="76">
        <f t="shared" si="96"/>
        <v>2329.1</v>
      </c>
    </row>
    <row r="531" spans="1:12">
      <c r="A531" s="71" t="str">
        <f ca="1">IF(ISERROR(MATCH(E531,Код_КВР,0)),"",INDIRECT(ADDRESS(MATCH(E531,Код_КВР,0)+1,2,,,"КВР")))</f>
        <v>Социальное обеспечение и иные выплаты населению</v>
      </c>
      <c r="B531" s="77" t="s">
        <v>438</v>
      </c>
      <c r="C531" s="75" t="s">
        <v>67</v>
      </c>
      <c r="D531" s="75" t="s">
        <v>92</v>
      </c>
      <c r="E531" s="26">
        <v>300</v>
      </c>
      <c r="F531" s="76">
        <f>F532</f>
        <v>156812.09999999998</v>
      </c>
      <c r="G531" s="76">
        <f>G532</f>
        <v>0</v>
      </c>
      <c r="H531" s="76">
        <f t="shared" si="95"/>
        <v>156812.09999999998</v>
      </c>
      <c r="I531" s="76">
        <f>I532</f>
        <v>0</v>
      </c>
      <c r="J531" s="76">
        <f t="shared" si="96"/>
        <v>156812.09999999998</v>
      </c>
    </row>
    <row r="532" spans="1:12" ht="33">
      <c r="A532" s="71" t="str">
        <f ca="1">IF(ISERROR(MATCH(E532,Код_КВР,0)),"",INDIRECT(ADDRESS(MATCH(E532,Код_КВР,0)+1,2,,,"КВР")))</f>
        <v>Социальные выплаты гражданам, кроме публичных нормативных социальных выплат</v>
      </c>
      <c r="B532" s="77" t="s">
        <v>438</v>
      </c>
      <c r="C532" s="75" t="s">
        <v>67</v>
      </c>
      <c r="D532" s="75" t="s">
        <v>92</v>
      </c>
      <c r="E532" s="26">
        <v>320</v>
      </c>
      <c r="F532" s="76">
        <f>'прил. 3'!G839</f>
        <v>156812.09999999998</v>
      </c>
      <c r="G532" s="76">
        <f>'прил. 3'!H839</f>
        <v>0</v>
      </c>
      <c r="H532" s="76">
        <f t="shared" si="95"/>
        <v>156812.09999999998</v>
      </c>
      <c r="I532" s="76">
        <f>'прил. 3'!J839</f>
        <v>0</v>
      </c>
      <c r="J532" s="76">
        <f t="shared" si="96"/>
        <v>156812.09999999998</v>
      </c>
      <c r="L532" s="40"/>
    </row>
    <row r="533" spans="1:12" ht="135.75" customHeight="1">
      <c r="A533" s="71" t="str">
        <f ca="1">IF(ISERROR(MATCH(B533,Код_КЦСР,0)),"",INDIRECT(ADDRESS(MATCH(B533,Код_КЦСР,0)+1,2,,,"КЦСР")))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</v>
      </c>
      <c r="B533" s="77" t="s">
        <v>440</v>
      </c>
      <c r="C533" s="75"/>
      <c r="D533" s="75"/>
      <c r="E533" s="26"/>
      <c r="F533" s="76">
        <f t="shared" ref="F533:I537" si="97">F534</f>
        <v>1272.3</v>
      </c>
      <c r="G533" s="76">
        <f t="shared" si="97"/>
        <v>0</v>
      </c>
      <c r="H533" s="76">
        <f t="shared" si="95"/>
        <v>1272.3</v>
      </c>
      <c r="I533" s="76">
        <f t="shared" si="97"/>
        <v>0</v>
      </c>
      <c r="J533" s="76">
        <f t="shared" si="96"/>
        <v>1272.3</v>
      </c>
      <c r="L533" s="40"/>
    </row>
    <row r="534" spans="1:12" ht="153" customHeight="1">
      <c r="A534" s="71" t="str">
        <f ca="1">IF(ISERROR(MATCH(B534,Код_КЦСР,0)),"",INDIRECT(ADDRESS(MATCH(B534,Код_КЦСР,0)+1,2,,,"КЦСР")))</f>
        <v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v>
      </c>
      <c r="B534" s="77" t="s">
        <v>442</v>
      </c>
      <c r="C534" s="75"/>
      <c r="D534" s="75"/>
      <c r="E534" s="26"/>
      <c r="F534" s="76">
        <f t="shared" si="97"/>
        <v>1272.3</v>
      </c>
      <c r="G534" s="76">
        <f t="shared" si="97"/>
        <v>0</v>
      </c>
      <c r="H534" s="76">
        <f t="shared" si="95"/>
        <v>1272.3</v>
      </c>
      <c r="I534" s="76">
        <f t="shared" si="97"/>
        <v>0</v>
      </c>
      <c r="J534" s="76">
        <f t="shared" si="96"/>
        <v>1272.3</v>
      </c>
      <c r="L534" s="40"/>
    </row>
    <row r="535" spans="1:12">
      <c r="A535" s="71" t="str">
        <f ca="1">IF(ISERROR(MATCH(C535,Код_Раздел,0)),"",INDIRECT(ADDRESS(MATCH(C535,Код_Раздел,0)+1,2,,,"Раздел")))</f>
        <v>Социальная политика</v>
      </c>
      <c r="B535" s="77" t="s">
        <v>442</v>
      </c>
      <c r="C535" s="75" t="s">
        <v>67</v>
      </c>
      <c r="D535" s="75"/>
      <c r="E535" s="26"/>
      <c r="F535" s="76">
        <f t="shared" si="97"/>
        <v>1272.3</v>
      </c>
      <c r="G535" s="76">
        <f t="shared" si="97"/>
        <v>0</v>
      </c>
      <c r="H535" s="76">
        <f t="shared" si="95"/>
        <v>1272.3</v>
      </c>
      <c r="I535" s="76">
        <f t="shared" si="97"/>
        <v>0</v>
      </c>
      <c r="J535" s="76">
        <f t="shared" si="96"/>
        <v>1272.3</v>
      </c>
      <c r="L535" s="40"/>
    </row>
    <row r="536" spans="1:12">
      <c r="A536" s="66" t="s">
        <v>58</v>
      </c>
      <c r="B536" s="77" t="s">
        <v>442</v>
      </c>
      <c r="C536" s="75" t="s">
        <v>67</v>
      </c>
      <c r="D536" s="75" t="s">
        <v>92</v>
      </c>
      <c r="E536" s="26"/>
      <c r="F536" s="76">
        <f t="shared" si="97"/>
        <v>1272.3</v>
      </c>
      <c r="G536" s="76">
        <f t="shared" si="97"/>
        <v>0</v>
      </c>
      <c r="H536" s="76">
        <f t="shared" si="95"/>
        <v>1272.3</v>
      </c>
      <c r="I536" s="76">
        <f t="shared" si="97"/>
        <v>0</v>
      </c>
      <c r="J536" s="76">
        <f t="shared" si="96"/>
        <v>1272.3</v>
      </c>
      <c r="L536" s="40"/>
    </row>
    <row r="537" spans="1:12">
      <c r="A537" s="71" t="str">
        <f ca="1">IF(ISERROR(MATCH(E537,Код_КВР,0)),"",INDIRECT(ADDRESS(MATCH(E537,Код_КВР,0)+1,2,,,"КВР")))</f>
        <v>Социальное обеспечение и иные выплаты населению</v>
      </c>
      <c r="B537" s="77" t="s">
        <v>442</v>
      </c>
      <c r="C537" s="75" t="s">
        <v>67</v>
      </c>
      <c r="D537" s="75" t="s">
        <v>92</v>
      </c>
      <c r="E537" s="26">
        <v>300</v>
      </c>
      <c r="F537" s="76">
        <f t="shared" si="97"/>
        <v>1272.3</v>
      </c>
      <c r="G537" s="76">
        <f t="shared" si="97"/>
        <v>0</v>
      </c>
      <c r="H537" s="76">
        <f t="shared" si="95"/>
        <v>1272.3</v>
      </c>
      <c r="I537" s="76">
        <f t="shared" si="97"/>
        <v>0</v>
      </c>
      <c r="J537" s="76">
        <f t="shared" si="96"/>
        <v>1272.3</v>
      </c>
      <c r="L537" s="40"/>
    </row>
    <row r="538" spans="1:12" ht="33">
      <c r="A538" s="71" t="str">
        <f ca="1">IF(ISERROR(MATCH(E538,Код_КВР,0)),"",INDIRECT(ADDRESS(MATCH(E538,Код_КВР,0)+1,2,,,"КВР")))</f>
        <v>Социальные выплаты гражданам, кроме публичных нормативных социальных выплат</v>
      </c>
      <c r="B538" s="77" t="s">
        <v>442</v>
      </c>
      <c r="C538" s="75" t="s">
        <v>67</v>
      </c>
      <c r="D538" s="75" t="s">
        <v>92</v>
      </c>
      <c r="E538" s="26">
        <v>320</v>
      </c>
      <c r="F538" s="76">
        <f>'прил. 3'!G843</f>
        <v>1272.3</v>
      </c>
      <c r="G538" s="76">
        <f>'прил. 3'!H843</f>
        <v>0</v>
      </c>
      <c r="H538" s="76">
        <f t="shared" si="95"/>
        <v>1272.3</v>
      </c>
      <c r="I538" s="76">
        <f>'прил. 3'!J843</f>
        <v>0</v>
      </c>
      <c r="J538" s="76">
        <f t="shared" si="96"/>
        <v>1272.3</v>
      </c>
      <c r="L538" s="40"/>
    </row>
    <row r="539" spans="1:12" ht="49.5">
      <c r="A539" s="71" t="str">
        <f ca="1">IF(ISERROR(MATCH(B539,Код_КЦСР,0)),"",INDIRECT(ADDRESS(MATCH(B539,Код_КЦСР,0)+1,2,,,"КЦСР")))</f>
        <v>Организация работы по реализации целей, задач комитета социальной защиты населения города, выполнение его функциональных обязанностей</v>
      </c>
      <c r="B539" s="77" t="s">
        <v>444</v>
      </c>
      <c r="C539" s="75"/>
      <c r="D539" s="75"/>
      <c r="E539" s="26"/>
      <c r="F539" s="76">
        <f>F540+F547+F556</f>
        <v>19855.099999999999</v>
      </c>
      <c r="G539" s="76">
        <f>G540+G547+G556</f>
        <v>0</v>
      </c>
      <c r="H539" s="76">
        <f t="shared" si="95"/>
        <v>19855.099999999999</v>
      </c>
      <c r="I539" s="76">
        <f>I540+I547+I556</f>
        <v>0</v>
      </c>
      <c r="J539" s="76">
        <f t="shared" si="96"/>
        <v>19855.099999999999</v>
      </c>
      <c r="L539" s="40"/>
    </row>
    <row r="540" spans="1:12" ht="33">
      <c r="A540" s="71" t="str">
        <f ca="1">IF(ISERROR(MATCH(B540,Код_КЦСР,0)),"",INDIRECT(ADDRESS(MATCH(B540,Код_КЦСР,0)+1,2,,,"КЦСР")))</f>
        <v>Оплата жилищно-коммунальных услуг отдельным категориям граждан за счет средств федерального бюджета</v>
      </c>
      <c r="B540" s="77" t="s">
        <v>446</v>
      </c>
      <c r="C540" s="75"/>
      <c r="D540" s="75"/>
      <c r="E540" s="26"/>
      <c r="F540" s="76">
        <f>F541</f>
        <v>375.3</v>
      </c>
      <c r="G540" s="76">
        <f>G541</f>
        <v>0</v>
      </c>
      <c r="H540" s="76">
        <f t="shared" si="95"/>
        <v>375.3</v>
      </c>
      <c r="I540" s="76">
        <f>I541</f>
        <v>0</v>
      </c>
      <c r="J540" s="76">
        <f t="shared" si="96"/>
        <v>375.3</v>
      </c>
      <c r="L540" s="40"/>
    </row>
    <row r="541" spans="1:12">
      <c r="A541" s="71" t="str">
        <f ca="1">IF(ISERROR(MATCH(C541,Код_Раздел,0)),"",INDIRECT(ADDRESS(MATCH(C541,Код_Раздел,0)+1,2,,,"Раздел")))</f>
        <v>Социальная политика</v>
      </c>
      <c r="B541" s="77" t="s">
        <v>446</v>
      </c>
      <c r="C541" s="75" t="s">
        <v>67</v>
      </c>
      <c r="D541" s="75"/>
      <c r="E541" s="26"/>
      <c r="F541" s="76">
        <f>F542</f>
        <v>375.3</v>
      </c>
      <c r="G541" s="76">
        <f>G542</f>
        <v>0</v>
      </c>
      <c r="H541" s="76">
        <f t="shared" si="95"/>
        <v>375.3</v>
      </c>
      <c r="I541" s="76">
        <f>I542</f>
        <v>0</v>
      </c>
      <c r="J541" s="76">
        <f t="shared" si="96"/>
        <v>375.3</v>
      </c>
      <c r="L541" s="40"/>
    </row>
    <row r="542" spans="1:12">
      <c r="A542" s="66" t="s">
        <v>68</v>
      </c>
      <c r="B542" s="77" t="s">
        <v>446</v>
      </c>
      <c r="C542" s="75" t="s">
        <v>67</v>
      </c>
      <c r="D542" s="75" t="s">
        <v>94</v>
      </c>
      <c r="E542" s="26"/>
      <c r="F542" s="76">
        <f>F543+F545</f>
        <v>375.3</v>
      </c>
      <c r="G542" s="76">
        <f>G543+G545</f>
        <v>0</v>
      </c>
      <c r="H542" s="76">
        <f t="shared" si="95"/>
        <v>375.3</v>
      </c>
      <c r="I542" s="76">
        <f>I543+I545</f>
        <v>0</v>
      </c>
      <c r="J542" s="76">
        <f t="shared" si="96"/>
        <v>375.3</v>
      </c>
      <c r="L542" s="40"/>
    </row>
    <row r="543" spans="1:12" ht="67.5" customHeight="1">
      <c r="A543" s="71" t="str">
        <f ca="1">IF(ISERROR(MATCH(E543,Код_КВР,0)),"",INDIRECT(ADDRESS(MATCH(E543,Код_КВР,0)+1,2,,,"КВР")))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3" s="77" t="s">
        <v>446</v>
      </c>
      <c r="C543" s="75" t="s">
        <v>67</v>
      </c>
      <c r="D543" s="75" t="s">
        <v>94</v>
      </c>
      <c r="E543" s="26">
        <v>100</v>
      </c>
      <c r="F543" s="76">
        <f>F544</f>
        <v>235.3</v>
      </c>
      <c r="G543" s="76">
        <f>G544</f>
        <v>0</v>
      </c>
      <c r="H543" s="76">
        <f t="shared" si="95"/>
        <v>235.3</v>
      </c>
      <c r="I543" s="76">
        <f>I544</f>
        <v>0</v>
      </c>
      <c r="J543" s="76">
        <f t="shared" si="96"/>
        <v>235.3</v>
      </c>
      <c r="L543" s="40"/>
    </row>
    <row r="544" spans="1:12" ht="33" customHeight="1">
      <c r="A544" s="71" t="str">
        <f ca="1">IF(ISERROR(MATCH(E544,Код_КВР,0)),"",INDIRECT(ADDRESS(MATCH(E544,Код_КВР,0)+1,2,,,"КВР")))</f>
        <v>Расходы на выплаты персоналу государственных (муниципальных) органов</v>
      </c>
      <c r="B544" s="77" t="s">
        <v>446</v>
      </c>
      <c r="C544" s="75" t="s">
        <v>67</v>
      </c>
      <c r="D544" s="75" t="s">
        <v>94</v>
      </c>
      <c r="E544" s="26">
        <v>120</v>
      </c>
      <c r="F544" s="76">
        <f>'прил. 3'!G856</f>
        <v>235.3</v>
      </c>
      <c r="G544" s="76">
        <f>'прил. 3'!H856</f>
        <v>0</v>
      </c>
      <c r="H544" s="76">
        <f t="shared" si="95"/>
        <v>235.3</v>
      </c>
      <c r="I544" s="76">
        <f>'прил. 3'!J856</f>
        <v>0</v>
      </c>
      <c r="J544" s="76">
        <f t="shared" si="96"/>
        <v>235.3</v>
      </c>
      <c r="L544" s="40"/>
    </row>
    <row r="545" spans="1:12" ht="33">
      <c r="A545" s="71" t="str">
        <f ca="1">IF(ISERROR(MATCH(E545,Код_КВР,0)),"",INDIRECT(ADDRESS(MATCH(E545,Код_КВР,0)+1,2,,,"КВР")))</f>
        <v>Закупка товаров, работ и услуг для государственных (муниципальных) нужд</v>
      </c>
      <c r="B545" s="77" t="s">
        <v>446</v>
      </c>
      <c r="C545" s="75" t="s">
        <v>67</v>
      </c>
      <c r="D545" s="75" t="s">
        <v>94</v>
      </c>
      <c r="E545" s="26">
        <v>200</v>
      </c>
      <c r="F545" s="76">
        <f>F546</f>
        <v>140</v>
      </c>
      <c r="G545" s="76">
        <f>G546</f>
        <v>0</v>
      </c>
      <c r="H545" s="76">
        <f t="shared" si="95"/>
        <v>140</v>
      </c>
      <c r="I545" s="76">
        <f>I546</f>
        <v>0</v>
      </c>
      <c r="J545" s="76">
        <f t="shared" si="96"/>
        <v>140</v>
      </c>
      <c r="L545" s="40"/>
    </row>
    <row r="546" spans="1:12" ht="33">
      <c r="A546" s="71" t="str">
        <f ca="1">IF(ISERROR(MATCH(E546,Код_КВР,0)),"",INDIRECT(ADDRESS(MATCH(E546,Код_КВР,0)+1,2,,,"КВР")))</f>
        <v>Иные закупки товаров, работ и услуг для обеспечения государственных (муниципальных) нужд</v>
      </c>
      <c r="B546" s="77" t="s">
        <v>446</v>
      </c>
      <c r="C546" s="75" t="s">
        <v>67</v>
      </c>
      <c r="D546" s="75" t="s">
        <v>94</v>
      </c>
      <c r="E546" s="26">
        <v>240</v>
      </c>
      <c r="F546" s="76">
        <f>'прил. 3'!G858</f>
        <v>140</v>
      </c>
      <c r="G546" s="76">
        <f>'прил. 3'!H858</f>
        <v>0</v>
      </c>
      <c r="H546" s="76">
        <f t="shared" si="95"/>
        <v>140</v>
      </c>
      <c r="I546" s="76">
        <f>'прил. 3'!J858</f>
        <v>0</v>
      </c>
      <c r="J546" s="76">
        <f t="shared" si="96"/>
        <v>140</v>
      </c>
      <c r="L546" s="40"/>
    </row>
    <row r="547" spans="1:12" ht="154.5" customHeight="1">
      <c r="A547" s="71" t="str">
        <f ca="1">IF(ISERROR(MATCH(B547,Код_КЦСР,0)),"",INDIRECT(ADDRESS(MATCH(B547,Код_КЦСР,0)+1,2,,,"КЦСР")))</f>
        <v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v>
      </c>
      <c r="B547" s="77" t="s">
        <v>448</v>
      </c>
      <c r="C547" s="75"/>
      <c r="D547" s="75"/>
      <c r="E547" s="26"/>
      <c r="F547" s="76">
        <f>F548</f>
        <v>10030</v>
      </c>
      <c r="G547" s="76">
        <f>G548</f>
        <v>0</v>
      </c>
      <c r="H547" s="76">
        <f t="shared" si="95"/>
        <v>10030</v>
      </c>
      <c r="I547" s="76">
        <f>I548</f>
        <v>0</v>
      </c>
      <c r="J547" s="76">
        <f t="shared" si="96"/>
        <v>10030</v>
      </c>
      <c r="L547" s="40"/>
    </row>
    <row r="548" spans="1:12">
      <c r="A548" s="71" t="str">
        <f ca="1">IF(ISERROR(MATCH(C548,Код_Раздел,0)),"",INDIRECT(ADDRESS(MATCH(C548,Код_Раздел,0)+1,2,,,"Раздел")))</f>
        <v>Социальная политика</v>
      </c>
      <c r="B548" s="77" t="s">
        <v>448</v>
      </c>
      <c r="C548" s="75" t="s">
        <v>67</v>
      </c>
      <c r="D548" s="75"/>
      <c r="E548" s="26"/>
      <c r="F548" s="76">
        <f>F549</f>
        <v>10030</v>
      </c>
      <c r="G548" s="76">
        <f>G549</f>
        <v>0</v>
      </c>
      <c r="H548" s="76">
        <f t="shared" si="95"/>
        <v>10030</v>
      </c>
      <c r="I548" s="76">
        <f>I549</f>
        <v>0</v>
      </c>
      <c r="J548" s="76">
        <f t="shared" si="96"/>
        <v>10030</v>
      </c>
      <c r="L548" s="40"/>
    </row>
    <row r="549" spans="1:12">
      <c r="A549" s="66" t="s">
        <v>68</v>
      </c>
      <c r="B549" s="77" t="s">
        <v>448</v>
      </c>
      <c r="C549" s="75" t="s">
        <v>67</v>
      </c>
      <c r="D549" s="75" t="s">
        <v>94</v>
      </c>
      <c r="E549" s="26"/>
      <c r="F549" s="76">
        <f>F550+F552+F554</f>
        <v>10030</v>
      </c>
      <c r="G549" s="76">
        <f>G550+G552+G554</f>
        <v>0</v>
      </c>
      <c r="H549" s="76">
        <f t="shared" si="95"/>
        <v>10030</v>
      </c>
      <c r="I549" s="76">
        <f>I550+I552+I554</f>
        <v>0</v>
      </c>
      <c r="J549" s="76">
        <f t="shared" si="96"/>
        <v>10030</v>
      </c>
      <c r="L549" s="40"/>
    </row>
    <row r="550" spans="1:12" ht="67.5" customHeight="1">
      <c r="A550" s="71" t="str">
        <f t="shared" ref="A550:A555" ca="1" si="98">IF(ISERROR(MATCH(E550,Код_КВР,0)),"",INDIRECT(ADDRESS(MATCH(E550,Код_КВР,0)+1,2,,,"КВР")))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0" s="77" t="s">
        <v>448</v>
      </c>
      <c r="C550" s="75" t="s">
        <v>67</v>
      </c>
      <c r="D550" s="75" t="s">
        <v>94</v>
      </c>
      <c r="E550" s="26">
        <v>100</v>
      </c>
      <c r="F550" s="76">
        <f>F551</f>
        <v>9211.6</v>
      </c>
      <c r="G550" s="76">
        <f>G551</f>
        <v>0</v>
      </c>
      <c r="H550" s="76">
        <f t="shared" si="95"/>
        <v>9211.6</v>
      </c>
      <c r="I550" s="76">
        <f>I551</f>
        <v>0</v>
      </c>
      <c r="J550" s="76">
        <f t="shared" si="96"/>
        <v>9211.6</v>
      </c>
      <c r="L550" s="40"/>
    </row>
    <row r="551" spans="1:12" ht="33">
      <c r="A551" s="71" t="str">
        <f t="shared" ca="1" si="98"/>
        <v>Расходы на выплаты персоналу государственных (муниципальных) органов</v>
      </c>
      <c r="B551" s="77" t="s">
        <v>448</v>
      </c>
      <c r="C551" s="75" t="s">
        <v>67</v>
      </c>
      <c r="D551" s="75" t="s">
        <v>94</v>
      </c>
      <c r="E551" s="26">
        <v>120</v>
      </c>
      <c r="F551" s="76">
        <f>'прил. 3'!G861</f>
        <v>9211.6</v>
      </c>
      <c r="G551" s="76">
        <f>'прил. 3'!H861</f>
        <v>0</v>
      </c>
      <c r="H551" s="76">
        <f t="shared" si="95"/>
        <v>9211.6</v>
      </c>
      <c r="I551" s="76">
        <f>'прил. 3'!J861</f>
        <v>0</v>
      </c>
      <c r="J551" s="76">
        <f t="shared" si="96"/>
        <v>9211.6</v>
      </c>
      <c r="L551" s="40"/>
    </row>
    <row r="552" spans="1:12" ht="33">
      <c r="A552" s="71" t="str">
        <f t="shared" ca="1" si="98"/>
        <v>Закупка товаров, работ и услуг для государственных (муниципальных) нужд</v>
      </c>
      <c r="B552" s="77" t="s">
        <v>448</v>
      </c>
      <c r="C552" s="75" t="s">
        <v>67</v>
      </c>
      <c r="D552" s="75" t="s">
        <v>94</v>
      </c>
      <c r="E552" s="26">
        <v>200</v>
      </c>
      <c r="F552" s="76">
        <f>F553</f>
        <v>817.39999999999986</v>
      </c>
      <c r="G552" s="76">
        <f>G553</f>
        <v>0</v>
      </c>
      <c r="H552" s="76">
        <f t="shared" si="95"/>
        <v>817.39999999999986</v>
      </c>
      <c r="I552" s="76">
        <f>I553</f>
        <v>0</v>
      </c>
      <c r="J552" s="76">
        <f t="shared" si="96"/>
        <v>817.39999999999986</v>
      </c>
      <c r="L552" s="40"/>
    </row>
    <row r="553" spans="1:12" ht="33">
      <c r="A553" s="71" t="str">
        <f t="shared" ca="1" si="98"/>
        <v>Иные закупки товаров, работ и услуг для обеспечения государственных (муниципальных) нужд</v>
      </c>
      <c r="B553" s="77" t="s">
        <v>448</v>
      </c>
      <c r="C553" s="75" t="s">
        <v>67</v>
      </c>
      <c r="D553" s="75" t="s">
        <v>94</v>
      </c>
      <c r="E553" s="26">
        <v>240</v>
      </c>
      <c r="F553" s="76">
        <f>'прил. 3'!G863</f>
        <v>817.39999999999986</v>
      </c>
      <c r="G553" s="76">
        <f>'прил. 3'!H863</f>
        <v>0</v>
      </c>
      <c r="H553" s="76">
        <f t="shared" si="95"/>
        <v>817.39999999999986</v>
      </c>
      <c r="I553" s="76">
        <f>'прил. 3'!J863</f>
        <v>0</v>
      </c>
      <c r="J553" s="76">
        <f t="shared" si="96"/>
        <v>817.39999999999986</v>
      </c>
      <c r="L553" s="40"/>
    </row>
    <row r="554" spans="1:12">
      <c r="A554" s="71" t="str">
        <f t="shared" ca="1" si="98"/>
        <v>Иные бюджетные ассигнования</v>
      </c>
      <c r="B554" s="77" t="s">
        <v>448</v>
      </c>
      <c r="C554" s="75" t="s">
        <v>67</v>
      </c>
      <c r="D554" s="75" t="s">
        <v>94</v>
      </c>
      <c r="E554" s="26">
        <v>800</v>
      </c>
      <c r="F554" s="76">
        <f>F555</f>
        <v>1</v>
      </c>
      <c r="G554" s="76">
        <f>G555</f>
        <v>0</v>
      </c>
      <c r="H554" s="76">
        <f t="shared" si="95"/>
        <v>1</v>
      </c>
      <c r="I554" s="76">
        <f>I555</f>
        <v>0</v>
      </c>
      <c r="J554" s="76">
        <f t="shared" si="96"/>
        <v>1</v>
      </c>
      <c r="L554" s="40"/>
    </row>
    <row r="555" spans="1:12">
      <c r="A555" s="71" t="str">
        <f t="shared" ca="1" si="98"/>
        <v>Уплата налогов, сборов и иных платежей</v>
      </c>
      <c r="B555" s="77" t="s">
        <v>448</v>
      </c>
      <c r="C555" s="75" t="s">
        <v>67</v>
      </c>
      <c r="D555" s="75" t="s">
        <v>94</v>
      </c>
      <c r="E555" s="26">
        <v>850</v>
      </c>
      <c r="F555" s="76">
        <f>'прил. 3'!G865</f>
        <v>1</v>
      </c>
      <c r="G555" s="76">
        <f>'прил. 3'!H865</f>
        <v>0</v>
      </c>
      <c r="H555" s="76">
        <f t="shared" si="95"/>
        <v>1</v>
      </c>
      <c r="I555" s="76">
        <f>'прил. 3'!J865</f>
        <v>0</v>
      </c>
      <c r="J555" s="76">
        <f t="shared" si="96"/>
        <v>1</v>
      </c>
      <c r="L555" s="40"/>
    </row>
    <row r="556" spans="1:12" ht="84.75" customHeight="1">
      <c r="A556" s="71" t="str">
        <f ca="1">IF(ISERROR(MATCH(B556,Код_КЦСР,0)),"",INDIRECT(ADDRESS(MATCH(B556,Код_КЦСР,0)+1,2,,,"КЦСР")))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v>
      </c>
      <c r="B556" s="77" t="s">
        <v>447</v>
      </c>
      <c r="C556" s="75"/>
      <c r="D556" s="75"/>
      <c r="E556" s="26"/>
      <c r="F556" s="76">
        <f>F557</f>
        <v>9449.7999999999993</v>
      </c>
      <c r="G556" s="76">
        <f>G557</f>
        <v>0</v>
      </c>
      <c r="H556" s="76">
        <f t="shared" si="95"/>
        <v>9449.7999999999993</v>
      </c>
      <c r="I556" s="76">
        <f>I557</f>
        <v>0</v>
      </c>
      <c r="J556" s="76">
        <f t="shared" si="96"/>
        <v>9449.7999999999993</v>
      </c>
      <c r="L556" s="40"/>
    </row>
    <row r="557" spans="1:12">
      <c r="A557" s="71" t="str">
        <f ca="1">IF(ISERROR(MATCH(C557,Код_Раздел,0)),"",INDIRECT(ADDRESS(MATCH(C557,Код_Раздел,0)+1,2,,,"Раздел")))</f>
        <v>Социальная политика</v>
      </c>
      <c r="B557" s="77" t="s">
        <v>447</v>
      </c>
      <c r="C557" s="75" t="s">
        <v>67</v>
      </c>
      <c r="D557" s="75"/>
      <c r="E557" s="26"/>
      <c r="F557" s="76">
        <f>F558</f>
        <v>9449.7999999999993</v>
      </c>
      <c r="G557" s="76">
        <f>G558</f>
        <v>0</v>
      </c>
      <c r="H557" s="76">
        <f t="shared" si="95"/>
        <v>9449.7999999999993</v>
      </c>
      <c r="I557" s="76">
        <f>I558</f>
        <v>0</v>
      </c>
      <c r="J557" s="76">
        <f t="shared" si="96"/>
        <v>9449.7999999999993</v>
      </c>
      <c r="L557" s="40"/>
    </row>
    <row r="558" spans="1:12">
      <c r="A558" s="66" t="s">
        <v>68</v>
      </c>
      <c r="B558" s="77" t="s">
        <v>447</v>
      </c>
      <c r="C558" s="75" t="s">
        <v>67</v>
      </c>
      <c r="D558" s="75" t="s">
        <v>94</v>
      </c>
      <c r="E558" s="26"/>
      <c r="F558" s="76">
        <f>F559+F561+F563</f>
        <v>9449.7999999999993</v>
      </c>
      <c r="G558" s="76">
        <f>G559+G561+G563</f>
        <v>0</v>
      </c>
      <c r="H558" s="76">
        <f t="shared" si="95"/>
        <v>9449.7999999999993</v>
      </c>
      <c r="I558" s="76">
        <f>I559+I561+I563</f>
        <v>0</v>
      </c>
      <c r="J558" s="76">
        <f t="shared" si="96"/>
        <v>9449.7999999999993</v>
      </c>
      <c r="L558" s="40"/>
    </row>
    <row r="559" spans="1:12" ht="67.5" customHeight="1">
      <c r="A559" s="71" t="str">
        <f t="shared" ref="A559:A564" ca="1" si="99">IF(ISERROR(MATCH(E559,Код_КВР,0)),"",INDIRECT(ADDRESS(MATCH(E559,Код_КВР,0)+1,2,,,"КВР")))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9" s="77" t="s">
        <v>447</v>
      </c>
      <c r="C559" s="75" t="s">
        <v>67</v>
      </c>
      <c r="D559" s="75" t="s">
        <v>94</v>
      </c>
      <c r="E559" s="26">
        <v>100</v>
      </c>
      <c r="F559" s="76">
        <f>F560</f>
        <v>8552.7999999999993</v>
      </c>
      <c r="G559" s="76">
        <f>G560</f>
        <v>0</v>
      </c>
      <c r="H559" s="76">
        <f t="shared" si="95"/>
        <v>8552.7999999999993</v>
      </c>
      <c r="I559" s="76">
        <f>I560</f>
        <v>0</v>
      </c>
      <c r="J559" s="76">
        <f t="shared" si="96"/>
        <v>8552.7999999999993</v>
      </c>
      <c r="L559" s="40"/>
    </row>
    <row r="560" spans="1:12" ht="33">
      <c r="A560" s="71" t="str">
        <f t="shared" ca="1" si="99"/>
        <v>Расходы на выплаты персоналу государственных (муниципальных) органов</v>
      </c>
      <c r="B560" s="77" t="s">
        <v>447</v>
      </c>
      <c r="C560" s="75" t="s">
        <v>67</v>
      </c>
      <c r="D560" s="75" t="s">
        <v>94</v>
      </c>
      <c r="E560" s="26">
        <v>120</v>
      </c>
      <c r="F560" s="76">
        <f>'прил. 3'!G868</f>
        <v>8552.7999999999993</v>
      </c>
      <c r="G560" s="76">
        <f>'прил. 3'!H868</f>
        <v>0</v>
      </c>
      <c r="H560" s="76">
        <f t="shared" si="95"/>
        <v>8552.7999999999993</v>
      </c>
      <c r="I560" s="76">
        <f>'прил. 3'!J868</f>
        <v>0</v>
      </c>
      <c r="J560" s="76">
        <f t="shared" si="96"/>
        <v>8552.7999999999993</v>
      </c>
      <c r="L560" s="40"/>
    </row>
    <row r="561" spans="1:12" ht="33">
      <c r="A561" s="71" t="str">
        <f t="shared" ca="1" si="99"/>
        <v>Закупка товаров, работ и услуг для государственных (муниципальных) нужд</v>
      </c>
      <c r="B561" s="77" t="s">
        <v>447</v>
      </c>
      <c r="C561" s="75" t="s">
        <v>67</v>
      </c>
      <c r="D561" s="75" t="s">
        <v>94</v>
      </c>
      <c r="E561" s="26">
        <v>200</v>
      </c>
      <c r="F561" s="76">
        <f>F562</f>
        <v>893</v>
      </c>
      <c r="G561" s="76">
        <f>G562</f>
        <v>0</v>
      </c>
      <c r="H561" s="76">
        <f t="shared" si="95"/>
        <v>893</v>
      </c>
      <c r="I561" s="76">
        <f>I562</f>
        <v>0</v>
      </c>
      <c r="J561" s="76">
        <f t="shared" si="96"/>
        <v>893</v>
      </c>
      <c r="L561" s="40"/>
    </row>
    <row r="562" spans="1:12" ht="33">
      <c r="A562" s="71" t="str">
        <f t="shared" ca="1" si="99"/>
        <v>Иные закупки товаров, работ и услуг для обеспечения государственных (муниципальных) нужд</v>
      </c>
      <c r="B562" s="77" t="s">
        <v>447</v>
      </c>
      <c r="C562" s="75" t="s">
        <v>67</v>
      </c>
      <c r="D562" s="75" t="s">
        <v>94</v>
      </c>
      <c r="E562" s="26">
        <v>240</v>
      </c>
      <c r="F562" s="76">
        <f>'прил. 3'!G870</f>
        <v>893</v>
      </c>
      <c r="G562" s="76">
        <f>'прил. 3'!H870</f>
        <v>0</v>
      </c>
      <c r="H562" s="76">
        <f t="shared" si="95"/>
        <v>893</v>
      </c>
      <c r="I562" s="76">
        <f>'прил. 3'!J870</f>
        <v>0</v>
      </c>
      <c r="J562" s="76">
        <f t="shared" si="96"/>
        <v>893</v>
      </c>
      <c r="L562" s="40"/>
    </row>
    <row r="563" spans="1:12">
      <c r="A563" s="71" t="str">
        <f t="shared" ca="1" si="99"/>
        <v>Иные бюджетные ассигнования</v>
      </c>
      <c r="B563" s="77" t="s">
        <v>447</v>
      </c>
      <c r="C563" s="75" t="s">
        <v>67</v>
      </c>
      <c r="D563" s="75" t="s">
        <v>94</v>
      </c>
      <c r="E563" s="26">
        <v>800</v>
      </c>
      <c r="F563" s="76">
        <f>F564</f>
        <v>4</v>
      </c>
      <c r="G563" s="76">
        <f>G564</f>
        <v>0</v>
      </c>
      <c r="H563" s="76">
        <f t="shared" si="95"/>
        <v>4</v>
      </c>
      <c r="I563" s="76">
        <f>I564</f>
        <v>0</v>
      </c>
      <c r="J563" s="76">
        <f t="shared" si="96"/>
        <v>4</v>
      </c>
      <c r="L563" s="40"/>
    </row>
    <row r="564" spans="1:12">
      <c r="A564" s="71" t="str">
        <f t="shared" ca="1" si="99"/>
        <v>Уплата налогов, сборов и иных платежей</v>
      </c>
      <c r="B564" s="77" t="s">
        <v>447</v>
      </c>
      <c r="C564" s="75" t="s">
        <v>67</v>
      </c>
      <c r="D564" s="75" t="s">
        <v>94</v>
      </c>
      <c r="E564" s="26">
        <v>850</v>
      </c>
      <c r="F564" s="76">
        <f>'прил. 3'!G872</f>
        <v>4</v>
      </c>
      <c r="G564" s="76">
        <f>'прил. 3'!H872</f>
        <v>0</v>
      </c>
      <c r="H564" s="76">
        <f t="shared" si="95"/>
        <v>4</v>
      </c>
      <c r="I564" s="76">
        <f>'прил. 3'!J872</f>
        <v>0</v>
      </c>
      <c r="J564" s="76">
        <f t="shared" si="96"/>
        <v>4</v>
      </c>
      <c r="L564" s="40"/>
    </row>
    <row r="565" spans="1:12" ht="33">
      <c r="A565" s="71" t="str">
        <f ca="1">IF(ISERROR(MATCH(B565,Код_КЦСР,0)),"",INDIRECT(ADDRESS(MATCH(B565,Код_КЦСР,0)+1,2,,,"КЦСР")))</f>
        <v>Изготовление и рассылка поздравительных открыток ветеранам Великой Отечественной войны в связи с Днем Победы</v>
      </c>
      <c r="B565" s="77" t="s">
        <v>449</v>
      </c>
      <c r="C565" s="75"/>
      <c r="D565" s="67"/>
      <c r="E565" s="26"/>
      <c r="F565" s="76">
        <f t="shared" ref="F565:I568" si="100">F566</f>
        <v>96.5</v>
      </c>
      <c r="G565" s="76">
        <f t="shared" si="100"/>
        <v>0</v>
      </c>
      <c r="H565" s="76">
        <f t="shared" si="95"/>
        <v>96.5</v>
      </c>
      <c r="I565" s="76">
        <f t="shared" si="100"/>
        <v>0</v>
      </c>
      <c r="J565" s="76">
        <f t="shared" si="96"/>
        <v>96.5</v>
      </c>
    </row>
    <row r="566" spans="1:12">
      <c r="A566" s="71" t="str">
        <f ca="1">IF(ISERROR(MATCH(C566,Код_Раздел,0)),"",INDIRECT(ADDRESS(MATCH(C566,Код_Раздел,0)+1,2,,,"Раздел")))</f>
        <v>Социальная политика</v>
      </c>
      <c r="B566" s="77" t="s">
        <v>449</v>
      </c>
      <c r="C566" s="75" t="s">
        <v>67</v>
      </c>
      <c r="D566" s="67"/>
      <c r="E566" s="26"/>
      <c r="F566" s="76">
        <f t="shared" si="100"/>
        <v>96.5</v>
      </c>
      <c r="G566" s="76">
        <f t="shared" si="100"/>
        <v>0</v>
      </c>
      <c r="H566" s="76">
        <f t="shared" si="95"/>
        <v>96.5</v>
      </c>
      <c r="I566" s="76">
        <f t="shared" si="100"/>
        <v>0</v>
      </c>
      <c r="J566" s="76">
        <f t="shared" si="96"/>
        <v>96.5</v>
      </c>
    </row>
    <row r="567" spans="1:12">
      <c r="A567" s="66" t="s">
        <v>68</v>
      </c>
      <c r="B567" s="77" t="s">
        <v>449</v>
      </c>
      <c r="C567" s="75" t="s">
        <v>67</v>
      </c>
      <c r="D567" s="75" t="s">
        <v>94</v>
      </c>
      <c r="E567" s="26"/>
      <c r="F567" s="76">
        <f t="shared" si="100"/>
        <v>96.5</v>
      </c>
      <c r="G567" s="76">
        <f t="shared" si="100"/>
        <v>0</v>
      </c>
      <c r="H567" s="76">
        <f t="shared" si="95"/>
        <v>96.5</v>
      </c>
      <c r="I567" s="76">
        <f t="shared" si="100"/>
        <v>0</v>
      </c>
      <c r="J567" s="76">
        <f t="shared" si="96"/>
        <v>96.5</v>
      </c>
    </row>
    <row r="568" spans="1:12" ht="33">
      <c r="A568" s="71" t="str">
        <f ca="1">IF(ISERROR(MATCH(E568,Код_КВР,0)),"",INDIRECT(ADDRESS(MATCH(E568,Код_КВР,0)+1,2,,,"КВР")))</f>
        <v>Закупка товаров, работ и услуг для государственных (муниципальных) нужд</v>
      </c>
      <c r="B568" s="77" t="s">
        <v>449</v>
      </c>
      <c r="C568" s="75" t="s">
        <v>67</v>
      </c>
      <c r="D568" s="75" t="s">
        <v>94</v>
      </c>
      <c r="E568" s="26">
        <v>200</v>
      </c>
      <c r="F568" s="76">
        <f t="shared" si="100"/>
        <v>96.5</v>
      </c>
      <c r="G568" s="76">
        <f t="shared" si="100"/>
        <v>0</v>
      </c>
      <c r="H568" s="76">
        <f t="shared" si="95"/>
        <v>96.5</v>
      </c>
      <c r="I568" s="76">
        <f t="shared" si="100"/>
        <v>0</v>
      </c>
      <c r="J568" s="76">
        <f t="shared" si="96"/>
        <v>96.5</v>
      </c>
    </row>
    <row r="569" spans="1:12" ht="33">
      <c r="A569" s="71" t="str">
        <f ca="1">IF(ISERROR(MATCH(E569,Код_КВР,0)),"",INDIRECT(ADDRESS(MATCH(E569,Код_КВР,0)+1,2,,,"КВР")))</f>
        <v>Иные закупки товаров, работ и услуг для обеспечения государственных (муниципальных) нужд</v>
      </c>
      <c r="B569" s="77" t="s">
        <v>449</v>
      </c>
      <c r="C569" s="75" t="s">
        <v>67</v>
      </c>
      <c r="D569" s="75" t="s">
        <v>94</v>
      </c>
      <c r="E569" s="26">
        <v>240</v>
      </c>
      <c r="F569" s="76">
        <f>'прил. 3'!G311</f>
        <v>96.5</v>
      </c>
      <c r="G569" s="76">
        <f>'прил. 3'!H311</f>
        <v>0</v>
      </c>
      <c r="H569" s="76">
        <f t="shared" si="95"/>
        <v>96.5</v>
      </c>
      <c r="I569" s="76">
        <f>'прил. 3'!J311</f>
        <v>0</v>
      </c>
      <c r="J569" s="76">
        <f t="shared" si="96"/>
        <v>96.5</v>
      </c>
    </row>
    <row r="570" spans="1:12" ht="33">
      <c r="A570" s="71" t="str">
        <f ca="1">IF(ISERROR(MATCH(B570,Код_КЦСР,0)),"",INDIRECT(ADDRESS(MATCH(B570,Код_КЦСР,0)+1,2,,,"КЦСР")))</f>
        <v>Социальная поддержка детей-сирот и детей, оставшихся без попечения родителей</v>
      </c>
      <c r="B570" s="77" t="s">
        <v>450</v>
      </c>
      <c r="C570" s="75"/>
      <c r="D570" s="75"/>
      <c r="E570" s="26"/>
      <c r="F570" s="76">
        <f>F571</f>
        <v>13621.8</v>
      </c>
      <c r="G570" s="76">
        <f>G571</f>
        <v>0</v>
      </c>
      <c r="H570" s="76">
        <f t="shared" si="95"/>
        <v>13621.8</v>
      </c>
      <c r="I570" s="76">
        <f>I571</f>
        <v>0</v>
      </c>
      <c r="J570" s="76">
        <f t="shared" si="96"/>
        <v>13621.8</v>
      </c>
    </row>
    <row r="571" spans="1:12" ht="154.5" customHeight="1">
      <c r="A571" s="71" t="str">
        <f ca="1">IF(ISERROR(MATCH(B571,Код_КЦСР,0)),"",INDIRECT(ADDRESS(MATCH(B571,Код_КЦСР,0)+1,2,,,"КЦСР")))</f>
        <v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v>
      </c>
      <c r="B571" s="77" t="s">
        <v>451</v>
      </c>
      <c r="C571" s="75"/>
      <c r="D571" s="75"/>
      <c r="E571" s="26"/>
      <c r="F571" s="76">
        <f>F572</f>
        <v>13621.8</v>
      </c>
      <c r="G571" s="76">
        <f>G572</f>
        <v>0</v>
      </c>
      <c r="H571" s="76">
        <f t="shared" si="95"/>
        <v>13621.8</v>
      </c>
      <c r="I571" s="76">
        <f>I572</f>
        <v>0</v>
      </c>
      <c r="J571" s="76">
        <f t="shared" si="96"/>
        <v>13621.8</v>
      </c>
    </row>
    <row r="572" spans="1:12" ht="152.25" customHeight="1">
      <c r="A572" s="71" t="str">
        <f ca="1">IF(ISERROR(MATCH(B572,Код_КЦСР,0)),"",INDIRECT(ADDRESS(MATCH(B572,Код_КЦСР,0)+1,2,,,"КЦСР")))</f>
        <v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v>
      </c>
      <c r="B572" s="77" t="s">
        <v>453</v>
      </c>
      <c r="C572" s="75"/>
      <c r="D572" s="75"/>
      <c r="E572" s="26"/>
      <c r="F572" s="76">
        <f>F573+F577</f>
        <v>13621.8</v>
      </c>
      <c r="G572" s="76">
        <f>G573+G577</f>
        <v>0</v>
      </c>
      <c r="H572" s="76">
        <f t="shared" si="95"/>
        <v>13621.8</v>
      </c>
      <c r="I572" s="76">
        <f>I573+I577</f>
        <v>0</v>
      </c>
      <c r="J572" s="76">
        <f t="shared" si="96"/>
        <v>13621.8</v>
      </c>
    </row>
    <row r="573" spans="1:12">
      <c r="A573" s="71" t="str">
        <f ca="1">IF(ISERROR(MATCH(C573,Код_Раздел,0)),"",INDIRECT(ADDRESS(MATCH(C573,Код_Раздел,0)+1,2,,,"Раздел")))</f>
        <v>Образование</v>
      </c>
      <c r="B573" s="77" t="s">
        <v>453</v>
      </c>
      <c r="C573" s="75" t="s">
        <v>74</v>
      </c>
      <c r="D573" s="75"/>
      <c r="E573" s="26"/>
      <c r="F573" s="76">
        <f t="shared" ref="F573:I575" si="101">F574</f>
        <v>921</v>
      </c>
      <c r="G573" s="76">
        <f t="shared" si="101"/>
        <v>0</v>
      </c>
      <c r="H573" s="76">
        <f t="shared" si="95"/>
        <v>921</v>
      </c>
      <c r="I573" s="76">
        <f t="shared" si="101"/>
        <v>0</v>
      </c>
      <c r="J573" s="76">
        <f t="shared" si="96"/>
        <v>921</v>
      </c>
    </row>
    <row r="574" spans="1:12">
      <c r="A574" s="71" t="s">
        <v>78</v>
      </c>
      <c r="B574" s="77" t="s">
        <v>453</v>
      </c>
      <c r="C574" s="75" t="s">
        <v>74</v>
      </c>
      <c r="D574" s="75" t="s">
        <v>74</v>
      </c>
      <c r="E574" s="26"/>
      <c r="F574" s="76">
        <f t="shared" si="101"/>
        <v>921</v>
      </c>
      <c r="G574" s="76">
        <f t="shared" si="101"/>
        <v>0</v>
      </c>
      <c r="H574" s="76">
        <f t="shared" si="95"/>
        <v>921</v>
      </c>
      <c r="I574" s="76">
        <f t="shared" si="101"/>
        <v>0</v>
      </c>
      <c r="J574" s="76">
        <f t="shared" si="96"/>
        <v>921</v>
      </c>
    </row>
    <row r="575" spans="1:12">
      <c r="A575" s="71" t="str">
        <f ca="1">IF(ISERROR(MATCH(E575,Код_КВР,0)),"",INDIRECT(ADDRESS(MATCH(E575,Код_КВР,0)+1,2,,,"КВР")))</f>
        <v>Социальное обеспечение и иные выплаты населению</v>
      </c>
      <c r="B575" s="77" t="s">
        <v>453</v>
      </c>
      <c r="C575" s="75" t="s">
        <v>74</v>
      </c>
      <c r="D575" s="75" t="s">
        <v>74</v>
      </c>
      <c r="E575" s="26">
        <v>300</v>
      </c>
      <c r="F575" s="76">
        <f t="shared" si="101"/>
        <v>921</v>
      </c>
      <c r="G575" s="76">
        <f t="shared" si="101"/>
        <v>0</v>
      </c>
      <c r="H575" s="76">
        <f t="shared" si="95"/>
        <v>921</v>
      </c>
      <c r="I575" s="76">
        <f t="shared" si="101"/>
        <v>0</v>
      </c>
      <c r="J575" s="76">
        <f t="shared" si="96"/>
        <v>921</v>
      </c>
    </row>
    <row r="576" spans="1:12" ht="33">
      <c r="A576" s="71" t="str">
        <f ca="1">IF(ISERROR(MATCH(E576,Код_КВР,0)),"",INDIRECT(ADDRESS(MATCH(E576,Код_КВР,0)+1,2,,,"КВР")))</f>
        <v>Социальные выплаты гражданам, кроме публичных нормативных социальных выплат</v>
      </c>
      <c r="B576" s="77" t="s">
        <v>453</v>
      </c>
      <c r="C576" s="75" t="s">
        <v>74</v>
      </c>
      <c r="D576" s="75" t="s">
        <v>74</v>
      </c>
      <c r="E576" s="26">
        <v>320</v>
      </c>
      <c r="F576" s="76">
        <f>'прил. 3'!G825</f>
        <v>921</v>
      </c>
      <c r="G576" s="76">
        <f>'прил. 3'!H825</f>
        <v>0</v>
      </c>
      <c r="H576" s="76">
        <f t="shared" si="95"/>
        <v>921</v>
      </c>
      <c r="I576" s="76">
        <f>'прил. 3'!J825</f>
        <v>0</v>
      </c>
      <c r="J576" s="76">
        <f t="shared" si="96"/>
        <v>921</v>
      </c>
    </row>
    <row r="577" spans="1:13">
      <c r="A577" s="71" t="str">
        <f ca="1">IF(ISERROR(MATCH(C577,Код_Раздел,0)),"",INDIRECT(ADDRESS(MATCH(C577,Код_Раздел,0)+1,2,,,"Раздел")))</f>
        <v>Социальная политика</v>
      </c>
      <c r="B577" s="77" t="s">
        <v>453</v>
      </c>
      <c r="C577" s="75" t="s">
        <v>67</v>
      </c>
      <c r="D577" s="75"/>
      <c r="E577" s="26"/>
      <c r="F577" s="76">
        <f t="shared" ref="F577:I579" si="102">F578</f>
        <v>12700.8</v>
      </c>
      <c r="G577" s="76">
        <f t="shared" si="102"/>
        <v>0</v>
      </c>
      <c r="H577" s="76">
        <f t="shared" si="95"/>
        <v>12700.8</v>
      </c>
      <c r="I577" s="76">
        <f t="shared" si="102"/>
        <v>0</v>
      </c>
      <c r="J577" s="76">
        <f t="shared" si="96"/>
        <v>12700.8</v>
      </c>
    </row>
    <row r="578" spans="1:13">
      <c r="A578" s="71" t="s">
        <v>82</v>
      </c>
      <c r="B578" s="77" t="s">
        <v>453</v>
      </c>
      <c r="C578" s="75" t="s">
        <v>67</v>
      </c>
      <c r="D578" s="75" t="s">
        <v>93</v>
      </c>
      <c r="E578" s="26"/>
      <c r="F578" s="76">
        <f t="shared" si="102"/>
        <v>12700.8</v>
      </c>
      <c r="G578" s="76">
        <f t="shared" si="102"/>
        <v>0</v>
      </c>
      <c r="H578" s="76">
        <f t="shared" si="95"/>
        <v>12700.8</v>
      </c>
      <c r="I578" s="76">
        <f t="shared" si="102"/>
        <v>0</v>
      </c>
      <c r="J578" s="76">
        <f t="shared" si="96"/>
        <v>12700.8</v>
      </c>
    </row>
    <row r="579" spans="1:13">
      <c r="A579" s="71" t="str">
        <f ca="1">IF(ISERROR(MATCH(E579,Код_КВР,0)),"",INDIRECT(ADDRESS(MATCH(E579,Код_КВР,0)+1,2,,,"КВР")))</f>
        <v>Социальное обеспечение и иные выплаты населению</v>
      </c>
      <c r="B579" s="77" t="s">
        <v>453</v>
      </c>
      <c r="C579" s="75" t="s">
        <v>67</v>
      </c>
      <c r="D579" s="75" t="s">
        <v>93</v>
      </c>
      <c r="E579" s="26">
        <v>300</v>
      </c>
      <c r="F579" s="76">
        <f t="shared" si="102"/>
        <v>12700.8</v>
      </c>
      <c r="G579" s="76">
        <f t="shared" si="102"/>
        <v>0</v>
      </c>
      <c r="H579" s="76">
        <f t="shared" si="95"/>
        <v>12700.8</v>
      </c>
      <c r="I579" s="76">
        <f t="shared" si="102"/>
        <v>0</v>
      </c>
      <c r="J579" s="76">
        <f t="shared" si="96"/>
        <v>12700.8</v>
      </c>
    </row>
    <row r="580" spans="1:13" ht="33">
      <c r="A580" s="71" t="str">
        <f ca="1">IF(ISERROR(MATCH(E580,Код_КВР,0)),"",INDIRECT(ADDRESS(MATCH(E580,Код_КВР,0)+1,2,,,"КВР")))</f>
        <v>Социальные выплаты гражданам, кроме публичных нормативных социальных выплат</v>
      </c>
      <c r="B580" s="77" t="s">
        <v>453</v>
      </c>
      <c r="C580" s="75" t="s">
        <v>67</v>
      </c>
      <c r="D580" s="75" t="s">
        <v>93</v>
      </c>
      <c r="E580" s="26">
        <v>320</v>
      </c>
      <c r="F580" s="76">
        <f>'прил. 3'!G850</f>
        <v>12700.8</v>
      </c>
      <c r="G580" s="76">
        <f>'прил. 3'!H850</f>
        <v>0</v>
      </c>
      <c r="H580" s="76">
        <f t="shared" si="95"/>
        <v>12700.8</v>
      </c>
      <c r="I580" s="76">
        <f>'прил. 3'!J850</f>
        <v>0</v>
      </c>
      <c r="J580" s="76">
        <f t="shared" si="96"/>
        <v>12700.8</v>
      </c>
    </row>
    <row r="581" spans="1:13" ht="33">
      <c r="A581" s="71" t="str">
        <f ca="1">IF(ISERROR(MATCH(B581,Код_КЦСР,0)),"",INDIRECT(ADDRESS(MATCH(B581,Код_КЦСР,0)+1,2,,,"КЦСР")))</f>
        <v>Муниципальная программа «Обеспечение жильем отдельных категорий граждан» на 2014 – 2020 годы</v>
      </c>
      <c r="B581" s="77" t="s">
        <v>457</v>
      </c>
      <c r="C581" s="75"/>
      <c r="D581" s="67"/>
      <c r="E581" s="26"/>
      <c r="F581" s="76">
        <f>F582+F593+F600</f>
        <v>23328.5</v>
      </c>
      <c r="G581" s="76">
        <f>G582+G593+G600</f>
        <v>0</v>
      </c>
      <c r="H581" s="76">
        <f t="shared" si="95"/>
        <v>23328.5</v>
      </c>
      <c r="I581" s="76">
        <f>I582+I593+I600</f>
        <v>0</v>
      </c>
      <c r="J581" s="76">
        <f t="shared" si="96"/>
        <v>23328.5</v>
      </c>
      <c r="M581" s="40"/>
    </row>
    <row r="582" spans="1:13" ht="49.5">
      <c r="A582" s="71" t="str">
        <f ca="1">IF(ISERROR(MATCH(B582,Код_КЦСР,0)),"",INDIRECT(ADDRESS(MATCH(B582,Код_КЦСР,0)+1,2,,,"КЦСР")))</f>
        <v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v>
      </c>
      <c r="B582" s="77" t="s">
        <v>459</v>
      </c>
      <c r="C582" s="75"/>
      <c r="D582" s="67"/>
      <c r="E582" s="26"/>
      <c r="F582" s="76">
        <f>F583+F588</f>
        <v>15918.8</v>
      </c>
      <c r="G582" s="76">
        <f>G583+G588</f>
        <v>0</v>
      </c>
      <c r="H582" s="76">
        <f t="shared" si="95"/>
        <v>15918.8</v>
      </c>
      <c r="I582" s="76">
        <f>I583+I588</f>
        <v>0</v>
      </c>
      <c r="J582" s="76">
        <f t="shared" si="96"/>
        <v>15918.8</v>
      </c>
      <c r="M582" s="40"/>
    </row>
    <row r="583" spans="1:13" ht="99">
      <c r="A583" s="71" t="str">
        <f ca="1">IF(ISERROR(MATCH(B583,Код_КЦСР,0)),"",INDIRECT(ADDRESS(MATCH(B583,Код_КЦСР,0)+1,2,,,"КЦСР")))</f>
        <v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– 1945 годов» за счет средств федерального бюджета</v>
      </c>
      <c r="B583" s="77" t="s">
        <v>462</v>
      </c>
      <c r="C583" s="75"/>
      <c r="D583" s="67"/>
      <c r="E583" s="26"/>
      <c r="F583" s="76">
        <f t="shared" ref="F583:I586" si="103">F584</f>
        <v>5094</v>
      </c>
      <c r="G583" s="76">
        <f t="shared" si="103"/>
        <v>0</v>
      </c>
      <c r="H583" s="76">
        <f t="shared" si="95"/>
        <v>5094</v>
      </c>
      <c r="I583" s="76">
        <f t="shared" si="103"/>
        <v>0</v>
      </c>
      <c r="J583" s="76">
        <f t="shared" si="96"/>
        <v>5094</v>
      </c>
      <c r="M583" s="40"/>
    </row>
    <row r="584" spans="1:13">
      <c r="A584" s="71" t="str">
        <f ca="1">IF(ISERROR(MATCH(C584,Код_Раздел,0)),"",INDIRECT(ADDRESS(MATCH(C584,Код_Раздел,0)+1,2,,,"Раздел")))</f>
        <v>Социальная политика</v>
      </c>
      <c r="B584" s="77" t="s">
        <v>462</v>
      </c>
      <c r="C584" s="75" t="s">
        <v>67</v>
      </c>
      <c r="D584" s="67"/>
      <c r="E584" s="26"/>
      <c r="F584" s="76">
        <f t="shared" si="103"/>
        <v>5094</v>
      </c>
      <c r="G584" s="76">
        <f t="shared" si="103"/>
        <v>0</v>
      </c>
      <c r="H584" s="76">
        <f t="shared" si="95"/>
        <v>5094</v>
      </c>
      <c r="I584" s="76">
        <f t="shared" si="103"/>
        <v>0</v>
      </c>
      <c r="J584" s="76">
        <f t="shared" si="96"/>
        <v>5094</v>
      </c>
      <c r="M584" s="40"/>
    </row>
    <row r="585" spans="1:13">
      <c r="A585" s="66" t="s">
        <v>58</v>
      </c>
      <c r="B585" s="77" t="s">
        <v>462</v>
      </c>
      <c r="C585" s="75" t="s">
        <v>67</v>
      </c>
      <c r="D585" s="67" t="s">
        <v>92</v>
      </c>
      <c r="E585" s="26"/>
      <c r="F585" s="76">
        <f t="shared" si="103"/>
        <v>5094</v>
      </c>
      <c r="G585" s="76">
        <f t="shared" si="103"/>
        <v>0</v>
      </c>
      <c r="H585" s="76">
        <f t="shared" si="95"/>
        <v>5094</v>
      </c>
      <c r="I585" s="76">
        <f t="shared" si="103"/>
        <v>0</v>
      </c>
      <c r="J585" s="76">
        <f t="shared" si="96"/>
        <v>5094</v>
      </c>
      <c r="M585" s="40"/>
    </row>
    <row r="586" spans="1:13">
      <c r="A586" s="71" t="str">
        <f ca="1">IF(ISERROR(MATCH(E586,Код_КВР,0)),"",INDIRECT(ADDRESS(MATCH(E586,Код_КВР,0)+1,2,,,"КВР")))</f>
        <v>Социальное обеспечение и иные выплаты населению</v>
      </c>
      <c r="B586" s="77" t="s">
        <v>462</v>
      </c>
      <c r="C586" s="75" t="s">
        <v>67</v>
      </c>
      <c r="D586" s="67" t="s">
        <v>92</v>
      </c>
      <c r="E586" s="26">
        <v>300</v>
      </c>
      <c r="F586" s="76">
        <f t="shared" si="103"/>
        <v>5094</v>
      </c>
      <c r="G586" s="76">
        <f t="shared" si="103"/>
        <v>0</v>
      </c>
      <c r="H586" s="76">
        <f t="shared" si="95"/>
        <v>5094</v>
      </c>
      <c r="I586" s="76">
        <f t="shared" si="103"/>
        <v>0</v>
      </c>
      <c r="J586" s="76">
        <f t="shared" si="96"/>
        <v>5094</v>
      </c>
      <c r="M586" s="40"/>
    </row>
    <row r="587" spans="1:13" ht="33">
      <c r="A587" s="71" t="str">
        <f ca="1">IF(ISERROR(MATCH(E587,Код_КВР,0)),"",INDIRECT(ADDRESS(MATCH(E587,Код_КВР,0)+1,2,,,"КВР")))</f>
        <v>Социальные выплаты гражданам, кроме публичных нормативных социальных выплат</v>
      </c>
      <c r="B587" s="77" t="s">
        <v>462</v>
      </c>
      <c r="C587" s="75" t="s">
        <v>67</v>
      </c>
      <c r="D587" s="67" t="s">
        <v>92</v>
      </c>
      <c r="E587" s="26">
        <v>320</v>
      </c>
      <c r="F587" s="76">
        <f>'прил. 3'!G289</f>
        <v>5094</v>
      </c>
      <c r="G587" s="76">
        <f>'прил. 3'!H289</f>
        <v>0</v>
      </c>
      <c r="H587" s="76">
        <f t="shared" si="95"/>
        <v>5094</v>
      </c>
      <c r="I587" s="76">
        <f>'прил. 3'!J289</f>
        <v>0</v>
      </c>
      <c r="J587" s="76">
        <f t="shared" si="96"/>
        <v>5094</v>
      </c>
      <c r="M587" s="40"/>
    </row>
    <row r="588" spans="1:13" ht="84.75" customHeight="1">
      <c r="A588" s="71" t="str">
        <f ca="1">IF(ISERROR(MATCH(B588,Код_КЦСР,0)),"",INDIRECT(ADDRESS(MATCH(B588,Код_КЦСР,0)+1,2,,,"КЦСР")))</f>
        <v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
</v>
      </c>
      <c r="B588" s="77" t="s">
        <v>463</v>
      </c>
      <c r="C588" s="75"/>
      <c r="D588" s="67"/>
      <c r="E588" s="26"/>
      <c r="F588" s="76">
        <f t="shared" ref="F588:I591" si="104">F589</f>
        <v>10824.8</v>
      </c>
      <c r="G588" s="76">
        <f t="shared" si="104"/>
        <v>0</v>
      </c>
      <c r="H588" s="76">
        <f t="shared" si="95"/>
        <v>10824.8</v>
      </c>
      <c r="I588" s="76">
        <f t="shared" si="104"/>
        <v>0</v>
      </c>
      <c r="J588" s="76">
        <f t="shared" si="96"/>
        <v>10824.8</v>
      </c>
      <c r="M588" s="40"/>
    </row>
    <row r="589" spans="1:13">
      <c r="A589" s="71" t="str">
        <f ca="1">IF(ISERROR(MATCH(C589,Код_Раздел,0)),"",INDIRECT(ADDRESS(MATCH(C589,Код_Раздел,0)+1,2,,,"Раздел")))</f>
        <v>Социальная политика</v>
      </c>
      <c r="B589" s="77" t="s">
        <v>463</v>
      </c>
      <c r="C589" s="75" t="s">
        <v>67</v>
      </c>
      <c r="D589" s="67"/>
      <c r="E589" s="26"/>
      <c r="F589" s="76">
        <f t="shared" si="104"/>
        <v>10824.8</v>
      </c>
      <c r="G589" s="76">
        <f t="shared" si="104"/>
        <v>0</v>
      </c>
      <c r="H589" s="76">
        <f t="shared" si="95"/>
        <v>10824.8</v>
      </c>
      <c r="I589" s="76">
        <f t="shared" si="104"/>
        <v>0</v>
      </c>
      <c r="J589" s="76">
        <f t="shared" si="96"/>
        <v>10824.8</v>
      </c>
      <c r="M589" s="40"/>
    </row>
    <row r="590" spans="1:13">
      <c r="A590" s="66" t="s">
        <v>58</v>
      </c>
      <c r="B590" s="77" t="s">
        <v>463</v>
      </c>
      <c r="C590" s="75" t="s">
        <v>67</v>
      </c>
      <c r="D590" s="67" t="s">
        <v>92</v>
      </c>
      <c r="E590" s="26"/>
      <c r="F590" s="76">
        <f t="shared" si="104"/>
        <v>10824.8</v>
      </c>
      <c r="G590" s="76">
        <f t="shared" si="104"/>
        <v>0</v>
      </c>
      <c r="H590" s="76">
        <f t="shared" si="95"/>
        <v>10824.8</v>
      </c>
      <c r="I590" s="76">
        <f t="shared" si="104"/>
        <v>0</v>
      </c>
      <c r="J590" s="76">
        <f t="shared" si="96"/>
        <v>10824.8</v>
      </c>
      <c r="M590" s="40"/>
    </row>
    <row r="591" spans="1:13">
      <c r="A591" s="71" t="str">
        <f ca="1">IF(ISERROR(MATCH(E591,Код_КВР,0)),"",INDIRECT(ADDRESS(MATCH(E591,Код_КВР,0)+1,2,,,"КВР")))</f>
        <v>Социальное обеспечение и иные выплаты населению</v>
      </c>
      <c r="B591" s="77" t="s">
        <v>463</v>
      </c>
      <c r="C591" s="75" t="s">
        <v>67</v>
      </c>
      <c r="D591" s="67" t="s">
        <v>92</v>
      </c>
      <c r="E591" s="26">
        <v>300</v>
      </c>
      <c r="F591" s="76">
        <f t="shared" si="104"/>
        <v>10824.8</v>
      </c>
      <c r="G591" s="76">
        <f t="shared" si="104"/>
        <v>0</v>
      </c>
      <c r="H591" s="76">
        <f t="shared" si="95"/>
        <v>10824.8</v>
      </c>
      <c r="I591" s="76">
        <f t="shared" si="104"/>
        <v>0</v>
      </c>
      <c r="J591" s="76">
        <f t="shared" si="96"/>
        <v>10824.8</v>
      </c>
      <c r="M591" s="40"/>
    </row>
    <row r="592" spans="1:13" ht="33">
      <c r="A592" s="71" t="str">
        <f ca="1">IF(ISERROR(MATCH(E592,Код_КВР,0)),"",INDIRECT(ADDRESS(MATCH(E592,Код_КВР,0)+1,2,,,"КВР")))</f>
        <v>Социальные выплаты гражданам, кроме публичных нормативных социальных выплат</v>
      </c>
      <c r="B592" s="77" t="s">
        <v>463</v>
      </c>
      <c r="C592" s="75" t="s">
        <v>67</v>
      </c>
      <c r="D592" s="67" t="s">
        <v>92</v>
      </c>
      <c r="E592" s="26">
        <v>320</v>
      </c>
      <c r="F592" s="76">
        <f>'прил. 3'!G292</f>
        <v>10824.8</v>
      </c>
      <c r="G592" s="76">
        <f>'прил. 3'!H292</f>
        <v>0</v>
      </c>
      <c r="H592" s="76">
        <f t="shared" si="95"/>
        <v>10824.8</v>
      </c>
      <c r="I592" s="76">
        <f>'прил. 3'!J292</f>
        <v>0</v>
      </c>
      <c r="J592" s="76">
        <f t="shared" si="96"/>
        <v>10824.8</v>
      </c>
      <c r="M592" s="40"/>
    </row>
    <row r="593" spans="1:13">
      <c r="A593" s="71" t="str">
        <f ca="1">IF(ISERROR(MATCH(B593,Код_КЦСР,0)),"",INDIRECT(ADDRESS(MATCH(B593,Код_КЦСР,0)+1,2,,,"КЦСР")))</f>
        <v>Обеспечение жильем молодых семей</v>
      </c>
      <c r="B593" s="77" t="s">
        <v>464</v>
      </c>
      <c r="C593" s="75"/>
      <c r="D593" s="67"/>
      <c r="E593" s="26"/>
      <c r="F593" s="76">
        <f>F594</f>
        <v>1666.1</v>
      </c>
      <c r="G593" s="76">
        <f>G594</f>
        <v>0</v>
      </c>
      <c r="H593" s="76">
        <f t="shared" ref="H593:H656" si="105">F593+G593</f>
        <v>1666.1</v>
      </c>
      <c r="I593" s="76">
        <f>I594</f>
        <v>0</v>
      </c>
      <c r="J593" s="76">
        <f t="shared" ref="J593:J656" si="106">H593+I593</f>
        <v>1666.1</v>
      </c>
    </row>
    <row r="594" spans="1:13" ht="33">
      <c r="A594" s="71" t="str">
        <f ca="1">IF(ISERROR(MATCH(B594,Код_КЦСР,0)),"",INDIRECT(ADDRESS(MATCH(B594,Код_КЦСР,0)+1,2,,,"КЦСР")))</f>
        <v xml:space="preserve">Социальные выплаты на приобретение (строительство) жилья молодым семьям </v>
      </c>
      <c r="B594" s="77" t="s">
        <v>466</v>
      </c>
      <c r="C594" s="75"/>
      <c r="D594" s="67"/>
      <c r="E594" s="26"/>
      <c r="F594" s="76">
        <f>F595</f>
        <v>1666.1</v>
      </c>
      <c r="G594" s="76">
        <f>G595</f>
        <v>0</v>
      </c>
      <c r="H594" s="76">
        <f t="shared" si="105"/>
        <v>1666.1</v>
      </c>
      <c r="I594" s="76">
        <f>I595</f>
        <v>0</v>
      </c>
      <c r="J594" s="76">
        <f t="shared" si="106"/>
        <v>1666.1</v>
      </c>
    </row>
    <row r="595" spans="1:13">
      <c r="A595" s="71" t="str">
        <f ca="1">IF(ISERROR(MATCH(C595,Код_Раздел,0)),"",INDIRECT(ADDRESS(MATCH(C595,Код_Раздел,0)+1,2,,,"Раздел")))</f>
        <v>Социальная политика</v>
      </c>
      <c r="B595" s="77" t="s">
        <v>466</v>
      </c>
      <c r="C595" s="75" t="s">
        <v>67</v>
      </c>
      <c r="D595" s="67"/>
      <c r="E595" s="26"/>
      <c r="F595" s="76">
        <f t="shared" ref="F595:I597" si="107">F596</f>
        <v>1666.1</v>
      </c>
      <c r="G595" s="76">
        <f t="shared" si="107"/>
        <v>0</v>
      </c>
      <c r="H595" s="76">
        <f t="shared" si="105"/>
        <v>1666.1</v>
      </c>
      <c r="I595" s="76">
        <f t="shared" si="107"/>
        <v>0</v>
      </c>
      <c r="J595" s="76">
        <f t="shared" si="106"/>
        <v>1666.1</v>
      </c>
    </row>
    <row r="596" spans="1:13">
      <c r="A596" s="66" t="s">
        <v>58</v>
      </c>
      <c r="B596" s="77" t="s">
        <v>466</v>
      </c>
      <c r="C596" s="75" t="s">
        <v>67</v>
      </c>
      <c r="D596" s="75" t="s">
        <v>92</v>
      </c>
      <c r="E596" s="26"/>
      <c r="F596" s="76">
        <f t="shared" si="107"/>
        <v>1666.1</v>
      </c>
      <c r="G596" s="76">
        <f t="shared" si="107"/>
        <v>0</v>
      </c>
      <c r="H596" s="76">
        <f t="shared" si="105"/>
        <v>1666.1</v>
      </c>
      <c r="I596" s="76">
        <f t="shared" si="107"/>
        <v>0</v>
      </c>
      <c r="J596" s="76">
        <f t="shared" si="106"/>
        <v>1666.1</v>
      </c>
    </row>
    <row r="597" spans="1:13">
      <c r="A597" s="71" t="str">
        <f ca="1">IF(ISERROR(MATCH(E597,Код_КВР,0)),"",INDIRECT(ADDRESS(MATCH(E597,Код_КВР,0)+1,2,,,"КВР")))</f>
        <v>Социальное обеспечение и иные выплаты населению</v>
      </c>
      <c r="B597" s="77" t="s">
        <v>466</v>
      </c>
      <c r="C597" s="75" t="s">
        <v>67</v>
      </c>
      <c r="D597" s="75" t="s">
        <v>92</v>
      </c>
      <c r="E597" s="26">
        <v>300</v>
      </c>
      <c r="F597" s="76">
        <f t="shared" si="107"/>
        <v>1666.1</v>
      </c>
      <c r="G597" s="76">
        <f t="shared" si="107"/>
        <v>0</v>
      </c>
      <c r="H597" s="76">
        <f t="shared" si="105"/>
        <v>1666.1</v>
      </c>
      <c r="I597" s="76">
        <f t="shared" si="107"/>
        <v>0</v>
      </c>
      <c r="J597" s="76">
        <f t="shared" si="106"/>
        <v>1666.1</v>
      </c>
    </row>
    <row r="598" spans="1:13" ht="33">
      <c r="A598" s="71" t="str">
        <f ca="1">IF(ISERROR(MATCH(E598,Код_КВР,0)),"",INDIRECT(ADDRESS(MATCH(E598,Код_КВР,0)+1,2,,,"КВР")))</f>
        <v>Социальные выплаты гражданам, кроме публичных нормативных социальных выплат</v>
      </c>
      <c r="B598" s="77" t="s">
        <v>466</v>
      </c>
      <c r="C598" s="75" t="s">
        <v>67</v>
      </c>
      <c r="D598" s="75" t="s">
        <v>92</v>
      </c>
      <c r="E598" s="26">
        <v>320</v>
      </c>
      <c r="F598" s="76">
        <f>'прил. 3'!G297</f>
        <v>1666.1</v>
      </c>
      <c r="G598" s="76">
        <f>'прил. 3'!H297</f>
        <v>0</v>
      </c>
      <c r="H598" s="76">
        <f t="shared" si="105"/>
        <v>1666.1</v>
      </c>
      <c r="I598" s="76">
        <f>'прил. 3'!J297</f>
        <v>0</v>
      </c>
      <c r="J598" s="76">
        <f t="shared" si="106"/>
        <v>1666.1</v>
      </c>
    </row>
    <row r="599" spans="1:13" ht="33">
      <c r="A599" s="71" t="str">
        <f ca="1">IF(ISERROR(MATCH(B599,Код_КЦСР,0)),"",INDIRECT(ADDRESS(MATCH(B599,Код_КЦСР,0)+1,2,,,"КЦСР")))</f>
        <v>Оказание социальной помощи работникам бюджетных учреждений здравоохранения при приобретении жилья по ипотечному кредиту</v>
      </c>
      <c r="B599" s="77" t="s">
        <v>467</v>
      </c>
      <c r="C599" s="75"/>
      <c r="D599" s="67"/>
      <c r="E599" s="26"/>
      <c r="F599" s="76">
        <f>F600</f>
        <v>5743.6</v>
      </c>
      <c r="G599" s="76">
        <f>G600</f>
        <v>0</v>
      </c>
      <c r="H599" s="76">
        <f t="shared" si="105"/>
        <v>5743.6</v>
      </c>
      <c r="I599" s="76">
        <f>I600</f>
        <v>0</v>
      </c>
      <c r="J599" s="76">
        <f t="shared" si="106"/>
        <v>5743.6</v>
      </c>
    </row>
    <row r="600" spans="1:13" ht="33">
      <c r="A600" s="71" t="str">
        <f ca="1">IF(ISERROR(MATCH(B600,Код_КЦСР,0)),"",INDIRECT(ADDRESS(MATCH(B600,Код_КЦСР,0)+1,2,,,"КЦСР")))</f>
        <v>Предоставление единовременных и ежемесячных социальных выплат работникам бюджетных учреждений здравоохранения</v>
      </c>
      <c r="B600" s="77" t="s">
        <v>468</v>
      </c>
      <c r="C600" s="75"/>
      <c r="D600" s="67"/>
      <c r="E600" s="26"/>
      <c r="F600" s="76">
        <f t="shared" ref="F600:I603" si="108">F601</f>
        <v>5743.6</v>
      </c>
      <c r="G600" s="76">
        <f t="shared" si="108"/>
        <v>0</v>
      </c>
      <c r="H600" s="76">
        <f t="shared" si="105"/>
        <v>5743.6</v>
      </c>
      <c r="I600" s="76">
        <f t="shared" si="108"/>
        <v>0</v>
      </c>
      <c r="J600" s="76">
        <f t="shared" si="106"/>
        <v>5743.6</v>
      </c>
    </row>
    <row r="601" spans="1:13">
      <c r="A601" s="71" t="str">
        <f ca="1">IF(ISERROR(MATCH(C601,Код_Раздел,0)),"",INDIRECT(ADDRESS(MATCH(C601,Код_Раздел,0)+1,2,,,"Раздел")))</f>
        <v>Социальная политика</v>
      </c>
      <c r="B601" s="77" t="s">
        <v>468</v>
      </c>
      <c r="C601" s="75" t="s">
        <v>67</v>
      </c>
      <c r="D601" s="67"/>
      <c r="E601" s="26"/>
      <c r="F601" s="76">
        <f t="shared" si="108"/>
        <v>5743.6</v>
      </c>
      <c r="G601" s="76">
        <f t="shared" si="108"/>
        <v>0</v>
      </c>
      <c r="H601" s="76">
        <f t="shared" si="105"/>
        <v>5743.6</v>
      </c>
      <c r="I601" s="76">
        <f t="shared" si="108"/>
        <v>0</v>
      </c>
      <c r="J601" s="76">
        <f t="shared" si="106"/>
        <v>5743.6</v>
      </c>
    </row>
    <row r="602" spans="1:13">
      <c r="A602" s="66" t="s">
        <v>58</v>
      </c>
      <c r="B602" s="77" t="s">
        <v>468</v>
      </c>
      <c r="C602" s="75" t="s">
        <v>67</v>
      </c>
      <c r="D602" s="75" t="s">
        <v>92</v>
      </c>
      <c r="E602" s="26"/>
      <c r="F602" s="76">
        <f t="shared" si="108"/>
        <v>5743.6</v>
      </c>
      <c r="G602" s="76">
        <f t="shared" si="108"/>
        <v>0</v>
      </c>
      <c r="H602" s="76">
        <f t="shared" si="105"/>
        <v>5743.6</v>
      </c>
      <c r="I602" s="76">
        <f t="shared" si="108"/>
        <v>0</v>
      </c>
      <c r="J602" s="76">
        <f t="shared" si="106"/>
        <v>5743.6</v>
      </c>
    </row>
    <row r="603" spans="1:13">
      <c r="A603" s="71" t="str">
        <f ca="1">IF(ISERROR(MATCH(E603,Код_КВР,0)),"",INDIRECT(ADDRESS(MATCH(E603,Код_КВР,0)+1,2,,,"КВР")))</f>
        <v>Социальное обеспечение и иные выплаты населению</v>
      </c>
      <c r="B603" s="77" t="s">
        <v>468</v>
      </c>
      <c r="C603" s="75" t="s">
        <v>67</v>
      </c>
      <c r="D603" s="75" t="s">
        <v>92</v>
      </c>
      <c r="E603" s="26">
        <v>300</v>
      </c>
      <c r="F603" s="76">
        <f t="shared" si="108"/>
        <v>5743.6</v>
      </c>
      <c r="G603" s="76">
        <f t="shared" si="108"/>
        <v>0</v>
      </c>
      <c r="H603" s="76">
        <f t="shared" si="105"/>
        <v>5743.6</v>
      </c>
      <c r="I603" s="76">
        <f t="shared" si="108"/>
        <v>0</v>
      </c>
      <c r="J603" s="76">
        <f t="shared" si="106"/>
        <v>5743.6</v>
      </c>
    </row>
    <row r="604" spans="1:13" ht="33">
      <c r="A604" s="71" t="str">
        <f ca="1">IF(ISERROR(MATCH(E604,Код_КВР,0)),"",INDIRECT(ADDRESS(MATCH(E604,Код_КВР,0)+1,2,,,"КВР")))</f>
        <v>Социальные выплаты гражданам, кроме публичных нормативных социальных выплат</v>
      </c>
      <c r="B604" s="77" t="s">
        <v>468</v>
      </c>
      <c r="C604" s="75" t="s">
        <v>67</v>
      </c>
      <c r="D604" s="75" t="s">
        <v>92</v>
      </c>
      <c r="E604" s="26">
        <v>320</v>
      </c>
      <c r="F604" s="76">
        <f>'прил. 3'!G301</f>
        <v>5743.6</v>
      </c>
      <c r="G604" s="76">
        <f>'прил. 3'!H301</f>
        <v>0</v>
      </c>
      <c r="H604" s="76">
        <f t="shared" si="105"/>
        <v>5743.6</v>
      </c>
      <c r="I604" s="76">
        <f>'прил. 3'!J301</f>
        <v>0</v>
      </c>
      <c r="J604" s="76">
        <f t="shared" si="106"/>
        <v>5743.6</v>
      </c>
    </row>
    <row r="605" spans="1:13" ht="49.5">
      <c r="A605" s="71" t="str">
        <f ca="1">IF(ISERROR(MATCH(B605,Код_КЦСР,0)),"",INDIRECT(ADDRESS(MATCH(B605,Код_КЦСР,0)+1,2,,,"КЦСР")))</f>
        <v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v>
      </c>
      <c r="B605" s="77" t="s">
        <v>469</v>
      </c>
      <c r="C605" s="75"/>
      <c r="D605" s="67"/>
      <c r="E605" s="26"/>
      <c r="F605" s="76">
        <f>F606+F613</f>
        <v>1392.7</v>
      </c>
      <c r="G605" s="76">
        <f>G606+G613</f>
        <v>0</v>
      </c>
      <c r="H605" s="76">
        <f t="shared" si="105"/>
        <v>1392.7</v>
      </c>
      <c r="I605" s="76">
        <f>I606+I613</f>
        <v>0</v>
      </c>
      <c r="J605" s="76">
        <f t="shared" si="106"/>
        <v>1392.7</v>
      </c>
      <c r="M605" s="40"/>
    </row>
    <row r="606" spans="1:13" ht="33">
      <c r="A606" s="71" t="str">
        <f ca="1">IF(ISERROR(MATCH(B606,Код_КЦСР,0)),"",INDIRECT(ADDRESS(MATCH(B606,Код_КЦСР,0)+1,2,,,"КЦСР")))</f>
        <v>Энергосбережение и повышение энергетической эффективности в организациях с участием муниципального образования</v>
      </c>
      <c r="B606" s="77" t="s">
        <v>471</v>
      </c>
      <c r="C606" s="75"/>
      <c r="D606" s="67"/>
      <c r="E606" s="26"/>
      <c r="F606" s="76">
        <f t="shared" ref="F606:I606" si="109">F607</f>
        <v>500</v>
      </c>
      <c r="G606" s="76">
        <f t="shared" si="109"/>
        <v>0</v>
      </c>
      <c r="H606" s="76">
        <f t="shared" si="105"/>
        <v>500</v>
      </c>
      <c r="I606" s="76">
        <f t="shared" si="109"/>
        <v>0</v>
      </c>
      <c r="J606" s="76">
        <f t="shared" si="106"/>
        <v>500</v>
      </c>
    </row>
    <row r="607" spans="1:13" ht="49.5">
      <c r="A607" s="71" t="str">
        <f ca="1">IF(ISERROR(MATCH(B607,Код_КЦСР,0)),"",INDIRECT(ADDRESS(MATCH(B607,Код_КЦСР,0)+1,2,,,"КЦСР")))</f>
        <v>Мероприятия по энергосбережению, направленные на снижение потребления энергоресурсов и воды, в организациях с участием муниципального образования</v>
      </c>
      <c r="B607" s="77" t="s">
        <v>473</v>
      </c>
      <c r="C607" s="75"/>
      <c r="D607" s="67"/>
      <c r="E607" s="26"/>
      <c r="F607" s="76">
        <f t="shared" ref="F607:I610" si="110">F608</f>
        <v>500</v>
      </c>
      <c r="G607" s="76">
        <f t="shared" si="110"/>
        <v>0</v>
      </c>
      <c r="H607" s="76">
        <f t="shared" si="105"/>
        <v>500</v>
      </c>
      <c r="I607" s="76">
        <f t="shared" si="110"/>
        <v>0</v>
      </c>
      <c r="J607" s="76">
        <f t="shared" si="106"/>
        <v>500</v>
      </c>
    </row>
    <row r="608" spans="1:13">
      <c r="A608" s="71" t="str">
        <f ca="1">IF(ISERROR(MATCH(C608,Код_Раздел,0)),"",INDIRECT(ADDRESS(MATCH(C608,Код_Раздел,0)+1,2,,,"Раздел")))</f>
        <v>Культура, кинематография</v>
      </c>
      <c r="B608" s="77" t="s">
        <v>473</v>
      </c>
      <c r="C608" s="75" t="s">
        <v>99</v>
      </c>
      <c r="D608" s="67"/>
      <c r="E608" s="26"/>
      <c r="F608" s="76">
        <f t="shared" si="110"/>
        <v>500</v>
      </c>
      <c r="G608" s="76">
        <f t="shared" si="110"/>
        <v>0</v>
      </c>
      <c r="H608" s="76">
        <f t="shared" si="105"/>
        <v>500</v>
      </c>
      <c r="I608" s="76">
        <f t="shared" si="110"/>
        <v>0</v>
      </c>
      <c r="J608" s="76">
        <f t="shared" si="106"/>
        <v>500</v>
      </c>
    </row>
    <row r="609" spans="1:13">
      <c r="A609" s="66" t="s">
        <v>230</v>
      </c>
      <c r="B609" s="77" t="s">
        <v>473</v>
      </c>
      <c r="C609" s="75" t="s">
        <v>99</v>
      </c>
      <c r="D609" s="75" t="s">
        <v>90</v>
      </c>
      <c r="E609" s="26"/>
      <c r="F609" s="76">
        <f t="shared" si="110"/>
        <v>500</v>
      </c>
      <c r="G609" s="76">
        <f t="shared" si="110"/>
        <v>0</v>
      </c>
      <c r="H609" s="76">
        <f t="shared" si="105"/>
        <v>500</v>
      </c>
      <c r="I609" s="76">
        <f t="shared" si="110"/>
        <v>0</v>
      </c>
      <c r="J609" s="76">
        <f t="shared" si="106"/>
        <v>500</v>
      </c>
    </row>
    <row r="610" spans="1:13" ht="33">
      <c r="A610" s="71" t="str">
        <f ca="1">IF(ISERROR(MATCH(E610,Код_КВР,0)),"",INDIRECT(ADDRESS(MATCH(E610,Код_КВР,0)+1,2,,,"КВР")))</f>
        <v>Предоставление субсидий бюджетным, автономным учреждениям и иным некоммерческим организациям</v>
      </c>
      <c r="B610" s="77" t="s">
        <v>473</v>
      </c>
      <c r="C610" s="75" t="s">
        <v>99</v>
      </c>
      <c r="D610" s="75" t="s">
        <v>90</v>
      </c>
      <c r="E610" s="26">
        <v>600</v>
      </c>
      <c r="F610" s="76">
        <f t="shared" si="110"/>
        <v>500</v>
      </c>
      <c r="G610" s="76">
        <f t="shared" si="110"/>
        <v>0</v>
      </c>
      <c r="H610" s="76">
        <f t="shared" si="105"/>
        <v>500</v>
      </c>
      <c r="I610" s="76">
        <f t="shared" si="110"/>
        <v>0</v>
      </c>
      <c r="J610" s="76">
        <f t="shared" si="106"/>
        <v>500</v>
      </c>
    </row>
    <row r="611" spans="1:13">
      <c r="A611" s="71" t="str">
        <f ca="1">IF(ISERROR(MATCH(E611,Код_КВР,0)),"",INDIRECT(ADDRESS(MATCH(E611,Код_КВР,0)+1,2,,,"КВР")))</f>
        <v>Субсидии бюджетным учреждениям</v>
      </c>
      <c r="B611" s="77" t="s">
        <v>473</v>
      </c>
      <c r="C611" s="75" t="s">
        <v>99</v>
      </c>
      <c r="D611" s="75" t="s">
        <v>90</v>
      </c>
      <c r="E611" s="26">
        <v>610</v>
      </c>
      <c r="F611" s="76">
        <f>'прил. 3'!G732</f>
        <v>500</v>
      </c>
      <c r="G611" s="76">
        <f>'прил. 3'!H732</f>
        <v>0</v>
      </c>
      <c r="H611" s="76">
        <f t="shared" si="105"/>
        <v>500</v>
      </c>
      <c r="I611" s="76">
        <f>'прил. 3'!J732</f>
        <v>0</v>
      </c>
      <c r="J611" s="76">
        <f t="shared" si="106"/>
        <v>500</v>
      </c>
    </row>
    <row r="612" spans="1:13" ht="33">
      <c r="A612" s="71" t="str">
        <f ca="1">IF(ISERROR(MATCH(B612,Код_КЦСР,0)),"",INDIRECT(ADDRESS(MATCH(B612,Код_КЦСР,0)+1,2,,,"КЦСР")))</f>
        <v>Энергосбережение и повышение энергетической эффективности в жилищном фонде</v>
      </c>
      <c r="B612" s="77" t="s">
        <v>475</v>
      </c>
      <c r="C612" s="75"/>
      <c r="D612" s="75"/>
      <c r="E612" s="26"/>
      <c r="F612" s="76">
        <f t="shared" ref="F612:I616" si="111">F613</f>
        <v>892.7</v>
      </c>
      <c r="G612" s="76">
        <f t="shared" si="111"/>
        <v>0</v>
      </c>
      <c r="H612" s="76">
        <f t="shared" si="105"/>
        <v>892.7</v>
      </c>
      <c r="I612" s="76">
        <f t="shared" si="111"/>
        <v>0</v>
      </c>
      <c r="J612" s="76">
        <f t="shared" si="106"/>
        <v>892.7</v>
      </c>
    </row>
    <row r="613" spans="1:13" ht="49.5">
      <c r="A613" s="71" t="str">
        <f ca="1">IF(ISERROR(MATCH(B613,Код_КЦСР,0)),"",INDIRECT(ADDRESS(MATCH(B613,Код_КЦСР,0)+1,2,,,"КЦСР")))</f>
        <v>Оснащение индивидуальными приборами учета коммунальных ресурсов жилых помещений, относящихся к муниципальному жилому фонду</v>
      </c>
      <c r="B613" s="77" t="s">
        <v>476</v>
      </c>
      <c r="C613" s="75"/>
      <c r="D613" s="75"/>
      <c r="E613" s="26"/>
      <c r="F613" s="76">
        <f t="shared" si="111"/>
        <v>892.7</v>
      </c>
      <c r="G613" s="76">
        <f t="shared" si="111"/>
        <v>0</v>
      </c>
      <c r="H613" s="76">
        <f t="shared" si="105"/>
        <v>892.7</v>
      </c>
      <c r="I613" s="76">
        <f t="shared" si="111"/>
        <v>0</v>
      </c>
      <c r="J613" s="76">
        <f t="shared" si="106"/>
        <v>892.7</v>
      </c>
    </row>
    <row r="614" spans="1:13">
      <c r="A614" s="71" t="str">
        <f ca="1">IF(ISERROR(MATCH(C614,Код_Раздел,0)),"",INDIRECT(ADDRESS(MATCH(C614,Код_Раздел,0)+1,2,,,"Раздел")))</f>
        <v>Жилищно-коммунальное хозяйство</v>
      </c>
      <c r="B614" s="77" t="s">
        <v>476</v>
      </c>
      <c r="C614" s="75" t="s">
        <v>98</v>
      </c>
      <c r="D614" s="75"/>
      <c r="E614" s="26"/>
      <c r="F614" s="76">
        <f t="shared" si="111"/>
        <v>892.7</v>
      </c>
      <c r="G614" s="76">
        <f t="shared" si="111"/>
        <v>0</v>
      </c>
      <c r="H614" s="76">
        <f t="shared" si="105"/>
        <v>892.7</v>
      </c>
      <c r="I614" s="76">
        <f t="shared" si="111"/>
        <v>0</v>
      </c>
      <c r="J614" s="76">
        <f t="shared" si="106"/>
        <v>892.7</v>
      </c>
    </row>
    <row r="615" spans="1:13">
      <c r="A615" s="66" t="s">
        <v>103</v>
      </c>
      <c r="B615" s="77" t="s">
        <v>476</v>
      </c>
      <c r="C615" s="75" t="s">
        <v>98</v>
      </c>
      <c r="D615" s="75" t="s">
        <v>90</v>
      </c>
      <c r="E615" s="26"/>
      <c r="F615" s="76">
        <f t="shared" si="111"/>
        <v>892.7</v>
      </c>
      <c r="G615" s="76">
        <f t="shared" si="111"/>
        <v>0</v>
      </c>
      <c r="H615" s="76">
        <f t="shared" si="105"/>
        <v>892.7</v>
      </c>
      <c r="I615" s="76">
        <f t="shared" si="111"/>
        <v>0</v>
      </c>
      <c r="J615" s="76">
        <f t="shared" si="106"/>
        <v>892.7</v>
      </c>
    </row>
    <row r="616" spans="1:13" ht="33">
      <c r="A616" s="71" t="str">
        <f ca="1">IF(ISERROR(MATCH(E616,Код_КВР,0)),"",INDIRECT(ADDRESS(MATCH(E616,Код_КВР,0)+1,2,,,"КВР")))</f>
        <v>Закупка товаров, работ и услуг для государственных (муниципальных) нужд</v>
      </c>
      <c r="B616" s="77" t="s">
        <v>476</v>
      </c>
      <c r="C616" s="75" t="s">
        <v>98</v>
      </c>
      <c r="D616" s="75" t="s">
        <v>90</v>
      </c>
      <c r="E616" s="26">
        <v>200</v>
      </c>
      <c r="F616" s="76">
        <f t="shared" si="111"/>
        <v>892.7</v>
      </c>
      <c r="G616" s="76">
        <f t="shared" si="111"/>
        <v>0</v>
      </c>
      <c r="H616" s="76">
        <f t="shared" si="105"/>
        <v>892.7</v>
      </c>
      <c r="I616" s="76">
        <f t="shared" si="111"/>
        <v>0</v>
      </c>
      <c r="J616" s="76">
        <f t="shared" si="106"/>
        <v>892.7</v>
      </c>
    </row>
    <row r="617" spans="1:13" ht="33" customHeight="1">
      <c r="A617" s="71" t="str">
        <f ca="1">IF(ISERROR(MATCH(E617,Код_КВР,0)),"",INDIRECT(ADDRESS(MATCH(E617,Код_КВР,0)+1,2,,,"КВР")))</f>
        <v>Иные закупки товаров, работ и услуг для обеспечения государственных (муниципальных) нужд</v>
      </c>
      <c r="B617" s="77" t="s">
        <v>476</v>
      </c>
      <c r="C617" s="75" t="s">
        <v>98</v>
      </c>
      <c r="D617" s="75" t="s">
        <v>90</v>
      </c>
      <c r="E617" s="26">
        <v>240</v>
      </c>
      <c r="F617" s="76">
        <f>'прил. 3'!G389</f>
        <v>892.7</v>
      </c>
      <c r="G617" s="76">
        <f>'прил. 3'!H389</f>
        <v>0</v>
      </c>
      <c r="H617" s="76">
        <f t="shared" si="105"/>
        <v>892.7</v>
      </c>
      <c r="I617" s="76">
        <f>'прил. 3'!J389</f>
        <v>0</v>
      </c>
      <c r="J617" s="76">
        <f t="shared" si="106"/>
        <v>892.7</v>
      </c>
    </row>
    <row r="618" spans="1:13" ht="33">
      <c r="A618" s="71" t="str">
        <f ca="1">IF(ISERROR(MATCH(B618,Код_КЦСР,0)),"",INDIRECT(ADDRESS(MATCH(B618,Код_КЦСР,0)+1,2,,,"КЦСР")))</f>
        <v>Муниципальная программа «Развитие городского общественного транспорта» на 2014 – 2017 годы</v>
      </c>
      <c r="B618" s="77" t="s">
        <v>477</v>
      </c>
      <c r="C618" s="75"/>
      <c r="D618" s="67"/>
      <c r="E618" s="26"/>
      <c r="F618" s="76">
        <f>F619+F624</f>
        <v>9636.2999999999993</v>
      </c>
      <c r="G618" s="76">
        <f>G619+G624</f>
        <v>0</v>
      </c>
      <c r="H618" s="76">
        <f t="shared" si="105"/>
        <v>9636.2999999999993</v>
      </c>
      <c r="I618" s="76">
        <f>I619+I624</f>
        <v>0</v>
      </c>
      <c r="J618" s="76">
        <f t="shared" si="106"/>
        <v>9636.2999999999993</v>
      </c>
      <c r="M618" s="40"/>
    </row>
    <row r="619" spans="1:13">
      <c r="A619" s="71" t="str">
        <f ca="1">IF(ISERROR(MATCH(B619,Код_КЦСР,0)),"",INDIRECT(ADDRESS(MATCH(B619,Код_КЦСР,0)+1,2,,,"КЦСР")))</f>
        <v>Приобретение автобусов в муниципальную собственность</v>
      </c>
      <c r="B619" s="77" t="s">
        <v>479</v>
      </c>
      <c r="C619" s="75"/>
      <c r="D619" s="67"/>
      <c r="E619" s="26"/>
      <c r="F619" s="76">
        <f t="shared" ref="F619:I622" si="112">F620</f>
        <v>8740.2999999999993</v>
      </c>
      <c r="G619" s="76">
        <f t="shared" si="112"/>
        <v>0</v>
      </c>
      <c r="H619" s="76">
        <f t="shared" si="105"/>
        <v>8740.2999999999993</v>
      </c>
      <c r="I619" s="76">
        <f t="shared" si="112"/>
        <v>0</v>
      </c>
      <c r="J619" s="76">
        <f t="shared" si="106"/>
        <v>8740.2999999999993</v>
      </c>
    </row>
    <row r="620" spans="1:13">
      <c r="A620" s="71" t="str">
        <f ca="1">IF(ISERROR(MATCH(C620,Код_Раздел,0)),"",INDIRECT(ADDRESS(MATCH(C620,Код_Раздел,0)+1,2,,,"Раздел")))</f>
        <v>Национальная экономика</v>
      </c>
      <c r="B620" s="77" t="s">
        <v>479</v>
      </c>
      <c r="C620" s="75" t="s">
        <v>93</v>
      </c>
      <c r="D620" s="67"/>
      <c r="E620" s="26"/>
      <c r="F620" s="76">
        <f t="shared" si="112"/>
        <v>8740.2999999999993</v>
      </c>
      <c r="G620" s="76">
        <f t="shared" si="112"/>
        <v>0</v>
      </c>
      <c r="H620" s="76">
        <f t="shared" si="105"/>
        <v>8740.2999999999993</v>
      </c>
      <c r="I620" s="76">
        <f t="shared" si="112"/>
        <v>0</v>
      </c>
      <c r="J620" s="76">
        <f t="shared" si="106"/>
        <v>8740.2999999999993</v>
      </c>
    </row>
    <row r="621" spans="1:13">
      <c r="A621" s="72" t="s">
        <v>171</v>
      </c>
      <c r="B621" s="77" t="s">
        <v>479</v>
      </c>
      <c r="C621" s="75" t="s">
        <v>93</v>
      </c>
      <c r="D621" s="75" t="s">
        <v>99</v>
      </c>
      <c r="E621" s="26"/>
      <c r="F621" s="76">
        <f t="shared" si="112"/>
        <v>8740.2999999999993</v>
      </c>
      <c r="G621" s="76">
        <f t="shared" si="112"/>
        <v>0</v>
      </c>
      <c r="H621" s="76">
        <f t="shared" si="105"/>
        <v>8740.2999999999993</v>
      </c>
      <c r="I621" s="76">
        <f t="shared" si="112"/>
        <v>0</v>
      </c>
      <c r="J621" s="76">
        <f t="shared" si="106"/>
        <v>8740.2999999999993</v>
      </c>
    </row>
    <row r="622" spans="1:13" ht="33">
      <c r="A622" s="71" t="str">
        <f ca="1">IF(ISERROR(MATCH(E622,Код_КВР,0)),"",INDIRECT(ADDRESS(MATCH(E622,Код_КВР,0)+1,2,,,"КВР")))</f>
        <v>Закупка товаров, работ и услуг для государственных (муниципальных) нужд</v>
      </c>
      <c r="B622" s="77" t="s">
        <v>479</v>
      </c>
      <c r="C622" s="75" t="s">
        <v>93</v>
      </c>
      <c r="D622" s="75" t="s">
        <v>99</v>
      </c>
      <c r="E622" s="26">
        <v>200</v>
      </c>
      <c r="F622" s="76">
        <f t="shared" si="112"/>
        <v>8740.2999999999993</v>
      </c>
      <c r="G622" s="76">
        <f t="shared" si="112"/>
        <v>0</v>
      </c>
      <c r="H622" s="76">
        <f t="shared" si="105"/>
        <v>8740.2999999999993</v>
      </c>
      <c r="I622" s="76">
        <f t="shared" si="112"/>
        <v>0</v>
      </c>
      <c r="J622" s="76">
        <f t="shared" si="106"/>
        <v>8740.2999999999993</v>
      </c>
    </row>
    <row r="623" spans="1:13" ht="33">
      <c r="A623" s="71" t="str">
        <f ca="1">IF(ISERROR(MATCH(E623,Код_КВР,0)),"",INDIRECT(ADDRESS(MATCH(E623,Код_КВР,0)+1,2,,,"КВР")))</f>
        <v>Иные закупки товаров, работ и услуг для обеспечения государственных (муниципальных) нужд</v>
      </c>
      <c r="B623" s="77" t="s">
        <v>479</v>
      </c>
      <c r="C623" s="75" t="s">
        <v>93</v>
      </c>
      <c r="D623" s="75" t="s">
        <v>99</v>
      </c>
      <c r="E623" s="26">
        <v>240</v>
      </c>
      <c r="F623" s="76">
        <f>'прил. 3'!G892</f>
        <v>8740.2999999999993</v>
      </c>
      <c r="G623" s="76">
        <f>'прил. 3'!H892</f>
        <v>0</v>
      </c>
      <c r="H623" s="76">
        <f t="shared" si="105"/>
        <v>8740.2999999999993</v>
      </c>
      <c r="I623" s="76">
        <f>'прил. 3'!J892</f>
        <v>0</v>
      </c>
      <c r="J623" s="76">
        <f t="shared" si="106"/>
        <v>8740.2999999999993</v>
      </c>
    </row>
    <row r="624" spans="1:13" ht="33">
      <c r="A624" s="71" t="str">
        <f ca="1">IF(ISERROR(MATCH(B624,Код_КЦСР,0)),"",INDIRECT(ADDRESS(MATCH(B624,Код_КЦСР,0)+1,2,,,"КЦСР")))</f>
        <v>Обустройство автобусных остановок павильонами/навесами для ожидания автобуса</v>
      </c>
      <c r="B624" s="77" t="s">
        <v>480</v>
      </c>
      <c r="C624" s="75"/>
      <c r="D624" s="75"/>
      <c r="E624" s="26"/>
      <c r="F624" s="76">
        <f t="shared" ref="F624:I626" si="113">F625</f>
        <v>896</v>
      </c>
      <c r="G624" s="76">
        <f t="shared" si="113"/>
        <v>0</v>
      </c>
      <c r="H624" s="76">
        <f t="shared" si="105"/>
        <v>896</v>
      </c>
      <c r="I624" s="76">
        <f t="shared" si="113"/>
        <v>0</v>
      </c>
      <c r="J624" s="76">
        <f t="shared" si="106"/>
        <v>896</v>
      </c>
    </row>
    <row r="625" spans="1:13">
      <c r="A625" s="71" t="str">
        <f ca="1">IF(ISERROR(MATCH(C625,Код_Раздел,0)),"",INDIRECT(ADDRESS(MATCH(C625,Код_Раздел,0)+1,2,,,"Раздел")))</f>
        <v>Национальная экономика</v>
      </c>
      <c r="B625" s="77" t="s">
        <v>480</v>
      </c>
      <c r="C625" s="75" t="s">
        <v>93</v>
      </c>
      <c r="D625" s="67"/>
      <c r="E625" s="26"/>
      <c r="F625" s="76">
        <f t="shared" si="113"/>
        <v>896</v>
      </c>
      <c r="G625" s="76">
        <f t="shared" si="113"/>
        <v>0</v>
      </c>
      <c r="H625" s="76">
        <f t="shared" si="105"/>
        <v>896</v>
      </c>
      <c r="I625" s="76">
        <f t="shared" si="113"/>
        <v>0</v>
      </c>
      <c r="J625" s="76">
        <f t="shared" si="106"/>
        <v>896</v>
      </c>
    </row>
    <row r="626" spans="1:13">
      <c r="A626" s="72" t="s">
        <v>59</v>
      </c>
      <c r="B626" s="77" t="s">
        <v>480</v>
      </c>
      <c r="C626" s="75" t="s">
        <v>93</v>
      </c>
      <c r="D626" s="75" t="s">
        <v>96</v>
      </c>
      <c r="E626" s="26"/>
      <c r="F626" s="76">
        <f t="shared" si="113"/>
        <v>896</v>
      </c>
      <c r="G626" s="76">
        <f t="shared" si="113"/>
        <v>0</v>
      </c>
      <c r="H626" s="76">
        <f t="shared" si="105"/>
        <v>896</v>
      </c>
      <c r="I626" s="76">
        <f t="shared" si="113"/>
        <v>0</v>
      </c>
      <c r="J626" s="76">
        <f t="shared" si="106"/>
        <v>896</v>
      </c>
    </row>
    <row r="627" spans="1:13" ht="33">
      <c r="A627" s="71" t="str">
        <f ca="1">IF(ISERROR(MATCH(E627,Код_КВР,0)),"",INDIRECT(ADDRESS(MATCH(E627,Код_КВР,0)+1,2,,,"КВР")))</f>
        <v>Закупка товаров, работ и услуг для государственных (муниципальных) нужд</v>
      </c>
      <c r="B627" s="77" t="s">
        <v>480</v>
      </c>
      <c r="C627" s="75" t="s">
        <v>93</v>
      </c>
      <c r="D627" s="75" t="s">
        <v>96</v>
      </c>
      <c r="E627" s="26">
        <v>200</v>
      </c>
      <c r="F627" s="76">
        <f>F628</f>
        <v>896</v>
      </c>
      <c r="G627" s="76">
        <f>G628</f>
        <v>0</v>
      </c>
      <c r="H627" s="76">
        <f t="shared" si="105"/>
        <v>896</v>
      </c>
      <c r="I627" s="76">
        <f>I628</f>
        <v>0</v>
      </c>
      <c r="J627" s="76">
        <f t="shared" si="106"/>
        <v>896</v>
      </c>
    </row>
    <row r="628" spans="1:13" ht="33">
      <c r="A628" s="71" t="str">
        <f ca="1">IF(ISERROR(MATCH(E628,Код_КВР,0)),"",INDIRECT(ADDRESS(MATCH(E628,Код_КВР,0)+1,2,,,"КВР")))</f>
        <v>Иные закупки товаров, работ и услуг для обеспечения государственных (муниципальных) нужд</v>
      </c>
      <c r="B628" s="77" t="s">
        <v>480</v>
      </c>
      <c r="C628" s="75" t="s">
        <v>93</v>
      </c>
      <c r="D628" s="75" t="s">
        <v>96</v>
      </c>
      <c r="E628" s="26">
        <v>240</v>
      </c>
      <c r="F628" s="76">
        <f>'прил. 3'!G360</f>
        <v>896</v>
      </c>
      <c r="G628" s="76">
        <f>'прил. 3'!H360</f>
        <v>0</v>
      </c>
      <c r="H628" s="76">
        <f t="shared" si="105"/>
        <v>896</v>
      </c>
      <c r="I628" s="76">
        <f>'прил. 3'!J360</f>
        <v>0</v>
      </c>
      <c r="J628" s="76">
        <f t="shared" si="106"/>
        <v>896</v>
      </c>
    </row>
    <row r="629" spans="1:13" ht="33">
      <c r="A629" s="71" t="str">
        <f ca="1">IF(ISERROR(MATCH(B629,Код_КЦСР,0)),"",INDIRECT(ADDRESS(MATCH(B629,Код_КЦСР,0)+1,2,,,"КЦСР")))</f>
        <v>Муниципальная программа «Реализация градостроительной политики города Череповца» на 2014 – 2022 годы</v>
      </c>
      <c r="B629" s="77" t="s">
        <v>481</v>
      </c>
      <c r="C629" s="75"/>
      <c r="D629" s="67"/>
      <c r="E629" s="26"/>
      <c r="F629" s="76">
        <f t="shared" ref="F629:I632" si="114">F630</f>
        <v>31892</v>
      </c>
      <c r="G629" s="76">
        <f t="shared" si="114"/>
        <v>0</v>
      </c>
      <c r="H629" s="76">
        <f t="shared" si="105"/>
        <v>31892</v>
      </c>
      <c r="I629" s="76">
        <f t="shared" si="114"/>
        <v>0</v>
      </c>
      <c r="J629" s="76">
        <f t="shared" si="106"/>
        <v>31892</v>
      </c>
      <c r="M629" s="40"/>
    </row>
    <row r="630" spans="1:13" ht="49.5">
      <c r="A630" s="71" t="str">
        <f ca="1">IF(ISERROR(MATCH(B630,Код_КЦСР,0)),"",INDIRECT(ADDRESS(MATCH(B630,Код_КЦСР,0)+1,2,,,"КЦСР")))</f>
        <v>Организация работ по реализации целей, задач управления, выполнение его функциональных обязанностей и реализации муниципальной программы</v>
      </c>
      <c r="B630" s="77" t="s">
        <v>483</v>
      </c>
      <c r="C630" s="75"/>
      <c r="D630" s="67"/>
      <c r="E630" s="26"/>
      <c r="F630" s="76">
        <f t="shared" si="114"/>
        <v>31892</v>
      </c>
      <c r="G630" s="76">
        <f t="shared" si="114"/>
        <v>0</v>
      </c>
      <c r="H630" s="76">
        <f t="shared" si="105"/>
        <v>31892</v>
      </c>
      <c r="I630" s="76">
        <f t="shared" si="114"/>
        <v>0</v>
      </c>
      <c r="J630" s="76">
        <f t="shared" si="106"/>
        <v>31892</v>
      </c>
    </row>
    <row r="631" spans="1:13" ht="18" customHeight="1">
      <c r="A631" s="71" t="str">
        <f ca="1">IF(ISERROR(MATCH(B631,Код_КЦСР,0)),"",INDIRECT(ADDRESS(MATCH(B631,Код_КЦСР,0)+1,2,,,"КЦСР")))</f>
        <v>Расходы на обеспечение функций органов местного самоуправления</v>
      </c>
      <c r="B631" s="77" t="s">
        <v>484</v>
      </c>
      <c r="C631" s="75"/>
      <c r="D631" s="67"/>
      <c r="E631" s="26"/>
      <c r="F631" s="76">
        <f t="shared" si="114"/>
        <v>31892</v>
      </c>
      <c r="G631" s="76">
        <f t="shared" si="114"/>
        <v>0</v>
      </c>
      <c r="H631" s="76">
        <f t="shared" si="105"/>
        <v>31892</v>
      </c>
      <c r="I631" s="76">
        <f t="shared" si="114"/>
        <v>0</v>
      </c>
      <c r="J631" s="76">
        <f t="shared" si="106"/>
        <v>31892</v>
      </c>
    </row>
    <row r="632" spans="1:13">
      <c r="A632" s="71" t="str">
        <f ca="1">IF(ISERROR(MATCH(C632,Код_Раздел,0)),"",INDIRECT(ADDRESS(MATCH(C632,Код_Раздел,0)+1,2,,,"Раздел")))</f>
        <v>Национальная экономика</v>
      </c>
      <c r="B632" s="77" t="s">
        <v>484</v>
      </c>
      <c r="C632" s="75" t="s">
        <v>93</v>
      </c>
      <c r="D632" s="67"/>
      <c r="E632" s="26"/>
      <c r="F632" s="76">
        <f t="shared" si="114"/>
        <v>31892</v>
      </c>
      <c r="G632" s="76">
        <f t="shared" si="114"/>
        <v>0</v>
      </c>
      <c r="H632" s="76">
        <f t="shared" si="105"/>
        <v>31892</v>
      </c>
      <c r="I632" s="76">
        <f t="shared" si="114"/>
        <v>0</v>
      </c>
      <c r="J632" s="76">
        <f t="shared" si="106"/>
        <v>31892</v>
      </c>
    </row>
    <row r="633" spans="1:13">
      <c r="A633" s="66" t="s">
        <v>100</v>
      </c>
      <c r="B633" s="77" t="s">
        <v>484</v>
      </c>
      <c r="C633" s="75" t="s">
        <v>93</v>
      </c>
      <c r="D633" s="75" t="s">
        <v>75</v>
      </c>
      <c r="E633" s="26"/>
      <c r="F633" s="76">
        <f>F634+F636</f>
        <v>31892</v>
      </c>
      <c r="G633" s="76">
        <f>G634+G636</f>
        <v>0</v>
      </c>
      <c r="H633" s="76">
        <f t="shared" si="105"/>
        <v>31892</v>
      </c>
      <c r="I633" s="76">
        <f>I634+I636</f>
        <v>0</v>
      </c>
      <c r="J633" s="76">
        <f t="shared" si="106"/>
        <v>31892</v>
      </c>
    </row>
    <row r="634" spans="1:13" ht="67.5" customHeight="1">
      <c r="A634" s="71" t="str">
        <f ca="1">IF(ISERROR(MATCH(E634,Код_КВР,0)),"",INDIRECT(ADDRESS(MATCH(E634,Код_КВР,0)+1,2,,,"КВР")))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34" s="77" t="s">
        <v>484</v>
      </c>
      <c r="C634" s="75" t="s">
        <v>93</v>
      </c>
      <c r="D634" s="75" t="s">
        <v>75</v>
      </c>
      <c r="E634" s="26">
        <v>100</v>
      </c>
      <c r="F634" s="76">
        <f>F635</f>
        <v>31818.400000000001</v>
      </c>
      <c r="G634" s="76">
        <f>G635</f>
        <v>0</v>
      </c>
      <c r="H634" s="76">
        <f t="shared" si="105"/>
        <v>31818.400000000001</v>
      </c>
      <c r="I634" s="76">
        <f>I635</f>
        <v>0</v>
      </c>
      <c r="J634" s="76">
        <f t="shared" si="106"/>
        <v>31818.400000000001</v>
      </c>
    </row>
    <row r="635" spans="1:13" ht="33">
      <c r="A635" s="71" t="str">
        <f ca="1">IF(ISERROR(MATCH(E635,Код_КВР,0)),"",INDIRECT(ADDRESS(MATCH(E635,Код_КВР,0)+1,2,,,"КВР")))</f>
        <v>Расходы на выплаты персоналу государственных (муниципальных) органов</v>
      </c>
      <c r="B635" s="77" t="s">
        <v>484</v>
      </c>
      <c r="C635" s="75" t="s">
        <v>93</v>
      </c>
      <c r="D635" s="75" t="s">
        <v>75</v>
      </c>
      <c r="E635" s="26">
        <v>120</v>
      </c>
      <c r="F635" s="76">
        <f>'прил. 3'!G452</f>
        <v>31818.400000000001</v>
      </c>
      <c r="G635" s="76">
        <f>'прил. 3'!H452</f>
        <v>0</v>
      </c>
      <c r="H635" s="76">
        <f t="shared" si="105"/>
        <v>31818.400000000001</v>
      </c>
      <c r="I635" s="76">
        <f>'прил. 3'!J452</f>
        <v>0</v>
      </c>
      <c r="J635" s="76">
        <f t="shared" si="106"/>
        <v>31818.400000000001</v>
      </c>
    </row>
    <row r="636" spans="1:13" ht="33">
      <c r="A636" s="71" t="str">
        <f t="shared" ref="A636:A637" ca="1" si="115">IF(ISERROR(MATCH(E636,Код_КВР,0)),"",INDIRECT(ADDRESS(MATCH(E636,Код_КВР,0)+1,2,,,"КВР")))</f>
        <v>Закупка товаров, работ и услуг для государственных (муниципальных) нужд</v>
      </c>
      <c r="B636" s="77" t="s">
        <v>484</v>
      </c>
      <c r="C636" s="75" t="s">
        <v>93</v>
      </c>
      <c r="D636" s="75" t="s">
        <v>75</v>
      </c>
      <c r="E636" s="26">
        <v>200</v>
      </c>
      <c r="F636" s="76">
        <f>F637</f>
        <v>73.599999999999994</v>
      </c>
      <c r="G636" s="76">
        <f>G637</f>
        <v>0</v>
      </c>
      <c r="H636" s="76">
        <f t="shared" si="105"/>
        <v>73.599999999999994</v>
      </c>
      <c r="I636" s="76">
        <f>I637</f>
        <v>0</v>
      </c>
      <c r="J636" s="76">
        <f t="shared" si="106"/>
        <v>73.599999999999994</v>
      </c>
    </row>
    <row r="637" spans="1:13" ht="33">
      <c r="A637" s="71" t="str">
        <f t="shared" ca="1" si="115"/>
        <v>Иные закупки товаров, работ и услуг для обеспечения государственных (муниципальных) нужд</v>
      </c>
      <c r="B637" s="77" t="s">
        <v>484</v>
      </c>
      <c r="C637" s="75" t="s">
        <v>93</v>
      </c>
      <c r="D637" s="75" t="s">
        <v>75</v>
      </c>
      <c r="E637" s="26">
        <v>240</v>
      </c>
      <c r="F637" s="76">
        <f>'прил. 3'!G454</f>
        <v>73.599999999999994</v>
      </c>
      <c r="G637" s="76">
        <f>'прил. 3'!H454</f>
        <v>0</v>
      </c>
      <c r="H637" s="76">
        <f t="shared" si="105"/>
        <v>73.599999999999994</v>
      </c>
      <c r="I637" s="76">
        <f>'прил. 3'!J454</f>
        <v>0</v>
      </c>
      <c r="J637" s="76">
        <f t="shared" si="106"/>
        <v>73.599999999999994</v>
      </c>
    </row>
    <row r="638" spans="1:13" ht="33">
      <c r="A638" s="71" t="str">
        <f ca="1">IF(ISERROR(MATCH(B638,Код_КЦСР,0)),"",INDIRECT(ADDRESS(MATCH(B638,Код_КЦСР,0)+1,2,,,"КЦСР")))</f>
        <v>Муниципальная программа «Развитие жилищно-коммунального хозяйства города Череповца» на 2014 – 2018 годы</v>
      </c>
      <c r="B638" s="77" t="s">
        <v>485</v>
      </c>
      <c r="C638" s="75"/>
      <c r="D638" s="67"/>
      <c r="E638" s="26"/>
      <c r="F638" s="76">
        <f>F639+F649+F692</f>
        <v>669790.20000000007</v>
      </c>
      <c r="G638" s="76">
        <f>G639+G649+G692</f>
        <v>0</v>
      </c>
      <c r="H638" s="76">
        <f t="shared" si="105"/>
        <v>669790.20000000007</v>
      </c>
      <c r="I638" s="76">
        <f>I639+I649+I692</f>
        <v>0</v>
      </c>
      <c r="J638" s="76">
        <f t="shared" si="106"/>
        <v>669790.20000000007</v>
      </c>
      <c r="M638" s="40"/>
    </row>
    <row r="639" spans="1:13" ht="49.5">
      <c r="A639" s="71" t="str">
        <f ca="1">IF(ISERROR(MATCH(B639,Код_КЦСР,0)),"",INDIRECT(ADDRESS(MATCH(B639,Код_КЦСР,0)+1,2,,,"КЦСР")))</f>
        <v>Организация работ по реализации целей, задач департамента, выполнение его функциональных обязанностей и реализации муниципальной программы</v>
      </c>
      <c r="B639" s="77" t="s">
        <v>508</v>
      </c>
      <c r="C639" s="75"/>
      <c r="D639" s="67"/>
      <c r="E639" s="26"/>
      <c r="F639" s="76">
        <f t="shared" ref="F639:I641" si="116">F640</f>
        <v>18370.8</v>
      </c>
      <c r="G639" s="76">
        <f t="shared" si="116"/>
        <v>0</v>
      </c>
      <c r="H639" s="76">
        <f t="shared" si="105"/>
        <v>18370.8</v>
      </c>
      <c r="I639" s="76">
        <f t="shared" si="116"/>
        <v>0</v>
      </c>
      <c r="J639" s="76">
        <f t="shared" si="106"/>
        <v>18370.8</v>
      </c>
    </row>
    <row r="640" spans="1:13" ht="18" customHeight="1">
      <c r="A640" s="71" t="str">
        <f ca="1">IF(ISERROR(MATCH(B640,Код_КЦСР,0)),"",INDIRECT(ADDRESS(MATCH(B640,Код_КЦСР,0)+1,2,,,"КЦСР")))</f>
        <v>Расходы на обеспечение функций органов местного самоуправления</v>
      </c>
      <c r="B640" s="77" t="s">
        <v>509</v>
      </c>
      <c r="C640" s="75"/>
      <c r="D640" s="67"/>
      <c r="E640" s="26"/>
      <c r="F640" s="76">
        <f t="shared" si="116"/>
        <v>18370.8</v>
      </c>
      <c r="G640" s="76">
        <f t="shared" si="116"/>
        <v>0</v>
      </c>
      <c r="H640" s="76">
        <f t="shared" si="105"/>
        <v>18370.8</v>
      </c>
      <c r="I640" s="76">
        <f t="shared" si="116"/>
        <v>0</v>
      </c>
      <c r="J640" s="76">
        <f t="shared" si="106"/>
        <v>18370.8</v>
      </c>
    </row>
    <row r="641" spans="1:10">
      <c r="A641" s="71" t="str">
        <f ca="1">IF(ISERROR(MATCH(C641,Код_Раздел,0)),"",INDIRECT(ADDRESS(MATCH(C641,Код_Раздел,0)+1,2,,,"Раздел")))</f>
        <v>Жилищно-коммунальное хозяйство</v>
      </c>
      <c r="B641" s="77" t="s">
        <v>509</v>
      </c>
      <c r="C641" s="75" t="s">
        <v>98</v>
      </c>
      <c r="D641" s="67"/>
      <c r="E641" s="26"/>
      <c r="F641" s="76">
        <f t="shared" si="116"/>
        <v>18370.8</v>
      </c>
      <c r="G641" s="76">
        <f t="shared" si="116"/>
        <v>0</v>
      </c>
      <c r="H641" s="76">
        <f t="shared" si="105"/>
        <v>18370.8</v>
      </c>
      <c r="I641" s="76">
        <f t="shared" si="116"/>
        <v>0</v>
      </c>
      <c r="J641" s="76">
        <f t="shared" si="106"/>
        <v>18370.8</v>
      </c>
    </row>
    <row r="642" spans="1:10">
      <c r="A642" s="66" t="s">
        <v>45</v>
      </c>
      <c r="B642" s="77" t="s">
        <v>509</v>
      </c>
      <c r="C642" s="75" t="s">
        <v>98</v>
      </c>
      <c r="D642" s="75" t="s">
        <v>98</v>
      </c>
      <c r="E642" s="26"/>
      <c r="F642" s="76">
        <f>F643+F645+F647</f>
        <v>18370.8</v>
      </c>
      <c r="G642" s="76">
        <f>G643+G645+G647</f>
        <v>0</v>
      </c>
      <c r="H642" s="76">
        <f t="shared" si="105"/>
        <v>18370.8</v>
      </c>
      <c r="I642" s="76">
        <f>I643+I645+I647</f>
        <v>0</v>
      </c>
      <c r="J642" s="76">
        <f t="shared" si="106"/>
        <v>18370.8</v>
      </c>
    </row>
    <row r="643" spans="1:10" ht="67.5" customHeight="1">
      <c r="A643" s="71" t="str">
        <f t="shared" ref="A643:A648" ca="1" si="117">IF(ISERROR(MATCH(E643,Код_КВР,0)),"",INDIRECT(ADDRESS(MATCH(E643,Код_КВР,0)+1,2,,,"КВР")))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43" s="77" t="s">
        <v>509</v>
      </c>
      <c r="C643" s="75" t="s">
        <v>98</v>
      </c>
      <c r="D643" s="75" t="s">
        <v>98</v>
      </c>
      <c r="E643" s="26">
        <v>100</v>
      </c>
      <c r="F643" s="76">
        <f>F644</f>
        <v>18347.8</v>
      </c>
      <c r="G643" s="76">
        <f>G644</f>
        <v>0</v>
      </c>
      <c r="H643" s="76">
        <f t="shared" si="105"/>
        <v>18347.8</v>
      </c>
      <c r="I643" s="76">
        <f>I644</f>
        <v>0</v>
      </c>
      <c r="J643" s="76">
        <f t="shared" si="106"/>
        <v>18347.8</v>
      </c>
    </row>
    <row r="644" spans="1:10" ht="33">
      <c r="A644" s="71" t="str">
        <f t="shared" ca="1" si="117"/>
        <v>Расходы на выплаты персоналу государственных (муниципальных) органов</v>
      </c>
      <c r="B644" s="77" t="s">
        <v>509</v>
      </c>
      <c r="C644" s="75" t="s">
        <v>98</v>
      </c>
      <c r="D644" s="75" t="s">
        <v>98</v>
      </c>
      <c r="E644" s="26">
        <v>120</v>
      </c>
      <c r="F644" s="76">
        <f>'прил. 3'!G418</f>
        <v>18347.8</v>
      </c>
      <c r="G644" s="76">
        <f>'прил. 3'!H418</f>
        <v>0</v>
      </c>
      <c r="H644" s="76">
        <f t="shared" si="105"/>
        <v>18347.8</v>
      </c>
      <c r="I644" s="76">
        <f>'прил. 3'!J418</f>
        <v>0</v>
      </c>
      <c r="J644" s="76">
        <f t="shared" si="106"/>
        <v>18347.8</v>
      </c>
    </row>
    <row r="645" spans="1:10" ht="33">
      <c r="A645" s="71" t="str">
        <f t="shared" ca="1" si="117"/>
        <v>Закупка товаров, работ и услуг для государственных (муниципальных) нужд</v>
      </c>
      <c r="B645" s="77" t="s">
        <v>509</v>
      </c>
      <c r="C645" s="75" t="s">
        <v>98</v>
      </c>
      <c r="D645" s="75" t="s">
        <v>98</v>
      </c>
      <c r="E645" s="26">
        <v>200</v>
      </c>
      <c r="F645" s="76">
        <f>F646</f>
        <v>20</v>
      </c>
      <c r="G645" s="76">
        <f>G646</f>
        <v>0</v>
      </c>
      <c r="H645" s="76">
        <f t="shared" si="105"/>
        <v>20</v>
      </c>
      <c r="I645" s="76">
        <f>I646</f>
        <v>0</v>
      </c>
      <c r="J645" s="76">
        <f t="shared" si="106"/>
        <v>20</v>
      </c>
    </row>
    <row r="646" spans="1:10" ht="33">
      <c r="A646" s="71" t="str">
        <f t="shared" ca="1" si="117"/>
        <v>Иные закупки товаров, работ и услуг для обеспечения государственных (муниципальных) нужд</v>
      </c>
      <c r="B646" s="77" t="s">
        <v>509</v>
      </c>
      <c r="C646" s="75" t="s">
        <v>98</v>
      </c>
      <c r="D646" s="75" t="s">
        <v>98</v>
      </c>
      <c r="E646" s="26">
        <v>240</v>
      </c>
      <c r="F646" s="76">
        <f>'прил. 3'!G420</f>
        <v>20</v>
      </c>
      <c r="G646" s="76">
        <f>'прил. 3'!H420</f>
        <v>0</v>
      </c>
      <c r="H646" s="76">
        <f t="shared" si="105"/>
        <v>20</v>
      </c>
      <c r="I646" s="76">
        <f>'прил. 3'!J420</f>
        <v>0</v>
      </c>
      <c r="J646" s="76">
        <f t="shared" si="106"/>
        <v>20</v>
      </c>
    </row>
    <row r="647" spans="1:10">
      <c r="A647" s="71" t="str">
        <f t="shared" ca="1" si="117"/>
        <v>Иные бюджетные ассигнования</v>
      </c>
      <c r="B647" s="77" t="s">
        <v>509</v>
      </c>
      <c r="C647" s="75" t="s">
        <v>98</v>
      </c>
      <c r="D647" s="75" t="s">
        <v>98</v>
      </c>
      <c r="E647" s="26">
        <v>800</v>
      </c>
      <c r="F647" s="76">
        <f>F648</f>
        <v>3</v>
      </c>
      <c r="G647" s="76">
        <f>G648</f>
        <v>0</v>
      </c>
      <c r="H647" s="76">
        <f t="shared" si="105"/>
        <v>3</v>
      </c>
      <c r="I647" s="76">
        <f>I648</f>
        <v>0</v>
      </c>
      <c r="J647" s="76">
        <f t="shared" si="106"/>
        <v>3</v>
      </c>
    </row>
    <row r="648" spans="1:10">
      <c r="A648" s="71" t="str">
        <f t="shared" ca="1" si="117"/>
        <v>Уплата налогов, сборов и иных платежей</v>
      </c>
      <c r="B648" s="77" t="s">
        <v>509</v>
      </c>
      <c r="C648" s="75" t="s">
        <v>98</v>
      </c>
      <c r="D648" s="75" t="s">
        <v>98</v>
      </c>
      <c r="E648" s="26">
        <v>850</v>
      </c>
      <c r="F648" s="76">
        <f>'прил. 3'!G422</f>
        <v>3</v>
      </c>
      <c r="G648" s="76">
        <f>'прил. 3'!H422</f>
        <v>0</v>
      </c>
      <c r="H648" s="76">
        <f t="shared" si="105"/>
        <v>3</v>
      </c>
      <c r="I648" s="76">
        <f>'прил. 3'!J422</f>
        <v>0</v>
      </c>
      <c r="J648" s="76">
        <f t="shared" si="106"/>
        <v>3</v>
      </c>
    </row>
    <row r="649" spans="1:10">
      <c r="A649" s="71" t="str">
        <f ca="1">IF(ISERROR(MATCH(B649,Код_КЦСР,0)),"",INDIRECT(ADDRESS(MATCH(B649,Код_КЦСР,0)+1,2,,,"КЦСР")))</f>
        <v>Развитие благоустройства города</v>
      </c>
      <c r="B649" s="77" t="s">
        <v>487</v>
      </c>
      <c r="C649" s="75"/>
      <c r="D649" s="75"/>
      <c r="E649" s="26"/>
      <c r="F649" s="76">
        <f>F650+F657+F671+F680+F686</f>
        <v>622185.80000000005</v>
      </c>
      <c r="G649" s="76">
        <f>G650+G657+G671+G680+G686</f>
        <v>0</v>
      </c>
      <c r="H649" s="76">
        <f t="shared" si="105"/>
        <v>622185.80000000005</v>
      </c>
      <c r="I649" s="76">
        <f>I650+I657+I671+I680+I686</f>
        <v>0</v>
      </c>
      <c r="J649" s="76">
        <f t="shared" si="106"/>
        <v>622185.80000000005</v>
      </c>
    </row>
    <row r="650" spans="1:10" ht="33">
      <c r="A650" s="71" t="str">
        <f ca="1">IF(ISERROR(MATCH(B650,Код_КЦСР,0)),"",INDIRECT(ADDRESS(MATCH(B650,Код_КЦСР,0)+1,2,,,"КЦСР")))</f>
        <v>Мероприятия по благоустройству и повышению внешней привлекательности города</v>
      </c>
      <c r="B650" s="77" t="s">
        <v>488</v>
      </c>
      <c r="C650" s="75"/>
      <c r="D650" s="67"/>
      <c r="E650" s="26"/>
      <c r="F650" s="76">
        <f>F651</f>
        <v>131199.20000000001</v>
      </c>
      <c r="G650" s="76">
        <f>G651</f>
        <v>0</v>
      </c>
      <c r="H650" s="76">
        <f t="shared" si="105"/>
        <v>131199.20000000001</v>
      </c>
      <c r="I650" s="76">
        <f>I651</f>
        <v>0</v>
      </c>
      <c r="J650" s="76">
        <f t="shared" si="106"/>
        <v>131199.20000000001</v>
      </c>
    </row>
    <row r="651" spans="1:10">
      <c r="A651" s="71" t="str">
        <f ca="1">IF(ISERROR(MATCH(C651,Код_Раздел,0)),"",INDIRECT(ADDRESS(MATCH(C651,Код_Раздел,0)+1,2,,,"Раздел")))</f>
        <v>Жилищно-коммунальное хозяйство</v>
      </c>
      <c r="B651" s="77" t="s">
        <v>488</v>
      </c>
      <c r="C651" s="75" t="s">
        <v>98</v>
      </c>
      <c r="D651" s="67"/>
      <c r="E651" s="26"/>
      <c r="F651" s="76">
        <f>F652</f>
        <v>131199.20000000001</v>
      </c>
      <c r="G651" s="76">
        <f>G652</f>
        <v>0</v>
      </c>
      <c r="H651" s="76">
        <f t="shared" si="105"/>
        <v>131199.20000000001</v>
      </c>
      <c r="I651" s="76">
        <f>I652</f>
        <v>0</v>
      </c>
      <c r="J651" s="76">
        <f t="shared" si="106"/>
        <v>131199.20000000001</v>
      </c>
    </row>
    <row r="652" spans="1:10">
      <c r="A652" s="71" t="s">
        <v>124</v>
      </c>
      <c r="B652" s="77" t="s">
        <v>488</v>
      </c>
      <c r="C652" s="75" t="s">
        <v>98</v>
      </c>
      <c r="D652" s="75" t="s">
        <v>92</v>
      </c>
      <c r="E652" s="26"/>
      <c r="F652" s="76">
        <f>F653+F655</f>
        <v>131199.20000000001</v>
      </c>
      <c r="G652" s="76">
        <f>G653+G655</f>
        <v>0</v>
      </c>
      <c r="H652" s="76">
        <f t="shared" si="105"/>
        <v>131199.20000000001</v>
      </c>
      <c r="I652" s="76">
        <f>I653+I655</f>
        <v>0</v>
      </c>
      <c r="J652" s="76">
        <f t="shared" si="106"/>
        <v>131199.20000000001</v>
      </c>
    </row>
    <row r="653" spans="1:10" ht="33">
      <c r="A653" s="71" t="str">
        <f ca="1">IF(ISERROR(MATCH(E653,Код_КВР,0)),"",INDIRECT(ADDRESS(MATCH(E653,Код_КВР,0)+1,2,,,"КВР")))</f>
        <v>Закупка товаров, работ и услуг для государственных (муниципальных) нужд</v>
      </c>
      <c r="B653" s="77" t="s">
        <v>488</v>
      </c>
      <c r="C653" s="75" t="s">
        <v>98</v>
      </c>
      <c r="D653" s="75" t="s">
        <v>92</v>
      </c>
      <c r="E653" s="26">
        <v>200</v>
      </c>
      <c r="F653" s="76">
        <f>F654</f>
        <v>100202.8</v>
      </c>
      <c r="G653" s="76">
        <f>G654</f>
        <v>0</v>
      </c>
      <c r="H653" s="76">
        <f t="shared" si="105"/>
        <v>100202.8</v>
      </c>
      <c r="I653" s="76">
        <f>I654</f>
        <v>0</v>
      </c>
      <c r="J653" s="76">
        <f t="shared" si="106"/>
        <v>100202.8</v>
      </c>
    </row>
    <row r="654" spans="1:10" ht="33">
      <c r="A654" s="71" t="str">
        <f ca="1">IF(ISERROR(MATCH(E654,Код_КВР,0)),"",INDIRECT(ADDRESS(MATCH(E654,Код_КВР,0)+1,2,,,"КВР")))</f>
        <v>Иные закупки товаров, работ и услуг для обеспечения государственных (муниципальных) нужд</v>
      </c>
      <c r="B654" s="77" t="s">
        <v>488</v>
      </c>
      <c r="C654" s="75" t="s">
        <v>98</v>
      </c>
      <c r="D654" s="75" t="s">
        <v>92</v>
      </c>
      <c r="E654" s="26">
        <v>240</v>
      </c>
      <c r="F654" s="76">
        <f>'прил. 3'!G406</f>
        <v>100202.8</v>
      </c>
      <c r="G654" s="76">
        <f>'прил. 3'!H406</f>
        <v>0</v>
      </c>
      <c r="H654" s="76">
        <f t="shared" si="105"/>
        <v>100202.8</v>
      </c>
      <c r="I654" s="76">
        <f>'прил. 3'!J406</f>
        <v>0</v>
      </c>
      <c r="J654" s="76">
        <f t="shared" si="106"/>
        <v>100202.8</v>
      </c>
    </row>
    <row r="655" spans="1:10">
      <c r="A655" s="71" t="str">
        <f ca="1">IF(ISERROR(MATCH(E655,Код_КВР,0)),"",INDIRECT(ADDRESS(MATCH(E655,Код_КВР,0)+1,2,,,"КВР")))</f>
        <v>Иные бюджетные ассигнования</v>
      </c>
      <c r="B655" s="77" t="s">
        <v>488</v>
      </c>
      <c r="C655" s="75" t="s">
        <v>98</v>
      </c>
      <c r="D655" s="75" t="s">
        <v>92</v>
      </c>
      <c r="E655" s="26">
        <v>800</v>
      </c>
      <c r="F655" s="76">
        <f>F656</f>
        <v>30996.400000000001</v>
      </c>
      <c r="G655" s="76">
        <f>G656</f>
        <v>0</v>
      </c>
      <c r="H655" s="76">
        <f t="shared" si="105"/>
        <v>30996.400000000001</v>
      </c>
      <c r="I655" s="76">
        <f>I656</f>
        <v>0</v>
      </c>
      <c r="J655" s="76">
        <f t="shared" si="106"/>
        <v>30996.400000000001</v>
      </c>
    </row>
    <row r="656" spans="1:10" ht="39" customHeight="1">
      <c r="A656" s="71" t="str">
        <f ca="1">IF(ISERROR(MATCH(E656,Код_КВР,0)),"",INDIRECT(ADDRESS(MATCH(E656,Код_КВР,0)+1,2,,,"КВР")))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656" s="77" t="s">
        <v>488</v>
      </c>
      <c r="C656" s="75" t="s">
        <v>98</v>
      </c>
      <c r="D656" s="75" t="s">
        <v>92</v>
      </c>
      <c r="E656" s="26">
        <v>810</v>
      </c>
      <c r="F656" s="76">
        <f>'прил. 3'!G408</f>
        <v>30996.400000000001</v>
      </c>
      <c r="G656" s="76">
        <f>'прил. 3'!H408</f>
        <v>0</v>
      </c>
      <c r="H656" s="76">
        <f t="shared" si="105"/>
        <v>30996.400000000001</v>
      </c>
      <c r="I656" s="76">
        <f>'прил. 3'!J408</f>
        <v>0</v>
      </c>
      <c r="J656" s="76">
        <f t="shared" si="106"/>
        <v>30996.400000000001</v>
      </c>
    </row>
    <row r="657" spans="1:10" ht="18.75" customHeight="1">
      <c r="A657" s="71" t="str">
        <f ca="1">IF(ISERROR(MATCH(B657,Код_КЦСР,0)),"",INDIRECT(ADDRESS(MATCH(B657,Код_КЦСР,0)+1,2,,,"КЦСР")))</f>
        <v>Мероприятия по содержанию и ремонту улично-дорожной сети города</v>
      </c>
      <c r="B657" s="77" t="s">
        <v>489</v>
      </c>
      <c r="C657" s="75"/>
      <c r="D657" s="67"/>
      <c r="E657" s="26"/>
      <c r="F657" s="76">
        <f>F658</f>
        <v>222622.3</v>
      </c>
      <c r="G657" s="76">
        <f>G658</f>
        <v>0</v>
      </c>
      <c r="H657" s="76">
        <f t="shared" ref="H657:H720" si="118">F657+G657</f>
        <v>222622.3</v>
      </c>
      <c r="I657" s="76">
        <f>I658</f>
        <v>0</v>
      </c>
      <c r="J657" s="76">
        <f t="shared" ref="J657:J720" si="119">H657+I657</f>
        <v>222622.3</v>
      </c>
    </row>
    <row r="658" spans="1:10">
      <c r="A658" s="71" t="str">
        <f ca="1">IF(ISERROR(MATCH(C658,Код_Раздел,0)),"",INDIRECT(ADDRESS(MATCH(C658,Код_Раздел,0)+1,2,,,"Раздел")))</f>
        <v>Национальная экономика</v>
      </c>
      <c r="B658" s="77" t="s">
        <v>489</v>
      </c>
      <c r="C658" s="75" t="s">
        <v>93</v>
      </c>
      <c r="D658" s="67"/>
      <c r="E658" s="26"/>
      <c r="F658" s="76">
        <f t="shared" ref="F658:I658" si="120">F659</f>
        <v>222622.3</v>
      </c>
      <c r="G658" s="76">
        <f t="shared" si="120"/>
        <v>0</v>
      </c>
      <c r="H658" s="76">
        <f t="shared" si="118"/>
        <v>222622.3</v>
      </c>
      <c r="I658" s="76">
        <f t="shared" si="120"/>
        <v>0</v>
      </c>
      <c r="J658" s="76">
        <f t="shared" si="119"/>
        <v>222622.3</v>
      </c>
    </row>
    <row r="659" spans="1:10">
      <c r="A659" s="72" t="s">
        <v>59</v>
      </c>
      <c r="B659" s="77" t="s">
        <v>489</v>
      </c>
      <c r="C659" s="75" t="s">
        <v>93</v>
      </c>
      <c r="D659" s="75" t="s">
        <v>96</v>
      </c>
      <c r="E659" s="26"/>
      <c r="F659" s="76">
        <f>F660+F662+F664+F670</f>
        <v>222622.3</v>
      </c>
      <c r="G659" s="76">
        <f>G660+G662+G664+G670</f>
        <v>0</v>
      </c>
      <c r="H659" s="76">
        <f t="shared" si="118"/>
        <v>222622.3</v>
      </c>
      <c r="I659" s="76">
        <f>I660+I662+I664+I670</f>
        <v>0</v>
      </c>
      <c r="J659" s="76">
        <f t="shared" si="119"/>
        <v>222622.3</v>
      </c>
    </row>
    <row r="660" spans="1:10" ht="67.5" customHeight="1">
      <c r="A660" s="71" t="str">
        <f t="shared" ref="A660:A665" ca="1" si="121">IF(ISERROR(MATCH(E660,Код_КВР,0)),"",INDIRECT(ADDRESS(MATCH(E660,Код_КВР,0)+1,2,,,"КВР")))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60" s="77" t="s">
        <v>489</v>
      </c>
      <c r="C660" s="75" t="s">
        <v>93</v>
      </c>
      <c r="D660" s="75" t="s">
        <v>96</v>
      </c>
      <c r="E660" s="26">
        <v>100</v>
      </c>
      <c r="F660" s="76">
        <f>F661</f>
        <v>10023.9</v>
      </c>
      <c r="G660" s="76">
        <f>G661</f>
        <v>0</v>
      </c>
      <c r="H660" s="76">
        <f t="shared" si="118"/>
        <v>10023.9</v>
      </c>
      <c r="I660" s="76">
        <f>I661</f>
        <v>0</v>
      </c>
      <c r="J660" s="76">
        <f t="shared" si="119"/>
        <v>10023.9</v>
      </c>
    </row>
    <row r="661" spans="1:10">
      <c r="A661" s="71" t="str">
        <f t="shared" ca="1" si="121"/>
        <v>Расходы на выплаты персоналу казенных учреждений</v>
      </c>
      <c r="B661" s="77" t="s">
        <v>489</v>
      </c>
      <c r="C661" s="75" t="s">
        <v>93</v>
      </c>
      <c r="D661" s="75" t="s">
        <v>96</v>
      </c>
      <c r="E661" s="26">
        <v>110</v>
      </c>
      <c r="F661" s="76">
        <f>'прил. 3'!G365</f>
        <v>10023.9</v>
      </c>
      <c r="G661" s="76">
        <f>'прил. 3'!H365</f>
        <v>0</v>
      </c>
      <c r="H661" s="76">
        <f t="shared" si="118"/>
        <v>10023.9</v>
      </c>
      <c r="I661" s="76">
        <f>'прил. 3'!J365</f>
        <v>0</v>
      </c>
      <c r="J661" s="76">
        <f t="shared" si="119"/>
        <v>10023.9</v>
      </c>
    </row>
    <row r="662" spans="1:10" ht="33">
      <c r="A662" s="71" t="str">
        <f t="shared" ca="1" si="121"/>
        <v>Закупка товаров, работ и услуг для государственных (муниципальных) нужд</v>
      </c>
      <c r="B662" s="77" t="s">
        <v>489</v>
      </c>
      <c r="C662" s="75" t="s">
        <v>93</v>
      </c>
      <c r="D662" s="75" t="s">
        <v>96</v>
      </c>
      <c r="E662" s="26">
        <v>200</v>
      </c>
      <c r="F662" s="76">
        <f>F663</f>
        <v>183020.79999999999</v>
      </c>
      <c r="G662" s="76">
        <f>G663</f>
        <v>0</v>
      </c>
      <c r="H662" s="76">
        <f t="shared" si="118"/>
        <v>183020.79999999999</v>
      </c>
      <c r="I662" s="76">
        <f>I663</f>
        <v>0</v>
      </c>
      <c r="J662" s="76">
        <f t="shared" si="119"/>
        <v>183020.79999999999</v>
      </c>
    </row>
    <row r="663" spans="1:10" ht="33">
      <c r="A663" s="71" t="str">
        <f t="shared" ca="1" si="121"/>
        <v>Иные закупки товаров, работ и услуг для обеспечения государственных (муниципальных) нужд</v>
      </c>
      <c r="B663" s="77" t="s">
        <v>489</v>
      </c>
      <c r="C663" s="75" t="s">
        <v>93</v>
      </c>
      <c r="D663" s="75" t="s">
        <v>96</v>
      </c>
      <c r="E663" s="26">
        <v>240</v>
      </c>
      <c r="F663" s="76">
        <f>'прил. 3'!G367</f>
        <v>183020.79999999999</v>
      </c>
      <c r="G663" s="76">
        <f>'прил. 3'!H367</f>
        <v>0</v>
      </c>
      <c r="H663" s="76">
        <f t="shared" si="118"/>
        <v>183020.79999999999</v>
      </c>
      <c r="I663" s="76">
        <f>'прил. 3'!J367</f>
        <v>0</v>
      </c>
      <c r="J663" s="76">
        <f t="shared" si="119"/>
        <v>183020.79999999999</v>
      </c>
    </row>
    <row r="664" spans="1:10">
      <c r="A664" s="71" t="str">
        <f t="shared" ca="1" si="121"/>
        <v>Иные бюджетные ассигнования</v>
      </c>
      <c r="B664" s="77" t="s">
        <v>489</v>
      </c>
      <c r="C664" s="75" t="s">
        <v>93</v>
      </c>
      <c r="D664" s="75" t="s">
        <v>96</v>
      </c>
      <c r="E664" s="26">
        <v>800</v>
      </c>
      <c r="F664" s="76">
        <f>F665</f>
        <v>1.6</v>
      </c>
      <c r="G664" s="76">
        <f>G665</f>
        <v>0</v>
      </c>
      <c r="H664" s="76">
        <f t="shared" si="118"/>
        <v>1.6</v>
      </c>
      <c r="I664" s="76">
        <f>I665</f>
        <v>0</v>
      </c>
      <c r="J664" s="76">
        <f t="shared" si="119"/>
        <v>1.6</v>
      </c>
    </row>
    <row r="665" spans="1:10">
      <c r="A665" s="71" t="str">
        <f t="shared" ca="1" si="121"/>
        <v>Уплата налогов, сборов и иных платежей</v>
      </c>
      <c r="B665" s="77" t="s">
        <v>489</v>
      </c>
      <c r="C665" s="75" t="s">
        <v>93</v>
      </c>
      <c r="D665" s="75" t="s">
        <v>96</v>
      </c>
      <c r="E665" s="26">
        <v>850</v>
      </c>
      <c r="F665" s="76">
        <f>'прил. 3'!G369</f>
        <v>1.6</v>
      </c>
      <c r="G665" s="76">
        <f>'прил. 3'!H369</f>
        <v>0</v>
      </c>
      <c r="H665" s="76">
        <f t="shared" si="118"/>
        <v>1.6</v>
      </c>
      <c r="I665" s="76">
        <f>'прил. 3'!J369</f>
        <v>0</v>
      </c>
      <c r="J665" s="76">
        <f t="shared" si="119"/>
        <v>1.6</v>
      </c>
    </row>
    <row r="666" spans="1:10" ht="33">
      <c r="A666" s="71" t="str">
        <f ca="1">IF(ISERROR(MATCH(B666,Код_КЦСР,0)),"",INDIRECT(ADDRESS(MATCH(B666,Код_КЦСР,0)+1,2,,,"КЦСР")))</f>
        <v>Содержание и ремонт улично-дорожной сети в рамках софинансирования с областным Дорожным фондом</v>
      </c>
      <c r="B666" s="77" t="s">
        <v>493</v>
      </c>
      <c r="C666" s="75"/>
      <c r="D666" s="75"/>
      <c r="E666" s="26"/>
      <c r="F666" s="76">
        <f t="shared" ref="F666:I669" si="122">F667</f>
        <v>29576</v>
      </c>
      <c r="G666" s="76">
        <f t="shared" si="122"/>
        <v>0</v>
      </c>
      <c r="H666" s="76">
        <f t="shared" si="118"/>
        <v>29576</v>
      </c>
      <c r="I666" s="76">
        <f t="shared" si="122"/>
        <v>0</v>
      </c>
      <c r="J666" s="76">
        <f t="shared" si="119"/>
        <v>29576</v>
      </c>
    </row>
    <row r="667" spans="1:10">
      <c r="A667" s="71" t="str">
        <f ca="1">IF(ISERROR(MATCH(C667,Код_Раздел,0)),"",INDIRECT(ADDRESS(MATCH(C667,Код_Раздел,0)+1,2,,,"Раздел")))</f>
        <v>Национальная экономика</v>
      </c>
      <c r="B667" s="77" t="s">
        <v>493</v>
      </c>
      <c r="C667" s="75" t="s">
        <v>93</v>
      </c>
      <c r="D667" s="75"/>
      <c r="E667" s="26"/>
      <c r="F667" s="76">
        <f t="shared" si="122"/>
        <v>29576</v>
      </c>
      <c r="G667" s="76">
        <f t="shared" si="122"/>
        <v>0</v>
      </c>
      <c r="H667" s="76">
        <f t="shared" si="118"/>
        <v>29576</v>
      </c>
      <c r="I667" s="76">
        <f t="shared" si="122"/>
        <v>0</v>
      </c>
      <c r="J667" s="76">
        <f t="shared" si="119"/>
        <v>29576</v>
      </c>
    </row>
    <row r="668" spans="1:10">
      <c r="A668" s="72" t="s">
        <v>59</v>
      </c>
      <c r="B668" s="77" t="s">
        <v>493</v>
      </c>
      <c r="C668" s="75" t="s">
        <v>93</v>
      </c>
      <c r="D668" s="75" t="s">
        <v>96</v>
      </c>
      <c r="E668" s="26"/>
      <c r="F668" s="76">
        <f t="shared" si="122"/>
        <v>29576</v>
      </c>
      <c r="G668" s="76">
        <f t="shared" si="122"/>
        <v>0</v>
      </c>
      <c r="H668" s="76">
        <f t="shared" si="118"/>
        <v>29576</v>
      </c>
      <c r="I668" s="76">
        <f t="shared" si="122"/>
        <v>0</v>
      </c>
      <c r="J668" s="76">
        <f t="shared" si="119"/>
        <v>29576</v>
      </c>
    </row>
    <row r="669" spans="1:10" ht="33">
      <c r="A669" s="71" t="str">
        <f t="shared" ref="A669:A670" ca="1" si="123">IF(ISERROR(MATCH(E669,Код_КВР,0)),"",INDIRECT(ADDRESS(MATCH(E669,Код_КВР,0)+1,2,,,"КВР")))</f>
        <v>Закупка товаров, работ и услуг для государственных (муниципальных) нужд</v>
      </c>
      <c r="B669" s="77" t="s">
        <v>493</v>
      </c>
      <c r="C669" s="75" t="s">
        <v>93</v>
      </c>
      <c r="D669" s="75" t="s">
        <v>96</v>
      </c>
      <c r="E669" s="26">
        <v>200</v>
      </c>
      <c r="F669" s="76">
        <f t="shared" si="122"/>
        <v>29576</v>
      </c>
      <c r="G669" s="76">
        <f t="shared" si="122"/>
        <v>0</v>
      </c>
      <c r="H669" s="76">
        <f t="shared" si="118"/>
        <v>29576</v>
      </c>
      <c r="I669" s="76">
        <f t="shared" si="122"/>
        <v>0</v>
      </c>
      <c r="J669" s="76">
        <f t="shared" si="119"/>
        <v>29576</v>
      </c>
    </row>
    <row r="670" spans="1:10" ht="33">
      <c r="A670" s="71" t="str">
        <f t="shared" ca="1" si="123"/>
        <v>Иные закупки товаров, работ и услуг для обеспечения государственных (муниципальных) нужд</v>
      </c>
      <c r="B670" s="77" t="s">
        <v>493</v>
      </c>
      <c r="C670" s="75" t="s">
        <v>93</v>
      </c>
      <c r="D670" s="75" t="s">
        <v>96</v>
      </c>
      <c r="E670" s="26">
        <v>240</v>
      </c>
      <c r="F670" s="76">
        <f>'прил. 3'!G372</f>
        <v>29576</v>
      </c>
      <c r="G670" s="76">
        <f>'прил. 3'!H372</f>
        <v>0</v>
      </c>
      <c r="H670" s="76">
        <f t="shared" si="118"/>
        <v>29576</v>
      </c>
      <c r="I670" s="76">
        <f>'прил. 3'!J372</f>
        <v>0</v>
      </c>
      <c r="J670" s="76">
        <f t="shared" si="119"/>
        <v>29576</v>
      </c>
    </row>
    <row r="671" spans="1:10" ht="33">
      <c r="A671" s="71" t="str">
        <f ca="1">IF(ISERROR(MATCH(B671,Код_КЦСР,0)),"",INDIRECT(ADDRESS(MATCH(B671,Код_КЦСР,0)+1,2,,,"КЦСР")))</f>
        <v>Мероприятия по решению общегосударственных вопросов и вопросов в области национальной политики</v>
      </c>
      <c r="B671" s="77" t="s">
        <v>495</v>
      </c>
      <c r="C671" s="75"/>
      <c r="D671" s="67"/>
      <c r="E671" s="26"/>
      <c r="F671" s="76">
        <f>F672+F676</f>
        <v>440</v>
      </c>
      <c r="G671" s="76">
        <f>G672+G676</f>
        <v>0</v>
      </c>
      <c r="H671" s="76">
        <f t="shared" si="118"/>
        <v>440</v>
      </c>
      <c r="I671" s="76">
        <f>I672+I676</f>
        <v>0</v>
      </c>
      <c r="J671" s="76">
        <f t="shared" si="119"/>
        <v>440</v>
      </c>
    </row>
    <row r="672" spans="1:10">
      <c r="A672" s="71" t="str">
        <f ca="1">IF(ISERROR(MATCH(C672,Код_Раздел,0)),"",INDIRECT(ADDRESS(MATCH(C672,Код_Раздел,0)+1,2,,,"Раздел")))</f>
        <v>Общегосударственные  вопросы</v>
      </c>
      <c r="B672" s="77" t="s">
        <v>495</v>
      </c>
      <c r="C672" s="75" t="s">
        <v>90</v>
      </c>
      <c r="D672" s="67"/>
      <c r="E672" s="26"/>
      <c r="F672" s="76">
        <f t="shared" ref="F672:I674" si="124">F673</f>
        <v>360</v>
      </c>
      <c r="G672" s="76">
        <f t="shared" si="124"/>
        <v>0</v>
      </c>
      <c r="H672" s="76">
        <f t="shared" si="118"/>
        <v>360</v>
      </c>
      <c r="I672" s="76">
        <f t="shared" si="124"/>
        <v>0</v>
      </c>
      <c r="J672" s="76">
        <f t="shared" si="119"/>
        <v>360</v>
      </c>
    </row>
    <row r="673" spans="1:10">
      <c r="A673" s="66" t="s">
        <v>111</v>
      </c>
      <c r="B673" s="77" t="s">
        <v>495</v>
      </c>
      <c r="C673" s="75" t="s">
        <v>90</v>
      </c>
      <c r="D673" s="67" t="s">
        <v>69</v>
      </c>
      <c r="E673" s="26"/>
      <c r="F673" s="76">
        <f t="shared" si="124"/>
        <v>360</v>
      </c>
      <c r="G673" s="76">
        <f t="shared" si="124"/>
        <v>0</v>
      </c>
      <c r="H673" s="76">
        <f t="shared" si="118"/>
        <v>360</v>
      </c>
      <c r="I673" s="76">
        <f t="shared" si="124"/>
        <v>0</v>
      </c>
      <c r="J673" s="76">
        <f t="shared" si="119"/>
        <v>360</v>
      </c>
    </row>
    <row r="674" spans="1:10" ht="33">
      <c r="A674" s="71" t="str">
        <f ca="1">IF(ISERROR(MATCH(E674,Код_КВР,0)),"",INDIRECT(ADDRESS(MATCH(E674,Код_КВР,0)+1,2,,,"КВР")))</f>
        <v>Закупка товаров, работ и услуг для государственных (муниципальных) нужд</v>
      </c>
      <c r="B674" s="77" t="s">
        <v>495</v>
      </c>
      <c r="C674" s="75" t="s">
        <v>90</v>
      </c>
      <c r="D674" s="67" t="s">
        <v>69</v>
      </c>
      <c r="E674" s="26">
        <v>200</v>
      </c>
      <c r="F674" s="76">
        <f t="shared" si="124"/>
        <v>360</v>
      </c>
      <c r="G674" s="76">
        <f t="shared" si="124"/>
        <v>0</v>
      </c>
      <c r="H674" s="76">
        <f t="shared" si="118"/>
        <v>360</v>
      </c>
      <c r="I674" s="76">
        <f t="shared" si="124"/>
        <v>0</v>
      </c>
      <c r="J674" s="76">
        <f t="shared" si="119"/>
        <v>360</v>
      </c>
    </row>
    <row r="675" spans="1:10" ht="33">
      <c r="A675" s="71" t="str">
        <f ca="1">IF(ISERROR(MATCH(E675,Код_КВР,0)),"",INDIRECT(ADDRESS(MATCH(E675,Код_КВР,0)+1,2,,,"КВР")))</f>
        <v>Иные закупки товаров, работ и услуг для обеспечения государственных (муниципальных) нужд</v>
      </c>
      <c r="B675" s="77" t="s">
        <v>495</v>
      </c>
      <c r="C675" s="75" t="s">
        <v>90</v>
      </c>
      <c r="D675" s="67" t="s">
        <v>69</v>
      </c>
      <c r="E675" s="26">
        <v>240</v>
      </c>
      <c r="F675" s="76">
        <f>'прил. 3'!G349</f>
        <v>360</v>
      </c>
      <c r="G675" s="76">
        <f>'прил. 3'!H349</f>
        <v>0</v>
      </c>
      <c r="H675" s="76">
        <f t="shared" si="118"/>
        <v>360</v>
      </c>
      <c r="I675" s="76">
        <f>'прил. 3'!J349</f>
        <v>0</v>
      </c>
      <c r="J675" s="76">
        <f t="shared" si="119"/>
        <v>360</v>
      </c>
    </row>
    <row r="676" spans="1:10">
      <c r="A676" s="71" t="str">
        <f ca="1">IF(ISERROR(MATCH(C676,Код_Раздел,0)),"",INDIRECT(ADDRESS(MATCH(C676,Код_Раздел,0)+1,2,,,"Раздел")))</f>
        <v>Национальная экономика</v>
      </c>
      <c r="B676" s="77" t="s">
        <v>495</v>
      </c>
      <c r="C676" s="75" t="s">
        <v>93</v>
      </c>
      <c r="D676" s="67"/>
      <c r="E676" s="26"/>
      <c r="F676" s="76">
        <f>F677</f>
        <v>80</v>
      </c>
      <c r="G676" s="76">
        <f>G677</f>
        <v>0</v>
      </c>
      <c r="H676" s="76">
        <f t="shared" si="118"/>
        <v>80</v>
      </c>
      <c r="I676" s="76">
        <f>I677</f>
        <v>0</v>
      </c>
      <c r="J676" s="76">
        <f t="shared" si="119"/>
        <v>80</v>
      </c>
    </row>
    <row r="677" spans="1:10">
      <c r="A677" s="66" t="s">
        <v>100</v>
      </c>
      <c r="B677" s="77" t="s">
        <v>495</v>
      </c>
      <c r="C677" s="75" t="s">
        <v>93</v>
      </c>
      <c r="D677" s="75" t="s">
        <v>75</v>
      </c>
      <c r="E677" s="26"/>
      <c r="F677" s="76">
        <f t="shared" ref="F677:I678" si="125">F678</f>
        <v>80</v>
      </c>
      <c r="G677" s="76">
        <f t="shared" si="125"/>
        <v>0</v>
      </c>
      <c r="H677" s="76">
        <f t="shared" si="118"/>
        <v>80</v>
      </c>
      <c r="I677" s="76">
        <f t="shared" si="125"/>
        <v>0</v>
      </c>
      <c r="J677" s="76">
        <f t="shared" si="119"/>
        <v>80</v>
      </c>
    </row>
    <row r="678" spans="1:10" ht="33">
      <c r="A678" s="71" t="str">
        <f ca="1">IF(ISERROR(MATCH(E678,Код_КВР,0)),"",INDIRECT(ADDRESS(MATCH(E678,Код_КВР,0)+1,2,,,"КВР")))</f>
        <v>Закупка товаров, работ и услуг для государственных (муниципальных) нужд</v>
      </c>
      <c r="B678" s="77" t="s">
        <v>495</v>
      </c>
      <c r="C678" s="75" t="s">
        <v>93</v>
      </c>
      <c r="D678" s="75" t="s">
        <v>75</v>
      </c>
      <c r="E678" s="26">
        <v>200</v>
      </c>
      <c r="F678" s="76">
        <f t="shared" si="125"/>
        <v>80</v>
      </c>
      <c r="G678" s="76">
        <f t="shared" si="125"/>
        <v>0</v>
      </c>
      <c r="H678" s="76">
        <f t="shared" si="118"/>
        <v>80</v>
      </c>
      <c r="I678" s="76">
        <f t="shared" si="125"/>
        <v>0</v>
      </c>
      <c r="J678" s="76">
        <f t="shared" si="119"/>
        <v>80</v>
      </c>
    </row>
    <row r="679" spans="1:10" ht="33">
      <c r="A679" s="71" t="str">
        <f ca="1">IF(ISERROR(MATCH(E679,Код_КВР,0)),"",INDIRECT(ADDRESS(MATCH(E679,Код_КВР,0)+1,2,,,"КВР")))</f>
        <v>Иные закупки товаров, работ и услуг для обеспечения государственных (муниципальных) нужд</v>
      </c>
      <c r="B679" s="77" t="s">
        <v>495</v>
      </c>
      <c r="C679" s="75" t="s">
        <v>93</v>
      </c>
      <c r="D679" s="75" t="s">
        <v>75</v>
      </c>
      <c r="E679" s="26">
        <v>240</v>
      </c>
      <c r="F679" s="76">
        <f>'прил. 3'!G382</f>
        <v>80</v>
      </c>
      <c r="G679" s="76">
        <f>'прил. 3'!H382</f>
        <v>0</v>
      </c>
      <c r="H679" s="76">
        <f t="shared" si="118"/>
        <v>80</v>
      </c>
      <c r="I679" s="76">
        <f>'прил. 3'!J382</f>
        <v>0</v>
      </c>
      <c r="J679" s="76">
        <f t="shared" si="119"/>
        <v>80</v>
      </c>
    </row>
    <row r="680" spans="1:10" ht="33">
      <c r="A680" s="71" t="str">
        <f ca="1">IF(ISERROR(MATCH(B680,Код_КЦСР,0)),"",INDIRECT(ADDRESS(MATCH(B680,Код_КЦСР,0)+1,2,,,"КЦСР")))</f>
        <v>Осуществление дорожной деятельности в отношении автомобильных дорог общего пользования местного значения</v>
      </c>
      <c r="B680" s="77" t="s">
        <v>496</v>
      </c>
      <c r="C680" s="75"/>
      <c r="D680" s="75"/>
      <c r="E680" s="26"/>
      <c r="F680" s="76">
        <f t="shared" ref="F680:I684" si="126">F681</f>
        <v>266184</v>
      </c>
      <c r="G680" s="76">
        <f t="shared" si="126"/>
        <v>0</v>
      </c>
      <c r="H680" s="76">
        <f t="shared" si="118"/>
        <v>266184</v>
      </c>
      <c r="I680" s="76">
        <f t="shared" si="126"/>
        <v>0</v>
      </c>
      <c r="J680" s="76">
        <f t="shared" si="119"/>
        <v>266184</v>
      </c>
    </row>
    <row r="681" spans="1:10" ht="49.5">
      <c r="A681" s="71" t="str">
        <f ca="1">IF(ISERROR(MATCH(B681,Код_КЦСР,0)),"",INDIRECT(ADDRESS(MATCH(B681,Код_КЦСР,0)+1,2,,,"КЦСР")))</f>
        <v>Осуществление дорожной деятельности в отношении автомобильных дорог общего пользования местного значения за счет средств областного бюджета</v>
      </c>
      <c r="B681" s="77" t="s">
        <v>498</v>
      </c>
      <c r="C681" s="75"/>
      <c r="D681" s="75"/>
      <c r="E681" s="26"/>
      <c r="F681" s="76">
        <f t="shared" si="126"/>
        <v>266184</v>
      </c>
      <c r="G681" s="76">
        <f t="shared" si="126"/>
        <v>0</v>
      </c>
      <c r="H681" s="76">
        <f t="shared" si="118"/>
        <v>266184</v>
      </c>
      <c r="I681" s="76">
        <f t="shared" si="126"/>
        <v>0</v>
      </c>
      <c r="J681" s="76">
        <f t="shared" si="119"/>
        <v>266184</v>
      </c>
    </row>
    <row r="682" spans="1:10">
      <c r="A682" s="71" t="str">
        <f ca="1">IF(ISERROR(MATCH(C682,Код_Раздел,0)),"",INDIRECT(ADDRESS(MATCH(C682,Код_Раздел,0)+1,2,,,"Раздел")))</f>
        <v>Национальная экономика</v>
      </c>
      <c r="B682" s="77" t="s">
        <v>498</v>
      </c>
      <c r="C682" s="75" t="s">
        <v>93</v>
      </c>
      <c r="D682" s="75"/>
      <c r="E682" s="26"/>
      <c r="F682" s="76">
        <f t="shared" si="126"/>
        <v>266184</v>
      </c>
      <c r="G682" s="76">
        <f t="shared" si="126"/>
        <v>0</v>
      </c>
      <c r="H682" s="76">
        <f t="shared" si="118"/>
        <v>266184</v>
      </c>
      <c r="I682" s="76">
        <f t="shared" si="126"/>
        <v>0</v>
      </c>
      <c r="J682" s="76">
        <f t="shared" si="119"/>
        <v>266184</v>
      </c>
    </row>
    <row r="683" spans="1:10">
      <c r="A683" s="71" t="s">
        <v>59</v>
      </c>
      <c r="B683" s="77" t="s">
        <v>498</v>
      </c>
      <c r="C683" s="75" t="s">
        <v>93</v>
      </c>
      <c r="D683" s="75" t="s">
        <v>96</v>
      </c>
      <c r="E683" s="26"/>
      <c r="F683" s="76">
        <f t="shared" si="126"/>
        <v>266184</v>
      </c>
      <c r="G683" s="76">
        <f t="shared" si="126"/>
        <v>0</v>
      </c>
      <c r="H683" s="76">
        <f t="shared" si="118"/>
        <v>266184</v>
      </c>
      <c r="I683" s="76">
        <f t="shared" si="126"/>
        <v>0</v>
      </c>
      <c r="J683" s="76">
        <f t="shared" si="119"/>
        <v>266184</v>
      </c>
    </row>
    <row r="684" spans="1:10" ht="33">
      <c r="A684" s="71" t="str">
        <f ca="1">IF(ISERROR(MATCH(E684,Код_КВР,0)),"",INDIRECT(ADDRESS(MATCH(E684,Код_КВР,0)+1,2,,,"КВР")))</f>
        <v>Закупка товаров, работ и услуг для государственных (муниципальных) нужд</v>
      </c>
      <c r="B684" s="77" t="s">
        <v>498</v>
      </c>
      <c r="C684" s="75" t="s">
        <v>93</v>
      </c>
      <c r="D684" s="75" t="s">
        <v>96</v>
      </c>
      <c r="E684" s="26">
        <v>200</v>
      </c>
      <c r="F684" s="76">
        <f t="shared" si="126"/>
        <v>266184</v>
      </c>
      <c r="G684" s="76">
        <f t="shared" si="126"/>
        <v>0</v>
      </c>
      <c r="H684" s="76">
        <f t="shared" si="118"/>
        <v>266184</v>
      </c>
      <c r="I684" s="76">
        <f t="shared" si="126"/>
        <v>0</v>
      </c>
      <c r="J684" s="76">
        <f t="shared" si="119"/>
        <v>266184</v>
      </c>
    </row>
    <row r="685" spans="1:10" ht="33">
      <c r="A685" s="71" t="str">
        <f ca="1">IF(ISERROR(MATCH(E685,Код_КВР,0)),"",INDIRECT(ADDRESS(MATCH(E685,Код_КВР,0)+1,2,,,"КВР")))</f>
        <v>Иные закупки товаров, работ и услуг для обеспечения государственных (муниципальных) нужд</v>
      </c>
      <c r="B685" s="77" t="s">
        <v>498</v>
      </c>
      <c r="C685" s="75" t="s">
        <v>93</v>
      </c>
      <c r="D685" s="75" t="s">
        <v>96</v>
      </c>
      <c r="E685" s="26">
        <v>240</v>
      </c>
      <c r="F685" s="76">
        <f>'прил. 3'!G376</f>
        <v>266184</v>
      </c>
      <c r="G685" s="76">
        <f>'прил. 3'!H376</f>
        <v>0</v>
      </c>
      <c r="H685" s="76">
        <f t="shared" si="118"/>
        <v>266184</v>
      </c>
      <c r="I685" s="76">
        <f>'прил. 3'!J376</f>
        <v>0</v>
      </c>
      <c r="J685" s="76">
        <f t="shared" si="119"/>
        <v>266184</v>
      </c>
    </row>
    <row r="686" spans="1:10" ht="83.25" customHeight="1">
      <c r="A686" s="71" t="str">
        <f ca="1">IF(ISERROR(MATCH(B686,Код_КЦСР,0)),"",INDIRECT(ADDRESS(MATCH(B686,Код_КЦСР,0)+1,2,,,"КЦСР")))</f>
        <v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v>
      </c>
      <c r="B686" s="77" t="s">
        <v>500</v>
      </c>
      <c r="C686" s="75"/>
      <c r="D686" s="75"/>
      <c r="E686" s="26"/>
      <c r="F686" s="76">
        <f t="shared" ref="F686:I690" si="127">F687</f>
        <v>1740.3</v>
      </c>
      <c r="G686" s="76">
        <f t="shared" si="127"/>
        <v>0</v>
      </c>
      <c r="H686" s="76">
        <f t="shared" si="118"/>
        <v>1740.3</v>
      </c>
      <c r="I686" s="76">
        <f t="shared" si="127"/>
        <v>0</v>
      </c>
      <c r="J686" s="76">
        <f t="shared" si="119"/>
        <v>1740.3</v>
      </c>
    </row>
    <row r="687" spans="1:10" ht="84.75" customHeight="1">
      <c r="A687" s="71" t="str">
        <f ca="1">IF(ISERROR(MATCH(B687,Код_КЦСР,0)),"",INDIRECT(ADDRESS(MATCH(B687,Код_КЦСР,0)+1,2,,,"КЦСР")))</f>
        <v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v>
      </c>
      <c r="B687" s="77" t="s">
        <v>502</v>
      </c>
      <c r="C687" s="75"/>
      <c r="D687" s="75"/>
      <c r="E687" s="26"/>
      <c r="F687" s="76">
        <f t="shared" si="127"/>
        <v>1740.3</v>
      </c>
      <c r="G687" s="76">
        <f t="shared" si="127"/>
        <v>0</v>
      </c>
      <c r="H687" s="76">
        <f t="shared" si="118"/>
        <v>1740.3</v>
      </c>
      <c r="I687" s="76">
        <f t="shared" si="127"/>
        <v>0</v>
      </c>
      <c r="J687" s="76">
        <f t="shared" si="119"/>
        <v>1740.3</v>
      </c>
    </row>
    <row r="688" spans="1:10">
      <c r="A688" s="71" t="str">
        <f ca="1">IF(ISERROR(MATCH(C688,Код_Раздел,0)),"",INDIRECT(ADDRESS(MATCH(C688,Код_Раздел,0)+1,2,,,"Раздел")))</f>
        <v>Здравоохранение</v>
      </c>
      <c r="B688" s="77" t="s">
        <v>502</v>
      </c>
      <c r="C688" s="75" t="s">
        <v>96</v>
      </c>
      <c r="D688" s="75"/>
      <c r="E688" s="26"/>
      <c r="F688" s="76">
        <f t="shared" si="127"/>
        <v>1740.3</v>
      </c>
      <c r="G688" s="76">
        <f t="shared" si="127"/>
        <v>0</v>
      </c>
      <c r="H688" s="76">
        <f t="shared" si="118"/>
        <v>1740.3</v>
      </c>
      <c r="I688" s="76">
        <f t="shared" si="127"/>
        <v>0</v>
      </c>
      <c r="J688" s="76">
        <f t="shared" si="119"/>
        <v>1740.3</v>
      </c>
    </row>
    <row r="689" spans="1:10">
      <c r="A689" s="72" t="s">
        <v>135</v>
      </c>
      <c r="B689" s="77" t="s">
        <v>502</v>
      </c>
      <c r="C689" s="75" t="s">
        <v>96</v>
      </c>
      <c r="D689" s="75" t="s">
        <v>74</v>
      </c>
      <c r="E689" s="26"/>
      <c r="F689" s="76">
        <f t="shared" si="127"/>
        <v>1740.3</v>
      </c>
      <c r="G689" s="76">
        <f t="shared" si="127"/>
        <v>0</v>
      </c>
      <c r="H689" s="76">
        <f t="shared" si="118"/>
        <v>1740.3</v>
      </c>
      <c r="I689" s="76">
        <f t="shared" si="127"/>
        <v>0</v>
      </c>
      <c r="J689" s="76">
        <f t="shared" si="119"/>
        <v>1740.3</v>
      </c>
    </row>
    <row r="690" spans="1:10" ht="33">
      <c r="A690" s="71" t="str">
        <f ca="1">IF(ISERROR(MATCH(E690,Код_КВР,0)),"",INDIRECT(ADDRESS(MATCH(E690,Код_КВР,0)+1,2,,,"КВР")))</f>
        <v>Закупка товаров, работ и услуг для государственных (муниципальных) нужд</v>
      </c>
      <c r="B690" s="77" t="s">
        <v>502</v>
      </c>
      <c r="C690" s="75" t="s">
        <v>96</v>
      </c>
      <c r="D690" s="75" t="s">
        <v>74</v>
      </c>
      <c r="E690" s="26">
        <v>200</v>
      </c>
      <c r="F690" s="76">
        <f t="shared" si="127"/>
        <v>1740.3</v>
      </c>
      <c r="G690" s="76">
        <f t="shared" si="127"/>
        <v>0</v>
      </c>
      <c r="H690" s="76">
        <f t="shared" si="118"/>
        <v>1740.3</v>
      </c>
      <c r="I690" s="76">
        <f t="shared" si="127"/>
        <v>0</v>
      </c>
      <c r="J690" s="76">
        <f t="shared" si="119"/>
        <v>1740.3</v>
      </c>
    </row>
    <row r="691" spans="1:10" ht="33">
      <c r="A691" s="71" t="str">
        <f ca="1">IF(ISERROR(MATCH(E691,Код_КВР,0)),"",INDIRECT(ADDRESS(MATCH(E691,Код_КВР,0)+1,2,,,"КВР")))</f>
        <v>Иные закупки товаров, работ и услуг для обеспечения государственных (муниципальных) нужд</v>
      </c>
      <c r="B691" s="77" t="s">
        <v>502</v>
      </c>
      <c r="C691" s="75" t="s">
        <v>96</v>
      </c>
      <c r="D691" s="75" t="s">
        <v>74</v>
      </c>
      <c r="E691" s="26">
        <v>240</v>
      </c>
      <c r="F691" s="76">
        <f>'прил. 3'!G435</f>
        <v>1740.3</v>
      </c>
      <c r="G691" s="76">
        <f>'прил. 3'!H435</f>
        <v>0</v>
      </c>
      <c r="H691" s="76">
        <f t="shared" si="118"/>
        <v>1740.3</v>
      </c>
      <c r="I691" s="76">
        <f>'прил. 3'!J435</f>
        <v>0</v>
      </c>
      <c r="J691" s="76">
        <f t="shared" si="119"/>
        <v>1740.3</v>
      </c>
    </row>
    <row r="692" spans="1:10">
      <c r="A692" s="71" t="str">
        <f ca="1">IF(ISERROR(MATCH(B692,Код_КЦСР,0)),"",INDIRECT(ADDRESS(MATCH(B692,Код_КЦСР,0)+1,2,,,"КЦСР")))</f>
        <v>Содержание и ремонт жилищного фонда</v>
      </c>
      <c r="B692" s="77" t="s">
        <v>504</v>
      </c>
      <c r="C692" s="75"/>
      <c r="D692" s="67"/>
      <c r="E692" s="26"/>
      <c r="F692" s="76">
        <f>F693+F698+F703</f>
        <v>29233.599999999999</v>
      </c>
      <c r="G692" s="76">
        <f>G693+G698+G703</f>
        <v>0</v>
      </c>
      <c r="H692" s="76">
        <f t="shared" si="118"/>
        <v>29233.599999999999</v>
      </c>
      <c r="I692" s="76">
        <f>I693+I698+I703</f>
        <v>0</v>
      </c>
      <c r="J692" s="76">
        <f t="shared" si="119"/>
        <v>29233.599999999999</v>
      </c>
    </row>
    <row r="693" spans="1:10">
      <c r="A693" s="71" t="str">
        <f ca="1">IF(ISERROR(MATCH(B693,Код_КЦСР,0)),"",INDIRECT(ADDRESS(MATCH(B693,Код_КЦСР,0)+1,2,,,"КЦСР")))</f>
        <v>Капитальный ремонт жилищного фонда</v>
      </c>
      <c r="B693" s="77" t="s">
        <v>505</v>
      </c>
      <c r="C693" s="75"/>
      <c r="D693" s="67"/>
      <c r="E693" s="26"/>
      <c r="F693" s="76">
        <f t="shared" ref="F693:I696" si="128">F694</f>
        <v>500</v>
      </c>
      <c r="G693" s="76">
        <f t="shared" si="128"/>
        <v>0</v>
      </c>
      <c r="H693" s="76">
        <f t="shared" si="118"/>
        <v>500</v>
      </c>
      <c r="I693" s="76">
        <f t="shared" si="128"/>
        <v>0</v>
      </c>
      <c r="J693" s="76">
        <f t="shared" si="119"/>
        <v>500</v>
      </c>
    </row>
    <row r="694" spans="1:10">
      <c r="A694" s="71" t="str">
        <f ca="1">IF(ISERROR(MATCH(C694,Код_Раздел,0)),"",INDIRECT(ADDRESS(MATCH(C694,Код_Раздел,0)+1,2,,,"Раздел")))</f>
        <v>Жилищно-коммунальное хозяйство</v>
      </c>
      <c r="B694" s="77" t="s">
        <v>505</v>
      </c>
      <c r="C694" s="75" t="s">
        <v>98</v>
      </c>
      <c r="D694" s="67"/>
      <c r="E694" s="26"/>
      <c r="F694" s="76">
        <f t="shared" si="128"/>
        <v>500</v>
      </c>
      <c r="G694" s="76">
        <f t="shared" si="128"/>
        <v>0</v>
      </c>
      <c r="H694" s="76">
        <f t="shared" si="118"/>
        <v>500</v>
      </c>
      <c r="I694" s="76">
        <f t="shared" si="128"/>
        <v>0</v>
      </c>
      <c r="J694" s="76">
        <f t="shared" si="119"/>
        <v>500</v>
      </c>
    </row>
    <row r="695" spans="1:10">
      <c r="A695" s="66" t="s">
        <v>103</v>
      </c>
      <c r="B695" s="77" t="s">
        <v>505</v>
      </c>
      <c r="C695" s="75" t="s">
        <v>98</v>
      </c>
      <c r="D695" s="75" t="s">
        <v>90</v>
      </c>
      <c r="E695" s="26"/>
      <c r="F695" s="76">
        <f t="shared" si="128"/>
        <v>500</v>
      </c>
      <c r="G695" s="76">
        <f t="shared" si="128"/>
        <v>0</v>
      </c>
      <c r="H695" s="76">
        <f t="shared" si="118"/>
        <v>500</v>
      </c>
      <c r="I695" s="76">
        <f t="shared" si="128"/>
        <v>0</v>
      </c>
      <c r="J695" s="76">
        <f t="shared" si="119"/>
        <v>500</v>
      </c>
    </row>
    <row r="696" spans="1:10" ht="33">
      <c r="A696" s="71" t="str">
        <f ca="1">IF(ISERROR(MATCH(E696,Код_КВР,0)),"",INDIRECT(ADDRESS(MATCH(E696,Код_КВР,0)+1,2,,,"КВР")))</f>
        <v>Закупка товаров, работ и услуг для государственных (муниципальных) нужд</v>
      </c>
      <c r="B696" s="77" t="s">
        <v>505</v>
      </c>
      <c r="C696" s="75" t="s">
        <v>98</v>
      </c>
      <c r="D696" s="75" t="s">
        <v>90</v>
      </c>
      <c r="E696" s="26">
        <v>200</v>
      </c>
      <c r="F696" s="76">
        <f t="shared" si="128"/>
        <v>500</v>
      </c>
      <c r="G696" s="76">
        <f t="shared" si="128"/>
        <v>0</v>
      </c>
      <c r="H696" s="76">
        <f t="shared" si="118"/>
        <v>500</v>
      </c>
      <c r="I696" s="76">
        <f t="shared" si="128"/>
        <v>0</v>
      </c>
      <c r="J696" s="76">
        <f t="shared" si="119"/>
        <v>500</v>
      </c>
    </row>
    <row r="697" spans="1:10" ht="33">
      <c r="A697" s="71" t="str">
        <f ca="1">IF(ISERROR(MATCH(E697,Код_КВР,0)),"",INDIRECT(ADDRESS(MATCH(E697,Код_КВР,0)+1,2,,,"КВР")))</f>
        <v>Иные закупки товаров, работ и услуг для обеспечения государственных (муниципальных) нужд</v>
      </c>
      <c r="B697" s="77" t="s">
        <v>505</v>
      </c>
      <c r="C697" s="75" t="s">
        <v>98</v>
      </c>
      <c r="D697" s="75" t="s">
        <v>90</v>
      </c>
      <c r="E697" s="26">
        <v>240</v>
      </c>
      <c r="F697" s="76">
        <f>'прил. 3'!G394</f>
        <v>500</v>
      </c>
      <c r="G697" s="76">
        <f>'прил. 3'!H394</f>
        <v>0</v>
      </c>
      <c r="H697" s="76">
        <f t="shared" si="118"/>
        <v>500</v>
      </c>
      <c r="I697" s="76">
        <f>'прил. 3'!J394</f>
        <v>0</v>
      </c>
      <c r="J697" s="76">
        <f t="shared" si="119"/>
        <v>500</v>
      </c>
    </row>
    <row r="698" spans="1:10" ht="33">
      <c r="A698" s="71" t="str">
        <f ca="1">IF(ISERROR(MATCH(B698,Код_КЦСР,0)),"",INDIRECT(ADDRESS(MATCH(B698,Код_КЦСР,0)+1,2,,,"КЦСР")))</f>
        <v>Содержание и ремонт временно незаселенных жилых помещений муниципального жилищного фонда</v>
      </c>
      <c r="B698" s="77" t="s">
        <v>506</v>
      </c>
      <c r="C698" s="75"/>
      <c r="D698" s="75"/>
      <c r="E698" s="26"/>
      <c r="F698" s="76">
        <f>F699</f>
        <v>3789.6</v>
      </c>
      <c r="G698" s="76">
        <f>G699</f>
        <v>0</v>
      </c>
      <c r="H698" s="76">
        <f t="shared" si="118"/>
        <v>3789.6</v>
      </c>
      <c r="I698" s="76">
        <f>I699</f>
        <v>0</v>
      </c>
      <c r="J698" s="76">
        <f t="shared" si="119"/>
        <v>3789.6</v>
      </c>
    </row>
    <row r="699" spans="1:10">
      <c r="A699" s="71" t="str">
        <f ca="1">IF(ISERROR(MATCH(C699,Код_Раздел,0)),"",INDIRECT(ADDRESS(MATCH(C699,Код_Раздел,0)+1,2,,,"Раздел")))</f>
        <v>Жилищно-коммунальное хозяйство</v>
      </c>
      <c r="B699" s="77" t="s">
        <v>506</v>
      </c>
      <c r="C699" s="75" t="s">
        <v>98</v>
      </c>
      <c r="D699" s="67"/>
      <c r="E699" s="26"/>
      <c r="F699" s="76">
        <f t="shared" ref="F699:I701" si="129">F700</f>
        <v>3789.6</v>
      </c>
      <c r="G699" s="76">
        <f t="shared" si="129"/>
        <v>0</v>
      </c>
      <c r="H699" s="76">
        <f t="shared" si="118"/>
        <v>3789.6</v>
      </c>
      <c r="I699" s="76">
        <f t="shared" si="129"/>
        <v>0</v>
      </c>
      <c r="J699" s="76">
        <f t="shared" si="119"/>
        <v>3789.6</v>
      </c>
    </row>
    <row r="700" spans="1:10">
      <c r="A700" s="66" t="s">
        <v>103</v>
      </c>
      <c r="B700" s="77" t="s">
        <v>506</v>
      </c>
      <c r="C700" s="75" t="s">
        <v>98</v>
      </c>
      <c r="D700" s="75" t="s">
        <v>90</v>
      </c>
      <c r="E700" s="26"/>
      <c r="F700" s="76">
        <f t="shared" si="129"/>
        <v>3789.6</v>
      </c>
      <c r="G700" s="76">
        <f t="shared" si="129"/>
        <v>0</v>
      </c>
      <c r="H700" s="76">
        <f t="shared" si="118"/>
        <v>3789.6</v>
      </c>
      <c r="I700" s="76">
        <f t="shared" si="129"/>
        <v>0</v>
      </c>
      <c r="J700" s="76">
        <f t="shared" si="119"/>
        <v>3789.6</v>
      </c>
    </row>
    <row r="701" spans="1:10" ht="33">
      <c r="A701" s="71" t="str">
        <f ca="1">IF(ISERROR(MATCH(E701,Код_КВР,0)),"",INDIRECT(ADDRESS(MATCH(E701,Код_КВР,0)+1,2,,,"КВР")))</f>
        <v>Закупка товаров, работ и услуг для государственных (муниципальных) нужд</v>
      </c>
      <c r="B701" s="77" t="s">
        <v>506</v>
      </c>
      <c r="C701" s="75" t="s">
        <v>98</v>
      </c>
      <c r="D701" s="75" t="s">
        <v>90</v>
      </c>
      <c r="E701" s="26">
        <v>200</v>
      </c>
      <c r="F701" s="76">
        <f t="shared" si="129"/>
        <v>3789.6</v>
      </c>
      <c r="G701" s="76">
        <f t="shared" si="129"/>
        <v>0</v>
      </c>
      <c r="H701" s="76">
        <f t="shared" si="118"/>
        <v>3789.6</v>
      </c>
      <c r="I701" s="76">
        <f t="shared" si="129"/>
        <v>0</v>
      </c>
      <c r="J701" s="76">
        <f t="shared" si="119"/>
        <v>3789.6</v>
      </c>
    </row>
    <row r="702" spans="1:10" ht="33">
      <c r="A702" s="71" t="str">
        <f ca="1">IF(ISERROR(MATCH(E702,Код_КВР,0)),"",INDIRECT(ADDRESS(MATCH(E702,Код_КВР,0)+1,2,,,"КВР")))</f>
        <v>Иные закупки товаров, работ и услуг для обеспечения государственных (муниципальных) нужд</v>
      </c>
      <c r="B702" s="77" t="s">
        <v>506</v>
      </c>
      <c r="C702" s="75" t="s">
        <v>98</v>
      </c>
      <c r="D702" s="75" t="s">
        <v>90</v>
      </c>
      <c r="E702" s="26">
        <v>240</v>
      </c>
      <c r="F702" s="76">
        <f>'прил. 3'!G397</f>
        <v>3789.6</v>
      </c>
      <c r="G702" s="76">
        <f>'прил. 3'!H397</f>
        <v>0</v>
      </c>
      <c r="H702" s="76">
        <f t="shared" si="118"/>
        <v>3789.6</v>
      </c>
      <c r="I702" s="76">
        <f>'прил. 3'!J397</f>
        <v>0</v>
      </c>
      <c r="J702" s="76">
        <f t="shared" si="119"/>
        <v>3789.6</v>
      </c>
    </row>
    <row r="703" spans="1:10" ht="49.5">
      <c r="A703" s="71" t="str">
        <f ca="1">IF(ISERROR(MATCH(B703,Код_КЦСР,0)),"",INDIRECT(ADDRESS(MATCH(B703,Код_КЦСР,0)+1,2,,,"КЦСР")))</f>
        <v>Осуществление полномочий собственника муниципального жилищного фонда в части внесения взносов в фонд капитального ремонта</v>
      </c>
      <c r="B703" s="77" t="s">
        <v>507</v>
      </c>
      <c r="C703" s="75"/>
      <c r="D703" s="75"/>
      <c r="E703" s="26"/>
      <c r="F703" s="76">
        <f t="shared" ref="F703:I706" si="130">F704</f>
        <v>24944</v>
      </c>
      <c r="G703" s="76">
        <f t="shared" si="130"/>
        <v>0</v>
      </c>
      <c r="H703" s="76">
        <f t="shared" si="118"/>
        <v>24944</v>
      </c>
      <c r="I703" s="76">
        <f t="shared" si="130"/>
        <v>0</v>
      </c>
      <c r="J703" s="76">
        <f t="shared" si="119"/>
        <v>24944</v>
      </c>
    </row>
    <row r="704" spans="1:10">
      <c r="A704" s="71" t="str">
        <f ca="1">IF(ISERROR(MATCH(C704,Код_Раздел,0)),"",INDIRECT(ADDRESS(MATCH(C704,Код_Раздел,0)+1,2,,,"Раздел")))</f>
        <v>Жилищно-коммунальное хозяйство</v>
      </c>
      <c r="B704" s="77" t="s">
        <v>507</v>
      </c>
      <c r="C704" s="75" t="s">
        <v>98</v>
      </c>
      <c r="D704" s="67"/>
      <c r="E704" s="26"/>
      <c r="F704" s="76">
        <f t="shared" si="130"/>
        <v>24944</v>
      </c>
      <c r="G704" s="76">
        <f t="shared" si="130"/>
        <v>0</v>
      </c>
      <c r="H704" s="76">
        <f t="shared" si="118"/>
        <v>24944</v>
      </c>
      <c r="I704" s="76">
        <f t="shared" si="130"/>
        <v>0</v>
      </c>
      <c r="J704" s="76">
        <f t="shared" si="119"/>
        <v>24944</v>
      </c>
    </row>
    <row r="705" spans="1:13">
      <c r="A705" s="66" t="s">
        <v>103</v>
      </c>
      <c r="B705" s="77" t="s">
        <v>507</v>
      </c>
      <c r="C705" s="75" t="s">
        <v>98</v>
      </c>
      <c r="D705" s="75" t="s">
        <v>90</v>
      </c>
      <c r="E705" s="26"/>
      <c r="F705" s="76">
        <f t="shared" si="130"/>
        <v>24944</v>
      </c>
      <c r="G705" s="76">
        <f t="shared" si="130"/>
        <v>0</v>
      </c>
      <c r="H705" s="76">
        <f t="shared" si="118"/>
        <v>24944</v>
      </c>
      <c r="I705" s="76">
        <f t="shared" si="130"/>
        <v>0</v>
      </c>
      <c r="J705" s="76">
        <f t="shared" si="119"/>
        <v>24944</v>
      </c>
    </row>
    <row r="706" spans="1:13" ht="33">
      <c r="A706" s="71" t="str">
        <f ca="1">IF(ISERROR(MATCH(E706,Код_КВР,0)),"",INDIRECT(ADDRESS(MATCH(E706,Код_КВР,0)+1,2,,,"КВР")))</f>
        <v>Закупка товаров, работ и услуг для государственных (муниципальных) нужд</v>
      </c>
      <c r="B706" s="77" t="s">
        <v>507</v>
      </c>
      <c r="C706" s="75" t="s">
        <v>98</v>
      </c>
      <c r="D706" s="75" t="s">
        <v>90</v>
      </c>
      <c r="E706" s="26">
        <v>200</v>
      </c>
      <c r="F706" s="76">
        <f t="shared" si="130"/>
        <v>24944</v>
      </c>
      <c r="G706" s="76">
        <f t="shared" si="130"/>
        <v>0</v>
      </c>
      <c r="H706" s="76">
        <f t="shared" si="118"/>
        <v>24944</v>
      </c>
      <c r="I706" s="76">
        <f t="shared" si="130"/>
        <v>0</v>
      </c>
      <c r="J706" s="76">
        <f t="shared" si="119"/>
        <v>24944</v>
      </c>
    </row>
    <row r="707" spans="1:13" ht="33">
      <c r="A707" s="71" t="str">
        <f ca="1">IF(ISERROR(MATCH(E707,Код_КВР,0)),"",INDIRECT(ADDRESS(MATCH(E707,Код_КВР,0)+1,2,,,"КВР")))</f>
        <v>Иные закупки товаров, работ и услуг для обеспечения государственных (муниципальных) нужд</v>
      </c>
      <c r="B707" s="77" t="s">
        <v>507</v>
      </c>
      <c r="C707" s="75" t="s">
        <v>98</v>
      </c>
      <c r="D707" s="75" t="s">
        <v>90</v>
      </c>
      <c r="E707" s="26">
        <v>240</v>
      </c>
      <c r="F707" s="76">
        <f>'прил. 3'!G400</f>
        <v>24944</v>
      </c>
      <c r="G707" s="76">
        <f>'прил. 3'!H400</f>
        <v>0</v>
      </c>
      <c r="H707" s="76">
        <f t="shared" si="118"/>
        <v>24944</v>
      </c>
      <c r="I707" s="76">
        <f>'прил. 3'!J400</f>
        <v>0</v>
      </c>
      <c r="J707" s="76">
        <f t="shared" si="119"/>
        <v>24944</v>
      </c>
    </row>
    <row r="708" spans="1:13" ht="33">
      <c r="A708" s="71" t="str">
        <f ca="1">IF(ISERROR(MATCH(B708,Код_КЦСР,0)),"",INDIRECT(ADDRESS(MATCH(B708,Код_КЦСР,0)+1,2,,,"КЦСР")))</f>
        <v>Муниципальная программа «Развитие земельно-имущественного комплекса города Череповца» на 2014 – 2018 годы</v>
      </c>
      <c r="B708" s="77" t="s">
        <v>510</v>
      </c>
      <c r="C708" s="75"/>
      <c r="D708" s="67"/>
      <c r="E708" s="26"/>
      <c r="F708" s="76">
        <f>F709+F721+F726+F731</f>
        <v>233406.80000000005</v>
      </c>
      <c r="G708" s="76">
        <f>G709+G721+G726+G731</f>
        <v>0</v>
      </c>
      <c r="H708" s="76">
        <f t="shared" si="118"/>
        <v>233406.80000000005</v>
      </c>
      <c r="I708" s="76">
        <f>I709+I721+I726+I731</f>
        <v>-1006.3</v>
      </c>
      <c r="J708" s="76">
        <f t="shared" si="119"/>
        <v>232400.50000000006</v>
      </c>
      <c r="M708" s="40"/>
    </row>
    <row r="709" spans="1:13" ht="33">
      <c r="A709" s="71" t="str">
        <f ca="1">IF(ISERROR(MATCH(B709,Код_КЦСР,0)),"",INDIRECT(ADDRESS(MATCH(B709,Код_КЦСР,0)+1,2,,,"КЦСР")))</f>
        <v>Формирование и обеспечение сохранности муниципального земельно-имущественного комплекса</v>
      </c>
      <c r="B709" s="77" t="s">
        <v>512</v>
      </c>
      <c r="C709" s="75"/>
      <c r="D709" s="67"/>
      <c r="E709" s="26"/>
      <c r="F709" s="76">
        <f>F710+F714</f>
        <v>194830.80000000002</v>
      </c>
      <c r="G709" s="76">
        <f>G710+G714</f>
        <v>0</v>
      </c>
      <c r="H709" s="76">
        <f t="shared" si="118"/>
        <v>194830.80000000002</v>
      </c>
      <c r="I709" s="76">
        <f>I710+I714</f>
        <v>-1006.3</v>
      </c>
      <c r="J709" s="76">
        <f t="shared" si="119"/>
        <v>193824.50000000003</v>
      </c>
    </row>
    <row r="710" spans="1:13">
      <c r="A710" s="71" t="str">
        <f ca="1">IF(ISERROR(MATCH(C710,Код_Раздел,0)),"",INDIRECT(ADDRESS(MATCH(C710,Код_Раздел,0)+1,2,,,"Раздел")))</f>
        <v>Общегосударственные  вопросы</v>
      </c>
      <c r="B710" s="77" t="s">
        <v>512</v>
      </c>
      <c r="C710" s="75" t="s">
        <v>90</v>
      </c>
      <c r="D710" s="67"/>
      <c r="E710" s="26"/>
      <c r="F710" s="76">
        <f t="shared" ref="F710:I712" si="131">F711</f>
        <v>7349.7</v>
      </c>
      <c r="G710" s="76">
        <f t="shared" si="131"/>
        <v>0</v>
      </c>
      <c r="H710" s="76">
        <f t="shared" si="118"/>
        <v>7349.7</v>
      </c>
      <c r="I710" s="76">
        <f t="shared" si="131"/>
        <v>-1006.3</v>
      </c>
      <c r="J710" s="76">
        <f t="shared" si="119"/>
        <v>6343.4</v>
      </c>
    </row>
    <row r="711" spans="1:13">
      <c r="A711" s="66" t="s">
        <v>111</v>
      </c>
      <c r="B711" s="77" t="s">
        <v>512</v>
      </c>
      <c r="C711" s="75" t="s">
        <v>90</v>
      </c>
      <c r="D711" s="67" t="s">
        <v>69</v>
      </c>
      <c r="E711" s="26"/>
      <c r="F711" s="76">
        <f t="shared" si="131"/>
        <v>7349.7</v>
      </c>
      <c r="G711" s="76">
        <f t="shared" si="131"/>
        <v>0</v>
      </c>
      <c r="H711" s="76">
        <f t="shared" si="118"/>
        <v>7349.7</v>
      </c>
      <c r="I711" s="76">
        <f t="shared" si="131"/>
        <v>-1006.3</v>
      </c>
      <c r="J711" s="76">
        <f t="shared" si="119"/>
        <v>6343.4</v>
      </c>
    </row>
    <row r="712" spans="1:13" ht="33">
      <c r="A712" s="71" t="str">
        <f ca="1">IF(ISERROR(MATCH(E712,Код_КВР,0)),"",INDIRECT(ADDRESS(MATCH(E712,Код_КВР,0)+1,2,,,"КВР")))</f>
        <v>Закупка товаров, работ и услуг для государственных (муниципальных) нужд</v>
      </c>
      <c r="B712" s="77" t="s">
        <v>512</v>
      </c>
      <c r="C712" s="75" t="s">
        <v>90</v>
      </c>
      <c r="D712" s="67" t="s">
        <v>69</v>
      </c>
      <c r="E712" s="26">
        <v>200</v>
      </c>
      <c r="F712" s="76">
        <f t="shared" si="131"/>
        <v>7349.7</v>
      </c>
      <c r="G712" s="76">
        <f t="shared" si="131"/>
        <v>0</v>
      </c>
      <c r="H712" s="76">
        <f t="shared" si="118"/>
        <v>7349.7</v>
      </c>
      <c r="I712" s="76">
        <f t="shared" si="131"/>
        <v>-1006.3</v>
      </c>
      <c r="J712" s="76">
        <f t="shared" si="119"/>
        <v>6343.4</v>
      </c>
    </row>
    <row r="713" spans="1:13" ht="33">
      <c r="A713" s="71" t="str">
        <f ca="1">IF(ISERROR(MATCH(E713,Код_КВР,0)),"",INDIRECT(ADDRESS(MATCH(E713,Код_КВР,0)+1,2,,,"КВР")))</f>
        <v>Иные закупки товаров, работ и услуг для обеспечения государственных (муниципальных) нужд</v>
      </c>
      <c r="B713" s="77" t="s">
        <v>512</v>
      </c>
      <c r="C713" s="75" t="s">
        <v>90</v>
      </c>
      <c r="D713" s="67" t="s">
        <v>69</v>
      </c>
      <c r="E713" s="26">
        <v>240</v>
      </c>
      <c r="F713" s="76">
        <f>'прил. 3'!G86+'прил. 3'!G879</f>
        <v>7349.7</v>
      </c>
      <c r="G713" s="76">
        <f>'прил. 3'!H86+'прил. 3'!H879</f>
        <v>0</v>
      </c>
      <c r="H713" s="76">
        <f t="shared" si="118"/>
        <v>7349.7</v>
      </c>
      <c r="I713" s="76">
        <f>'прил. 3'!J86+'прил. 3'!J879</f>
        <v>-1006.3</v>
      </c>
      <c r="J713" s="76">
        <f t="shared" si="119"/>
        <v>6343.4</v>
      </c>
    </row>
    <row r="714" spans="1:13">
      <c r="A714" s="71" t="str">
        <f ca="1">IF(ISERROR(MATCH(C714,Код_Раздел,0)),"",INDIRECT(ADDRESS(MATCH(C714,Код_Раздел,0)+1,2,,,"Раздел")))</f>
        <v>Национальная экономика</v>
      </c>
      <c r="B714" s="77" t="s">
        <v>512</v>
      </c>
      <c r="C714" s="75" t="s">
        <v>93</v>
      </c>
      <c r="D714" s="67"/>
      <c r="E714" s="26"/>
      <c r="F714" s="76">
        <f>F715+F718</f>
        <v>187481.1</v>
      </c>
      <c r="G714" s="76">
        <f>G715+G718</f>
        <v>0</v>
      </c>
      <c r="H714" s="76">
        <f t="shared" si="118"/>
        <v>187481.1</v>
      </c>
      <c r="I714" s="76">
        <f>I715+I718</f>
        <v>0</v>
      </c>
      <c r="J714" s="76">
        <f t="shared" si="119"/>
        <v>187481.1</v>
      </c>
    </row>
    <row r="715" spans="1:13">
      <c r="A715" s="72" t="s">
        <v>171</v>
      </c>
      <c r="B715" s="77" t="s">
        <v>512</v>
      </c>
      <c r="C715" s="75" t="s">
        <v>93</v>
      </c>
      <c r="D715" s="75" t="s">
        <v>99</v>
      </c>
      <c r="E715" s="26"/>
      <c r="F715" s="76">
        <f t="shared" ref="F715:I716" si="132">F716</f>
        <v>182081.1</v>
      </c>
      <c r="G715" s="76">
        <f t="shared" si="132"/>
        <v>0</v>
      </c>
      <c r="H715" s="76">
        <f t="shared" si="118"/>
        <v>182081.1</v>
      </c>
      <c r="I715" s="76">
        <f t="shared" si="132"/>
        <v>0</v>
      </c>
      <c r="J715" s="76">
        <f t="shared" si="119"/>
        <v>182081.1</v>
      </c>
    </row>
    <row r="716" spans="1:13" ht="33">
      <c r="A716" s="71" t="str">
        <f ca="1">IF(ISERROR(MATCH(E716,Код_КВР,0)),"",INDIRECT(ADDRESS(MATCH(E716,Код_КВР,0)+1,2,,,"КВР")))</f>
        <v>Закупка товаров, работ и услуг для государственных (муниципальных) нужд</v>
      </c>
      <c r="B716" s="77" t="s">
        <v>512</v>
      </c>
      <c r="C716" s="75" t="s">
        <v>93</v>
      </c>
      <c r="D716" s="75" t="s">
        <v>99</v>
      </c>
      <c r="E716" s="26">
        <v>200</v>
      </c>
      <c r="F716" s="76">
        <f t="shared" si="132"/>
        <v>182081.1</v>
      </c>
      <c r="G716" s="76">
        <f t="shared" si="132"/>
        <v>0</v>
      </c>
      <c r="H716" s="76">
        <f t="shared" si="118"/>
        <v>182081.1</v>
      </c>
      <c r="I716" s="76">
        <f t="shared" si="132"/>
        <v>0</v>
      </c>
      <c r="J716" s="76">
        <f t="shared" si="119"/>
        <v>182081.1</v>
      </c>
    </row>
    <row r="717" spans="1:13" ht="33">
      <c r="A717" s="71" t="str">
        <f ca="1">IF(ISERROR(MATCH(E717,Код_КВР,0)),"",INDIRECT(ADDRESS(MATCH(E717,Код_КВР,0)+1,2,,,"КВР")))</f>
        <v>Иные закупки товаров, работ и услуг для обеспечения государственных (муниципальных) нужд</v>
      </c>
      <c r="B717" s="77" t="s">
        <v>512</v>
      </c>
      <c r="C717" s="75" t="s">
        <v>93</v>
      </c>
      <c r="D717" s="75" t="s">
        <v>99</v>
      </c>
      <c r="E717" s="26">
        <v>240</v>
      </c>
      <c r="F717" s="76">
        <f>'прил. 3'!G355+'прил. 3'!G896</f>
        <v>182081.1</v>
      </c>
      <c r="G717" s="76">
        <f>'прил. 3'!H355+'прил. 3'!H896</f>
        <v>0</v>
      </c>
      <c r="H717" s="76">
        <f t="shared" si="118"/>
        <v>182081.1</v>
      </c>
      <c r="I717" s="76">
        <f>'прил. 3'!J355+'прил. 3'!J896</f>
        <v>0</v>
      </c>
      <c r="J717" s="76">
        <f t="shared" si="119"/>
        <v>182081.1</v>
      </c>
    </row>
    <row r="718" spans="1:13">
      <c r="A718" s="72" t="s">
        <v>107</v>
      </c>
      <c r="B718" s="77" t="s">
        <v>512</v>
      </c>
      <c r="C718" s="75" t="s">
        <v>93</v>
      </c>
      <c r="D718" s="75" t="s">
        <v>67</v>
      </c>
      <c r="E718" s="26"/>
      <c r="F718" s="76">
        <f t="shared" ref="F718:I719" si="133">F719</f>
        <v>5400</v>
      </c>
      <c r="G718" s="76">
        <f t="shared" si="133"/>
        <v>0</v>
      </c>
      <c r="H718" s="76">
        <f t="shared" si="118"/>
        <v>5400</v>
      </c>
      <c r="I718" s="76">
        <f t="shared" si="133"/>
        <v>0</v>
      </c>
      <c r="J718" s="76">
        <f t="shared" si="119"/>
        <v>5400</v>
      </c>
    </row>
    <row r="719" spans="1:13" ht="33">
      <c r="A719" s="71" t="str">
        <f ca="1">IF(ISERROR(MATCH(E719,Код_КВР,0)),"",INDIRECT(ADDRESS(MATCH(E719,Код_КВР,0)+1,2,,,"КВР")))</f>
        <v>Предоставление субсидий бюджетным, автономным учреждениям и иным некоммерческим организациям</v>
      </c>
      <c r="B719" s="77" t="s">
        <v>512</v>
      </c>
      <c r="C719" s="75" t="s">
        <v>93</v>
      </c>
      <c r="D719" s="75" t="s">
        <v>67</v>
      </c>
      <c r="E719" s="26">
        <v>600</v>
      </c>
      <c r="F719" s="76">
        <f t="shared" si="133"/>
        <v>5400</v>
      </c>
      <c r="G719" s="76">
        <f t="shared" si="133"/>
        <v>0</v>
      </c>
      <c r="H719" s="76">
        <f t="shared" si="118"/>
        <v>5400</v>
      </c>
      <c r="I719" s="76">
        <f t="shared" si="133"/>
        <v>0</v>
      </c>
      <c r="J719" s="76">
        <f t="shared" si="119"/>
        <v>5400</v>
      </c>
    </row>
    <row r="720" spans="1:13">
      <c r="A720" s="71" t="str">
        <f ca="1">IF(ISERROR(MATCH(E720,Код_КВР,0)),"",INDIRECT(ADDRESS(MATCH(E720,Код_КВР,0)+1,2,,,"КВР")))</f>
        <v>Субсидии бюджетным учреждениям</v>
      </c>
      <c r="B720" s="77" t="s">
        <v>512</v>
      </c>
      <c r="C720" s="75" t="s">
        <v>93</v>
      </c>
      <c r="D720" s="75" t="s">
        <v>67</v>
      </c>
      <c r="E720" s="26">
        <v>610</v>
      </c>
      <c r="F720" s="76">
        <f>'прил. 3'!G189</f>
        <v>5400</v>
      </c>
      <c r="G720" s="76">
        <f>'прил. 3'!H189</f>
        <v>0</v>
      </c>
      <c r="H720" s="76">
        <f t="shared" si="118"/>
        <v>5400</v>
      </c>
      <c r="I720" s="76">
        <f>'прил. 3'!J189</f>
        <v>0</v>
      </c>
      <c r="J720" s="76">
        <f t="shared" si="119"/>
        <v>5400</v>
      </c>
    </row>
    <row r="721" spans="1:10" ht="33">
      <c r="A721" s="71" t="str">
        <f ca="1">IF(ISERROR(MATCH(B721,Код_КЦСР,0)),"",INDIRECT(ADDRESS(MATCH(B721,Код_КЦСР,0)+1,2,,,"КЦСР")))</f>
        <v>Обеспечение поступлений в доход бюджета от использования и распоряжения земельно-имущественным комплексом</v>
      </c>
      <c r="B721" s="77" t="s">
        <v>513</v>
      </c>
      <c r="C721" s="75"/>
      <c r="D721" s="67"/>
      <c r="E721" s="26"/>
      <c r="F721" s="76">
        <f>F722</f>
        <v>2796.7</v>
      </c>
      <c r="G721" s="76">
        <f>G722</f>
        <v>0</v>
      </c>
      <c r="H721" s="76">
        <f t="shared" ref="H721:H789" si="134">F721+G721</f>
        <v>2796.7</v>
      </c>
      <c r="I721" s="76">
        <f>I722</f>
        <v>0</v>
      </c>
      <c r="J721" s="76">
        <f t="shared" ref="J721:J789" si="135">H721+I721</f>
        <v>2796.7</v>
      </c>
    </row>
    <row r="722" spans="1:10">
      <c r="A722" s="71" t="str">
        <f ca="1">IF(ISERROR(MATCH(C722,Код_Раздел,0)),"",INDIRECT(ADDRESS(MATCH(C722,Код_Раздел,0)+1,2,,,"Раздел")))</f>
        <v>Общегосударственные  вопросы</v>
      </c>
      <c r="B722" s="77" t="s">
        <v>513</v>
      </c>
      <c r="C722" s="75" t="s">
        <v>90</v>
      </c>
      <c r="D722" s="67"/>
      <c r="E722" s="26"/>
      <c r="F722" s="76">
        <f t="shared" ref="F722:I724" si="136">F723</f>
        <v>2796.7</v>
      </c>
      <c r="G722" s="76">
        <f t="shared" si="136"/>
        <v>0</v>
      </c>
      <c r="H722" s="76">
        <f t="shared" si="134"/>
        <v>2796.7</v>
      </c>
      <c r="I722" s="76">
        <f t="shared" si="136"/>
        <v>0</v>
      </c>
      <c r="J722" s="76">
        <f t="shared" si="135"/>
        <v>2796.7</v>
      </c>
    </row>
    <row r="723" spans="1:10">
      <c r="A723" s="66" t="s">
        <v>111</v>
      </c>
      <c r="B723" s="77" t="s">
        <v>513</v>
      </c>
      <c r="C723" s="75" t="s">
        <v>90</v>
      </c>
      <c r="D723" s="67" t="s">
        <v>69</v>
      </c>
      <c r="E723" s="26"/>
      <c r="F723" s="76">
        <f t="shared" si="136"/>
        <v>2796.7</v>
      </c>
      <c r="G723" s="76">
        <f t="shared" si="136"/>
        <v>0</v>
      </c>
      <c r="H723" s="76">
        <f t="shared" si="134"/>
        <v>2796.7</v>
      </c>
      <c r="I723" s="76">
        <f t="shared" si="136"/>
        <v>0</v>
      </c>
      <c r="J723" s="76">
        <f t="shared" si="135"/>
        <v>2796.7</v>
      </c>
    </row>
    <row r="724" spans="1:10" ht="33">
      <c r="A724" s="71" t="str">
        <f ca="1">IF(ISERROR(MATCH(E724,Код_КВР,0)),"",INDIRECT(ADDRESS(MATCH(E724,Код_КВР,0)+1,2,,,"КВР")))</f>
        <v>Закупка товаров, работ и услуг для государственных (муниципальных) нужд</v>
      </c>
      <c r="B724" s="77" t="s">
        <v>513</v>
      </c>
      <c r="C724" s="75" t="s">
        <v>90</v>
      </c>
      <c r="D724" s="67" t="s">
        <v>69</v>
      </c>
      <c r="E724" s="26">
        <v>200</v>
      </c>
      <c r="F724" s="76">
        <f t="shared" si="136"/>
        <v>2796.7</v>
      </c>
      <c r="G724" s="76">
        <f t="shared" si="136"/>
        <v>0</v>
      </c>
      <c r="H724" s="76">
        <f t="shared" si="134"/>
        <v>2796.7</v>
      </c>
      <c r="I724" s="76">
        <f t="shared" si="136"/>
        <v>0</v>
      </c>
      <c r="J724" s="76">
        <f t="shared" si="135"/>
        <v>2796.7</v>
      </c>
    </row>
    <row r="725" spans="1:10" ht="33">
      <c r="A725" s="71" t="str">
        <f ca="1">IF(ISERROR(MATCH(E725,Код_КВР,0)),"",INDIRECT(ADDRESS(MATCH(E725,Код_КВР,0)+1,2,,,"КВР")))</f>
        <v>Иные закупки товаров, работ и услуг для обеспечения государственных (муниципальных) нужд</v>
      </c>
      <c r="B725" s="77" t="s">
        <v>513</v>
      </c>
      <c r="C725" s="75" t="s">
        <v>90</v>
      </c>
      <c r="D725" s="67" t="s">
        <v>69</v>
      </c>
      <c r="E725" s="26">
        <v>240</v>
      </c>
      <c r="F725" s="76">
        <f>'прил. 3'!G882</f>
        <v>2796.7</v>
      </c>
      <c r="G725" s="76">
        <f>'прил. 3'!H882</f>
        <v>0</v>
      </c>
      <c r="H725" s="76">
        <f t="shared" si="134"/>
        <v>2796.7</v>
      </c>
      <c r="I725" s="76">
        <f>'прил. 3'!J882</f>
        <v>0</v>
      </c>
      <c r="J725" s="76">
        <f t="shared" si="135"/>
        <v>2796.7</v>
      </c>
    </row>
    <row r="726" spans="1:10" ht="33">
      <c r="A726" s="71" t="str">
        <f ca="1">IF(ISERROR(MATCH(B726,Код_КЦСР,0)),"",INDIRECT(ADDRESS(MATCH(B726,Код_КЦСР,0)+1,2,,,"КЦСР")))</f>
        <v>Обеспечение исполнения полномочий органа местного самоуправления в области наружной рекламы</v>
      </c>
      <c r="B726" s="77" t="s">
        <v>514</v>
      </c>
      <c r="C726" s="75"/>
      <c r="D726" s="67"/>
      <c r="E726" s="26"/>
      <c r="F726" s="76">
        <f>F727</f>
        <v>658</v>
      </c>
      <c r="G726" s="76">
        <f>G727</f>
        <v>0</v>
      </c>
      <c r="H726" s="76">
        <f t="shared" si="134"/>
        <v>658</v>
      </c>
      <c r="I726" s="76">
        <f>I727</f>
        <v>0</v>
      </c>
      <c r="J726" s="76">
        <f t="shared" si="135"/>
        <v>658</v>
      </c>
    </row>
    <row r="727" spans="1:10">
      <c r="A727" s="71" t="str">
        <f ca="1">IF(ISERROR(MATCH(C727,Код_Раздел,0)),"",INDIRECT(ADDRESS(MATCH(C727,Код_Раздел,0)+1,2,,,"Раздел")))</f>
        <v>Национальная экономика</v>
      </c>
      <c r="B727" s="77" t="s">
        <v>514</v>
      </c>
      <c r="C727" s="75" t="s">
        <v>93</v>
      </c>
      <c r="D727" s="67"/>
      <c r="E727" s="26"/>
      <c r="F727" s="76">
        <f t="shared" ref="F727:I729" si="137">F728</f>
        <v>658</v>
      </c>
      <c r="G727" s="76">
        <f t="shared" si="137"/>
        <v>0</v>
      </c>
      <c r="H727" s="76">
        <f t="shared" si="134"/>
        <v>658</v>
      </c>
      <c r="I727" s="76">
        <f t="shared" si="137"/>
        <v>0</v>
      </c>
      <c r="J727" s="76">
        <f t="shared" si="135"/>
        <v>658</v>
      </c>
    </row>
    <row r="728" spans="1:10">
      <c r="A728" s="66" t="s">
        <v>100</v>
      </c>
      <c r="B728" s="77" t="s">
        <v>514</v>
      </c>
      <c r="C728" s="75" t="s">
        <v>93</v>
      </c>
      <c r="D728" s="75" t="s">
        <v>75</v>
      </c>
      <c r="E728" s="26"/>
      <c r="F728" s="76">
        <f t="shared" si="137"/>
        <v>658</v>
      </c>
      <c r="G728" s="76">
        <f t="shared" si="137"/>
        <v>0</v>
      </c>
      <c r="H728" s="76">
        <f t="shared" si="134"/>
        <v>658</v>
      </c>
      <c r="I728" s="76">
        <f t="shared" si="137"/>
        <v>0</v>
      </c>
      <c r="J728" s="76">
        <f t="shared" si="135"/>
        <v>658</v>
      </c>
    </row>
    <row r="729" spans="1:10" ht="33">
      <c r="A729" s="71" t="str">
        <f ca="1">IF(ISERROR(MATCH(E729,Код_КВР,0)),"",INDIRECT(ADDRESS(MATCH(E729,Код_КВР,0)+1,2,,,"КВР")))</f>
        <v>Закупка товаров, работ и услуг для государственных (муниципальных) нужд</v>
      </c>
      <c r="B729" s="77" t="s">
        <v>514</v>
      </c>
      <c r="C729" s="75" t="s">
        <v>93</v>
      </c>
      <c r="D729" s="75" t="s">
        <v>75</v>
      </c>
      <c r="E729" s="26">
        <v>200</v>
      </c>
      <c r="F729" s="76">
        <f t="shared" si="137"/>
        <v>658</v>
      </c>
      <c r="G729" s="76">
        <f t="shared" si="137"/>
        <v>0</v>
      </c>
      <c r="H729" s="76">
        <f t="shared" si="134"/>
        <v>658</v>
      </c>
      <c r="I729" s="76">
        <f t="shared" si="137"/>
        <v>0</v>
      </c>
      <c r="J729" s="76">
        <f t="shared" si="135"/>
        <v>658</v>
      </c>
    </row>
    <row r="730" spans="1:10" ht="33">
      <c r="A730" s="71" t="str">
        <f ca="1">IF(ISERROR(MATCH(E730,Код_КВР,0)),"",INDIRECT(ADDRESS(MATCH(E730,Код_КВР,0)+1,2,,,"КВР")))</f>
        <v>Иные закупки товаров, работ и услуг для обеспечения государственных (муниципальных) нужд</v>
      </c>
      <c r="B730" s="77" t="s">
        <v>514</v>
      </c>
      <c r="C730" s="75" t="s">
        <v>93</v>
      </c>
      <c r="D730" s="75" t="s">
        <v>75</v>
      </c>
      <c r="E730" s="26">
        <v>240</v>
      </c>
      <c r="F730" s="76">
        <f>'прил. 3'!G916</f>
        <v>658</v>
      </c>
      <c r="G730" s="76">
        <f>'прил. 3'!H916</f>
        <v>0</v>
      </c>
      <c r="H730" s="76">
        <f t="shared" si="134"/>
        <v>658</v>
      </c>
      <c r="I730" s="76">
        <f>'прил. 3'!J916</f>
        <v>0</v>
      </c>
      <c r="J730" s="76">
        <f t="shared" si="135"/>
        <v>658</v>
      </c>
    </row>
    <row r="731" spans="1:10" ht="49.5">
      <c r="A731" s="71" t="str">
        <f ca="1">IF(ISERROR(MATCH(B731,Код_КЦСР,0)),"",INDIRECT(ADDRESS(MATCH(B731,Код_КЦСР,0)+1,2,,,"КЦСР")))</f>
        <v>Организация работ по реализации целей, задач комитета, выполнению его функциональных обязанностей и реализации муниципальной программы</v>
      </c>
      <c r="B731" s="78" t="s">
        <v>515</v>
      </c>
      <c r="C731" s="75"/>
      <c r="D731" s="67"/>
      <c r="E731" s="26"/>
      <c r="F731" s="76">
        <f t="shared" ref="F731:I733" si="138">F732</f>
        <v>35121.300000000003</v>
      </c>
      <c r="G731" s="76">
        <f t="shared" si="138"/>
        <v>0</v>
      </c>
      <c r="H731" s="76">
        <f t="shared" si="134"/>
        <v>35121.300000000003</v>
      </c>
      <c r="I731" s="76">
        <f t="shared" si="138"/>
        <v>0</v>
      </c>
      <c r="J731" s="76">
        <f t="shared" si="135"/>
        <v>35121.300000000003</v>
      </c>
    </row>
    <row r="732" spans="1:10" ht="18" customHeight="1">
      <c r="A732" s="71" t="str">
        <f ca="1">IF(ISERROR(MATCH(B732,Код_КЦСР,0)),"",INDIRECT(ADDRESS(MATCH(B732,Код_КЦСР,0)+1,2,,,"КЦСР")))</f>
        <v>Расходы на обеспечение функций органов местного самоуправления</v>
      </c>
      <c r="B732" s="78" t="s">
        <v>516</v>
      </c>
      <c r="C732" s="75"/>
      <c r="D732" s="67"/>
      <c r="E732" s="26"/>
      <c r="F732" s="76">
        <f t="shared" si="138"/>
        <v>35121.300000000003</v>
      </c>
      <c r="G732" s="76">
        <f t="shared" si="138"/>
        <v>0</v>
      </c>
      <c r="H732" s="76">
        <f t="shared" si="134"/>
        <v>35121.300000000003</v>
      </c>
      <c r="I732" s="76">
        <f t="shared" si="138"/>
        <v>0</v>
      </c>
      <c r="J732" s="76">
        <f t="shared" si="135"/>
        <v>35121.300000000003</v>
      </c>
    </row>
    <row r="733" spans="1:10">
      <c r="A733" s="71" t="str">
        <f ca="1">IF(ISERROR(MATCH(C733,Код_Раздел,0)),"",INDIRECT(ADDRESS(MATCH(C733,Код_Раздел,0)+1,2,,,"Раздел")))</f>
        <v>Национальная экономика</v>
      </c>
      <c r="B733" s="78" t="s">
        <v>516</v>
      </c>
      <c r="C733" s="75" t="s">
        <v>93</v>
      </c>
      <c r="D733" s="67"/>
      <c r="E733" s="26"/>
      <c r="F733" s="76">
        <f t="shared" si="138"/>
        <v>35121.300000000003</v>
      </c>
      <c r="G733" s="76">
        <f t="shared" si="138"/>
        <v>0</v>
      </c>
      <c r="H733" s="76">
        <f t="shared" si="134"/>
        <v>35121.300000000003</v>
      </c>
      <c r="I733" s="76">
        <f t="shared" si="138"/>
        <v>0</v>
      </c>
      <c r="J733" s="76">
        <f t="shared" si="135"/>
        <v>35121.300000000003</v>
      </c>
    </row>
    <row r="734" spans="1:10">
      <c r="A734" s="66" t="s">
        <v>100</v>
      </c>
      <c r="B734" s="78" t="s">
        <v>516</v>
      </c>
      <c r="C734" s="75" t="s">
        <v>93</v>
      </c>
      <c r="D734" s="75" t="s">
        <v>75</v>
      </c>
      <c r="E734" s="26"/>
      <c r="F734" s="76">
        <f>F735+F737</f>
        <v>35121.300000000003</v>
      </c>
      <c r="G734" s="76">
        <f>G735+G737</f>
        <v>0</v>
      </c>
      <c r="H734" s="76">
        <f t="shared" si="134"/>
        <v>35121.300000000003</v>
      </c>
      <c r="I734" s="76">
        <f>I735+I737</f>
        <v>0</v>
      </c>
      <c r="J734" s="76">
        <f t="shared" si="135"/>
        <v>35121.300000000003</v>
      </c>
    </row>
    <row r="735" spans="1:10" ht="67.5" customHeight="1">
      <c r="A735" s="71" t="str">
        <f t="shared" ref="A735:A738" ca="1" si="139">IF(ISERROR(MATCH(E735,Код_КВР,0)),"",INDIRECT(ADDRESS(MATCH(E735,Код_КВР,0)+1,2,,,"КВР")))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35" s="78" t="s">
        <v>516</v>
      </c>
      <c r="C735" s="75" t="s">
        <v>93</v>
      </c>
      <c r="D735" s="75" t="s">
        <v>75</v>
      </c>
      <c r="E735" s="26">
        <v>100</v>
      </c>
      <c r="F735" s="76">
        <f>F736</f>
        <v>35092</v>
      </c>
      <c r="G735" s="76">
        <f>G736</f>
        <v>0</v>
      </c>
      <c r="H735" s="76">
        <f t="shared" si="134"/>
        <v>35092</v>
      </c>
      <c r="I735" s="76">
        <f>I736</f>
        <v>0</v>
      </c>
      <c r="J735" s="76">
        <f t="shared" si="135"/>
        <v>35092</v>
      </c>
    </row>
    <row r="736" spans="1:10" ht="33">
      <c r="A736" s="71" t="str">
        <f t="shared" ca="1" si="139"/>
        <v>Расходы на выплаты персоналу государственных (муниципальных) органов</v>
      </c>
      <c r="B736" s="78" t="s">
        <v>516</v>
      </c>
      <c r="C736" s="75" t="s">
        <v>93</v>
      </c>
      <c r="D736" s="75" t="s">
        <v>75</v>
      </c>
      <c r="E736" s="26">
        <v>120</v>
      </c>
      <c r="F736" s="76">
        <f>'прил. 3'!G920</f>
        <v>35092</v>
      </c>
      <c r="G736" s="76">
        <f>'прил. 3'!H920</f>
        <v>0</v>
      </c>
      <c r="H736" s="76">
        <f t="shared" si="134"/>
        <v>35092</v>
      </c>
      <c r="I736" s="76">
        <f>'прил. 3'!J920</f>
        <v>0</v>
      </c>
      <c r="J736" s="76">
        <f t="shared" si="135"/>
        <v>35092</v>
      </c>
    </row>
    <row r="737" spans="1:13" ht="33">
      <c r="A737" s="71" t="str">
        <f t="shared" ca="1" si="139"/>
        <v>Закупка товаров, работ и услуг для государственных (муниципальных) нужд</v>
      </c>
      <c r="B737" s="78" t="s">
        <v>516</v>
      </c>
      <c r="C737" s="75" t="s">
        <v>93</v>
      </c>
      <c r="D737" s="75" t="s">
        <v>75</v>
      </c>
      <c r="E737" s="26">
        <v>200</v>
      </c>
      <c r="F737" s="76">
        <f>F738</f>
        <v>29.3</v>
      </c>
      <c r="G737" s="76">
        <f>G738</f>
        <v>0</v>
      </c>
      <c r="H737" s="76">
        <f t="shared" si="134"/>
        <v>29.3</v>
      </c>
      <c r="I737" s="76">
        <f>I738</f>
        <v>0</v>
      </c>
      <c r="J737" s="76">
        <f t="shared" si="135"/>
        <v>29.3</v>
      </c>
    </row>
    <row r="738" spans="1:13" ht="33">
      <c r="A738" s="71" t="str">
        <f t="shared" ca="1" si="139"/>
        <v>Иные закупки товаров, работ и услуг для обеспечения государственных (муниципальных) нужд</v>
      </c>
      <c r="B738" s="78" t="s">
        <v>516</v>
      </c>
      <c r="C738" s="75" t="s">
        <v>93</v>
      </c>
      <c r="D738" s="75" t="s">
        <v>75</v>
      </c>
      <c r="E738" s="26">
        <v>240</v>
      </c>
      <c r="F738" s="76">
        <f>'прил. 3'!G922</f>
        <v>29.3</v>
      </c>
      <c r="G738" s="76">
        <f>'прил. 3'!H922</f>
        <v>0</v>
      </c>
      <c r="H738" s="76">
        <f t="shared" si="134"/>
        <v>29.3</v>
      </c>
      <c r="I738" s="76">
        <f>'прил. 3'!J922</f>
        <v>0</v>
      </c>
      <c r="J738" s="76">
        <f t="shared" si="135"/>
        <v>29.3</v>
      </c>
    </row>
    <row r="739" spans="1:13" ht="71.25" customHeight="1">
      <c r="A739" s="71" t="str">
        <f ca="1">IF(ISERROR(MATCH(B739,Код_КЦСР,0)),"",INDIRECT(ADDRESS(MATCH(B739,Код_КЦСР,0)+1,2,,,"КЦСР")))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739" s="78" t="s">
        <v>517</v>
      </c>
      <c r="C739" s="75"/>
      <c r="D739" s="67"/>
      <c r="E739" s="26"/>
      <c r="F739" s="76">
        <f>F740+F799+F818</f>
        <v>255415.8</v>
      </c>
      <c r="G739" s="76">
        <f>G740+G799+G818</f>
        <v>724460.39999999991</v>
      </c>
      <c r="H739" s="76">
        <f t="shared" si="134"/>
        <v>979876.2</v>
      </c>
      <c r="I739" s="76">
        <f>I740+I799+I818</f>
        <v>9.0949470177292824E-13</v>
      </c>
      <c r="J739" s="76">
        <f t="shared" si="135"/>
        <v>979876.2</v>
      </c>
      <c r="M739" s="40"/>
    </row>
    <row r="740" spans="1:13" ht="33">
      <c r="A740" s="71" t="str">
        <f ca="1">IF(ISERROR(MATCH(B740,Код_КЦСР,0)),"",INDIRECT(ADDRESS(MATCH(B740,Код_КЦСР,0)+1,2,,,"КЦСР")))</f>
        <v>Осуществление бюджетных инвестиций в объекты муниципальной собственности</v>
      </c>
      <c r="B740" s="78" t="s">
        <v>519</v>
      </c>
      <c r="C740" s="75"/>
      <c r="D740" s="67"/>
      <c r="E740" s="26"/>
      <c r="F740" s="76">
        <f>F741+F758+F769+F779+F784+F789+F794</f>
        <v>169365.69999999998</v>
      </c>
      <c r="G740" s="76">
        <f>G741+G758+G769+G774+G779+G784+G789+G794</f>
        <v>724460.39999999991</v>
      </c>
      <c r="H740" s="76">
        <f t="shared" si="134"/>
        <v>893826.09999999986</v>
      </c>
      <c r="I740" s="76">
        <f>I741+I758+I769+I774+I779+I784+I789+I794</f>
        <v>-2682.2999999999988</v>
      </c>
      <c r="J740" s="76">
        <f t="shared" si="135"/>
        <v>891143.79999999981</v>
      </c>
    </row>
    <row r="741" spans="1:13">
      <c r="A741" s="71" t="str">
        <f ca="1">IF(ISERROR(MATCH(B741,Код_КЦСР,0)),"",INDIRECT(ADDRESS(MATCH(B741,Код_КЦСР,0)+1,2,,,"КЦСР")))</f>
        <v>Строительство объектов сметной стоимостью до 100 млн. рублей</v>
      </c>
      <c r="B741" s="78" t="s">
        <v>520</v>
      </c>
      <c r="C741" s="75"/>
      <c r="D741" s="67"/>
      <c r="E741" s="26"/>
      <c r="F741" s="76">
        <f>F742+F746+F750+F754</f>
        <v>52638.899999999994</v>
      </c>
      <c r="G741" s="76">
        <f>G742+G746+G750+G754</f>
        <v>0</v>
      </c>
      <c r="H741" s="76">
        <f t="shared" si="134"/>
        <v>52638.899999999994</v>
      </c>
      <c r="I741" s="76">
        <f>I742+I746+I750+I754</f>
        <v>-1015.9999999999995</v>
      </c>
      <c r="J741" s="76">
        <f t="shared" si="135"/>
        <v>51622.899999999994</v>
      </c>
    </row>
    <row r="742" spans="1:13">
      <c r="A742" s="71" t="str">
        <f ca="1">IF(ISERROR(MATCH(C742,Код_Раздел,0)),"",INDIRECT(ADDRESS(MATCH(C742,Код_Раздел,0)+1,2,,,"Раздел")))</f>
        <v>Национальная экономика</v>
      </c>
      <c r="B742" s="78" t="s">
        <v>520</v>
      </c>
      <c r="C742" s="75" t="s">
        <v>93</v>
      </c>
      <c r="D742" s="67"/>
      <c r="E742" s="26"/>
      <c r="F742" s="76">
        <f>F743</f>
        <v>28204</v>
      </c>
      <c r="G742" s="76">
        <f>G743</f>
        <v>0</v>
      </c>
      <c r="H742" s="76">
        <f t="shared" si="134"/>
        <v>28204</v>
      </c>
      <c r="I742" s="76">
        <f>I743</f>
        <v>-4169.3999999999996</v>
      </c>
      <c r="J742" s="76">
        <f t="shared" si="135"/>
        <v>24034.6</v>
      </c>
    </row>
    <row r="743" spans="1:13">
      <c r="A743" s="72" t="s">
        <v>59</v>
      </c>
      <c r="B743" s="78" t="s">
        <v>520</v>
      </c>
      <c r="C743" s="75" t="s">
        <v>93</v>
      </c>
      <c r="D743" s="75" t="s">
        <v>96</v>
      </c>
      <c r="E743" s="26"/>
      <c r="F743" s="76">
        <f t="shared" ref="F743:I744" si="140">F744</f>
        <v>28204</v>
      </c>
      <c r="G743" s="76">
        <f t="shared" si="140"/>
        <v>0</v>
      </c>
      <c r="H743" s="76">
        <f t="shared" si="134"/>
        <v>28204</v>
      </c>
      <c r="I743" s="76">
        <f t="shared" si="140"/>
        <v>-4169.3999999999996</v>
      </c>
      <c r="J743" s="76">
        <f t="shared" si="135"/>
        <v>24034.6</v>
      </c>
    </row>
    <row r="744" spans="1:13" ht="33">
      <c r="A744" s="71" t="str">
        <f ca="1">IF(ISERROR(MATCH(E744,Код_КВР,0)),"",INDIRECT(ADDRESS(MATCH(E744,Код_КВР,0)+1,2,,,"КВР")))</f>
        <v>Капитальные вложения в объекты государственной (муниципальной) собственности</v>
      </c>
      <c r="B744" s="78" t="s">
        <v>520</v>
      </c>
      <c r="C744" s="75" t="s">
        <v>93</v>
      </c>
      <c r="D744" s="75" t="s">
        <v>96</v>
      </c>
      <c r="E744" s="26">
        <v>400</v>
      </c>
      <c r="F744" s="76">
        <f t="shared" si="140"/>
        <v>28204</v>
      </c>
      <c r="G744" s="76">
        <f t="shared" si="140"/>
        <v>0</v>
      </c>
      <c r="H744" s="76">
        <f t="shared" si="134"/>
        <v>28204</v>
      </c>
      <c r="I744" s="76">
        <f t="shared" si="140"/>
        <v>-4169.3999999999996</v>
      </c>
      <c r="J744" s="76">
        <f t="shared" si="135"/>
        <v>24034.6</v>
      </c>
    </row>
    <row r="745" spans="1:13">
      <c r="A745" s="71" t="str">
        <f ca="1">IF(ISERROR(MATCH(E745,Код_КВР,0)),"",INDIRECT(ADDRESS(MATCH(E745,Код_КВР,0)+1,2,,,"КВР")))</f>
        <v>Бюджетные инвестиции</v>
      </c>
      <c r="B745" s="78" t="s">
        <v>520</v>
      </c>
      <c r="C745" s="75" t="s">
        <v>93</v>
      </c>
      <c r="D745" s="75" t="s">
        <v>96</v>
      </c>
      <c r="E745" s="26">
        <v>410</v>
      </c>
      <c r="F745" s="76">
        <f>'прил. 3'!G902</f>
        <v>28204</v>
      </c>
      <c r="G745" s="76">
        <f>'прил. 3'!H902</f>
        <v>0</v>
      </c>
      <c r="H745" s="76">
        <f t="shared" si="134"/>
        <v>28204</v>
      </c>
      <c r="I745" s="76">
        <f>'прил. 3'!J902</f>
        <v>-4169.3999999999996</v>
      </c>
      <c r="J745" s="76">
        <f t="shared" si="135"/>
        <v>24034.6</v>
      </c>
    </row>
    <row r="746" spans="1:13">
      <c r="A746" s="71" t="str">
        <f ca="1">IF(ISERROR(MATCH(C746,Код_Раздел,0)),"",INDIRECT(ADDRESS(MATCH(C746,Код_Раздел,0)+1,2,,,"Раздел")))</f>
        <v>Жилищно-коммунальное хозяйство</v>
      </c>
      <c r="B746" s="78" t="s">
        <v>520</v>
      </c>
      <c r="C746" s="75" t="s">
        <v>98</v>
      </c>
      <c r="D746" s="67"/>
      <c r="E746" s="26"/>
      <c r="F746" s="76">
        <f>F747</f>
        <v>14939.7</v>
      </c>
      <c r="G746" s="76">
        <f>G747</f>
        <v>0</v>
      </c>
      <c r="H746" s="76">
        <f t="shared" si="134"/>
        <v>14939.7</v>
      </c>
      <c r="I746" s="76">
        <f>I747</f>
        <v>0</v>
      </c>
      <c r="J746" s="76">
        <f t="shared" si="135"/>
        <v>14939.7</v>
      </c>
    </row>
    <row r="747" spans="1:13">
      <c r="A747" s="71" t="s">
        <v>124</v>
      </c>
      <c r="B747" s="78" t="s">
        <v>520</v>
      </c>
      <c r="C747" s="75" t="s">
        <v>98</v>
      </c>
      <c r="D747" s="75" t="s">
        <v>92</v>
      </c>
      <c r="E747" s="26"/>
      <c r="F747" s="76">
        <f t="shared" ref="F747:I748" si="141">F748</f>
        <v>14939.7</v>
      </c>
      <c r="G747" s="76">
        <f t="shared" si="141"/>
        <v>0</v>
      </c>
      <c r="H747" s="76">
        <f t="shared" si="134"/>
        <v>14939.7</v>
      </c>
      <c r="I747" s="76">
        <f t="shared" si="141"/>
        <v>0</v>
      </c>
      <c r="J747" s="76">
        <f t="shared" si="135"/>
        <v>14939.7</v>
      </c>
    </row>
    <row r="748" spans="1:13" ht="33">
      <c r="A748" s="71" t="str">
        <f ca="1">IF(ISERROR(MATCH(E748,Код_КВР,0)),"",INDIRECT(ADDRESS(MATCH(E748,Код_КВР,0)+1,2,,,"КВР")))</f>
        <v>Капитальные вложения в объекты государственной (муниципальной) собственности</v>
      </c>
      <c r="B748" s="78" t="s">
        <v>520</v>
      </c>
      <c r="C748" s="75" t="s">
        <v>98</v>
      </c>
      <c r="D748" s="75" t="s">
        <v>92</v>
      </c>
      <c r="E748" s="26">
        <v>400</v>
      </c>
      <c r="F748" s="76">
        <f t="shared" si="141"/>
        <v>14939.7</v>
      </c>
      <c r="G748" s="76">
        <f t="shared" si="141"/>
        <v>0</v>
      </c>
      <c r="H748" s="76">
        <f t="shared" si="134"/>
        <v>14939.7</v>
      </c>
      <c r="I748" s="76">
        <f t="shared" si="141"/>
        <v>0</v>
      </c>
      <c r="J748" s="76">
        <f t="shared" si="135"/>
        <v>14939.7</v>
      </c>
    </row>
    <row r="749" spans="1:13">
      <c r="A749" s="71" t="str">
        <f ca="1">IF(ISERROR(MATCH(E749,Код_КВР,0)),"",INDIRECT(ADDRESS(MATCH(E749,Код_КВР,0)+1,2,,,"КВР")))</f>
        <v>Бюджетные инвестиции</v>
      </c>
      <c r="B749" s="78" t="s">
        <v>520</v>
      </c>
      <c r="C749" s="75" t="s">
        <v>98</v>
      </c>
      <c r="D749" s="75" t="s">
        <v>92</v>
      </c>
      <c r="E749" s="26">
        <v>410</v>
      </c>
      <c r="F749" s="76">
        <f>'прил. 3'!G951</f>
        <v>14939.7</v>
      </c>
      <c r="G749" s="76">
        <f>'прил. 3'!H951</f>
        <v>0</v>
      </c>
      <c r="H749" s="76">
        <f t="shared" si="134"/>
        <v>14939.7</v>
      </c>
      <c r="I749" s="76">
        <f>'прил. 3'!J951</f>
        <v>0</v>
      </c>
      <c r="J749" s="76">
        <f t="shared" si="135"/>
        <v>14939.7</v>
      </c>
    </row>
    <row r="750" spans="1:13">
      <c r="A750" s="71" t="str">
        <f ca="1">IF(ISERROR(MATCH(C750,Код_Раздел,0)),"",INDIRECT(ADDRESS(MATCH(C750,Код_Раздел,0)+1,2,,,"Раздел")))</f>
        <v>Образование</v>
      </c>
      <c r="B750" s="78" t="s">
        <v>520</v>
      </c>
      <c r="C750" s="75" t="s">
        <v>74</v>
      </c>
      <c r="D750" s="67"/>
      <c r="E750" s="26"/>
      <c r="F750" s="76">
        <f t="shared" ref="F750:I752" si="142">F751</f>
        <v>7116.2</v>
      </c>
      <c r="G750" s="76">
        <f t="shared" si="142"/>
        <v>0</v>
      </c>
      <c r="H750" s="76">
        <f t="shared" si="134"/>
        <v>7116.2</v>
      </c>
      <c r="I750" s="76">
        <f t="shared" si="142"/>
        <v>3153.4</v>
      </c>
      <c r="J750" s="76">
        <f t="shared" si="135"/>
        <v>10269.6</v>
      </c>
    </row>
    <row r="751" spans="1:13">
      <c r="A751" s="66" t="s">
        <v>123</v>
      </c>
      <c r="B751" s="78" t="s">
        <v>520</v>
      </c>
      <c r="C751" s="75" t="s">
        <v>74</v>
      </c>
      <c r="D751" s="67" t="s">
        <v>96</v>
      </c>
      <c r="E751" s="26"/>
      <c r="F751" s="76">
        <f t="shared" si="142"/>
        <v>7116.2</v>
      </c>
      <c r="G751" s="76">
        <f t="shared" si="142"/>
        <v>0</v>
      </c>
      <c r="H751" s="76">
        <f t="shared" si="134"/>
        <v>7116.2</v>
      </c>
      <c r="I751" s="76">
        <f t="shared" si="142"/>
        <v>3153.4</v>
      </c>
      <c r="J751" s="76">
        <f t="shared" si="135"/>
        <v>10269.6</v>
      </c>
    </row>
    <row r="752" spans="1:13" ht="33">
      <c r="A752" s="71" t="str">
        <f ca="1">IF(ISERROR(MATCH(E752,Код_КВР,0)),"",INDIRECT(ADDRESS(MATCH(E752,Код_КВР,0)+1,2,,,"КВР")))</f>
        <v>Капитальные вложения в объекты государственной (муниципальной) собственности</v>
      </c>
      <c r="B752" s="78" t="s">
        <v>520</v>
      </c>
      <c r="C752" s="75" t="s">
        <v>74</v>
      </c>
      <c r="D752" s="67" t="s">
        <v>96</v>
      </c>
      <c r="E752" s="26">
        <v>400</v>
      </c>
      <c r="F752" s="76">
        <f t="shared" si="142"/>
        <v>7116.2</v>
      </c>
      <c r="G752" s="76">
        <f t="shared" si="142"/>
        <v>0</v>
      </c>
      <c r="H752" s="76">
        <f t="shared" si="134"/>
        <v>7116.2</v>
      </c>
      <c r="I752" s="76">
        <f t="shared" si="142"/>
        <v>3153.4</v>
      </c>
      <c r="J752" s="76">
        <f t="shared" si="135"/>
        <v>10269.6</v>
      </c>
    </row>
    <row r="753" spans="1:10">
      <c r="A753" s="71" t="str">
        <f ca="1">IF(ISERROR(MATCH(E753,Код_КВР,0)),"",INDIRECT(ADDRESS(MATCH(E753,Код_КВР,0)+1,2,,,"КВР")))</f>
        <v>Бюджетные инвестиции</v>
      </c>
      <c r="B753" s="78" t="s">
        <v>520</v>
      </c>
      <c r="C753" s="75" t="s">
        <v>74</v>
      </c>
      <c r="D753" s="67" t="s">
        <v>96</v>
      </c>
      <c r="E753" s="26">
        <v>410</v>
      </c>
      <c r="F753" s="76">
        <f>'прил. 3'!G977</f>
        <v>7116.2</v>
      </c>
      <c r="G753" s="76">
        <f>'прил. 3'!H977</f>
        <v>0</v>
      </c>
      <c r="H753" s="76">
        <f t="shared" si="134"/>
        <v>7116.2</v>
      </c>
      <c r="I753" s="76">
        <f>'прил. 3'!J977</f>
        <v>3153.4</v>
      </c>
      <c r="J753" s="76">
        <f t="shared" si="135"/>
        <v>10269.6</v>
      </c>
    </row>
    <row r="754" spans="1:10">
      <c r="A754" s="71" t="str">
        <f ca="1">IF(ISERROR(MATCH(C754,Код_Раздел,0)),"",INDIRECT(ADDRESS(MATCH(C754,Код_Раздел,0)+1,2,,,"Раздел")))</f>
        <v>Культура, кинематография</v>
      </c>
      <c r="B754" s="78" t="s">
        <v>520</v>
      </c>
      <c r="C754" s="75" t="s">
        <v>99</v>
      </c>
      <c r="D754" s="67"/>
      <c r="E754" s="26"/>
      <c r="F754" s="76">
        <f t="shared" ref="F754:I756" si="143">F755</f>
        <v>2379</v>
      </c>
      <c r="G754" s="76">
        <f t="shared" si="143"/>
        <v>0</v>
      </c>
      <c r="H754" s="76">
        <f t="shared" si="134"/>
        <v>2379</v>
      </c>
      <c r="I754" s="76">
        <f t="shared" si="143"/>
        <v>0</v>
      </c>
      <c r="J754" s="76">
        <f t="shared" si="135"/>
        <v>2379</v>
      </c>
    </row>
    <row r="755" spans="1:10">
      <c r="A755" s="66" t="s">
        <v>44</v>
      </c>
      <c r="B755" s="78" t="s">
        <v>520</v>
      </c>
      <c r="C755" s="75" t="s">
        <v>99</v>
      </c>
      <c r="D755" s="67" t="s">
        <v>93</v>
      </c>
      <c r="E755" s="26"/>
      <c r="F755" s="76">
        <f t="shared" si="143"/>
        <v>2379</v>
      </c>
      <c r="G755" s="76">
        <f t="shared" si="143"/>
        <v>0</v>
      </c>
      <c r="H755" s="76">
        <f t="shared" si="134"/>
        <v>2379</v>
      </c>
      <c r="I755" s="76">
        <f t="shared" si="143"/>
        <v>0</v>
      </c>
      <c r="J755" s="76">
        <f t="shared" si="135"/>
        <v>2379</v>
      </c>
    </row>
    <row r="756" spans="1:10" ht="33">
      <c r="A756" s="71" t="str">
        <f ca="1">IF(ISERROR(MATCH(E756,Код_КВР,0)),"",INDIRECT(ADDRESS(MATCH(E756,Код_КВР,0)+1,2,,,"КВР")))</f>
        <v>Капитальные вложения в объекты государственной (муниципальной) собственности</v>
      </c>
      <c r="B756" s="78" t="s">
        <v>520</v>
      </c>
      <c r="C756" s="75" t="s">
        <v>99</v>
      </c>
      <c r="D756" s="67" t="s">
        <v>93</v>
      </c>
      <c r="E756" s="26">
        <v>400</v>
      </c>
      <c r="F756" s="76">
        <f t="shared" si="143"/>
        <v>2379</v>
      </c>
      <c r="G756" s="76">
        <f t="shared" si="143"/>
        <v>0</v>
      </c>
      <c r="H756" s="76">
        <f t="shared" si="134"/>
        <v>2379</v>
      </c>
      <c r="I756" s="76">
        <f t="shared" si="143"/>
        <v>0</v>
      </c>
      <c r="J756" s="76">
        <f t="shared" si="135"/>
        <v>2379</v>
      </c>
    </row>
    <row r="757" spans="1:10">
      <c r="A757" s="71" t="str">
        <f ca="1">IF(ISERROR(MATCH(E757,Код_КВР,0)),"",INDIRECT(ADDRESS(MATCH(E757,Код_КВР,0)+1,2,,,"КВР")))</f>
        <v>Бюджетные инвестиции</v>
      </c>
      <c r="B757" s="78" t="s">
        <v>520</v>
      </c>
      <c r="C757" s="75" t="s">
        <v>99</v>
      </c>
      <c r="D757" s="67" t="s">
        <v>93</v>
      </c>
      <c r="E757" s="26">
        <v>410</v>
      </c>
      <c r="F757" s="76">
        <f>'прил. 3'!G989</f>
        <v>2379</v>
      </c>
      <c r="G757" s="76">
        <f>'прил. 3'!H989</f>
        <v>0</v>
      </c>
      <c r="H757" s="76">
        <f t="shared" si="134"/>
        <v>2379</v>
      </c>
      <c r="I757" s="76">
        <f>'прил. 3'!J989</f>
        <v>0</v>
      </c>
      <c r="J757" s="76">
        <f t="shared" si="135"/>
        <v>2379</v>
      </c>
    </row>
    <row r="758" spans="1:10" ht="18.75" customHeight="1">
      <c r="A758" s="71" t="str">
        <f ca="1">IF(ISERROR(MATCH(B758,Код_КЦСР,0)),"",INDIRECT(ADDRESS(MATCH(B758,Код_КЦСР,0)+1,2,,,"КЦСР")))</f>
        <v>Строительство объектов сметной стоимостью 100 млн. рублей и более</v>
      </c>
      <c r="B758" s="78" t="s">
        <v>521</v>
      </c>
      <c r="C758" s="75"/>
      <c r="D758" s="67"/>
      <c r="E758" s="26"/>
      <c r="F758" s="76">
        <f>F759+F764</f>
        <v>6185.2</v>
      </c>
      <c r="G758" s="76">
        <f>G759+G764</f>
        <v>0</v>
      </c>
      <c r="H758" s="76">
        <f t="shared" si="134"/>
        <v>6185.2</v>
      </c>
      <c r="I758" s="76">
        <f>I759+I764</f>
        <v>0</v>
      </c>
      <c r="J758" s="76">
        <f t="shared" si="135"/>
        <v>6185.2</v>
      </c>
    </row>
    <row r="759" spans="1:10">
      <c r="A759" s="71" t="str">
        <f ca="1">IF(ISERROR(MATCH(B759,Код_КЦСР,0)),"",INDIRECT(ADDRESS(MATCH(B759,Код_КЦСР,0)+1,2,,,"КЦСР")))</f>
        <v>Полигон твёрдых бытовых отходов (ТБО) № 2</v>
      </c>
      <c r="B759" s="78" t="s">
        <v>523</v>
      </c>
      <c r="C759" s="75"/>
      <c r="D759" s="67"/>
      <c r="E759" s="26"/>
      <c r="F759" s="76">
        <f>F760</f>
        <v>2647.1</v>
      </c>
      <c r="G759" s="76">
        <f>G760</f>
        <v>0</v>
      </c>
      <c r="H759" s="76">
        <f t="shared" si="134"/>
        <v>2647.1</v>
      </c>
      <c r="I759" s="76">
        <f>I760</f>
        <v>0</v>
      </c>
      <c r="J759" s="76">
        <f t="shared" si="135"/>
        <v>2647.1</v>
      </c>
    </row>
    <row r="760" spans="1:10">
      <c r="A760" s="71" t="str">
        <f ca="1">IF(ISERROR(MATCH(C760,Код_Раздел,0)),"",INDIRECT(ADDRESS(MATCH(C760,Код_Раздел,0)+1,2,,,"Раздел")))</f>
        <v>Жилищно-коммунальное хозяйство</v>
      </c>
      <c r="B760" s="78" t="s">
        <v>523</v>
      </c>
      <c r="C760" s="75" t="s">
        <v>98</v>
      </c>
      <c r="D760" s="67"/>
      <c r="E760" s="26"/>
      <c r="F760" s="76">
        <f t="shared" ref="F760:I762" si="144">F761</f>
        <v>2647.1</v>
      </c>
      <c r="G760" s="76">
        <f t="shared" si="144"/>
        <v>0</v>
      </c>
      <c r="H760" s="76">
        <f t="shared" si="134"/>
        <v>2647.1</v>
      </c>
      <c r="I760" s="76">
        <f t="shared" si="144"/>
        <v>0</v>
      </c>
      <c r="J760" s="76">
        <f t="shared" si="135"/>
        <v>2647.1</v>
      </c>
    </row>
    <row r="761" spans="1:10">
      <c r="A761" s="66" t="s">
        <v>124</v>
      </c>
      <c r="B761" s="78" t="s">
        <v>523</v>
      </c>
      <c r="C761" s="75" t="s">
        <v>98</v>
      </c>
      <c r="D761" s="67" t="s">
        <v>92</v>
      </c>
      <c r="E761" s="26"/>
      <c r="F761" s="76">
        <f t="shared" si="144"/>
        <v>2647.1</v>
      </c>
      <c r="G761" s="76">
        <f t="shared" si="144"/>
        <v>0</v>
      </c>
      <c r="H761" s="76">
        <f t="shared" si="134"/>
        <v>2647.1</v>
      </c>
      <c r="I761" s="76">
        <f t="shared" si="144"/>
        <v>0</v>
      </c>
      <c r="J761" s="76">
        <f t="shared" si="135"/>
        <v>2647.1</v>
      </c>
    </row>
    <row r="762" spans="1:10" ht="33">
      <c r="A762" s="71" t="str">
        <f ca="1">IF(ISERROR(MATCH(E762,Код_КВР,0)),"",INDIRECT(ADDRESS(MATCH(E762,Код_КВР,0)+1,2,,,"КВР")))</f>
        <v>Капитальные вложения в объекты государственной (муниципальной) собственности</v>
      </c>
      <c r="B762" s="78" t="s">
        <v>523</v>
      </c>
      <c r="C762" s="75" t="s">
        <v>98</v>
      </c>
      <c r="D762" s="67" t="s">
        <v>92</v>
      </c>
      <c r="E762" s="26">
        <v>400</v>
      </c>
      <c r="F762" s="76">
        <f t="shared" si="144"/>
        <v>2647.1</v>
      </c>
      <c r="G762" s="76">
        <f t="shared" si="144"/>
        <v>0</v>
      </c>
      <c r="H762" s="76">
        <f t="shared" si="134"/>
        <v>2647.1</v>
      </c>
      <c r="I762" s="76">
        <f t="shared" si="144"/>
        <v>0</v>
      </c>
      <c r="J762" s="76">
        <f t="shared" si="135"/>
        <v>2647.1</v>
      </c>
    </row>
    <row r="763" spans="1:10">
      <c r="A763" s="71" t="str">
        <f ca="1">IF(ISERROR(MATCH(E763,Код_КВР,0)),"",INDIRECT(ADDRESS(MATCH(E763,Код_КВР,0)+1,2,,,"КВР")))</f>
        <v>Бюджетные инвестиции</v>
      </c>
      <c r="B763" s="78" t="s">
        <v>523</v>
      </c>
      <c r="C763" s="75" t="s">
        <v>98</v>
      </c>
      <c r="D763" s="67" t="s">
        <v>92</v>
      </c>
      <c r="E763" s="26">
        <v>410</v>
      </c>
      <c r="F763" s="76">
        <f>'прил. 3'!G955</f>
        <v>2647.1</v>
      </c>
      <c r="G763" s="76">
        <f>'прил. 3'!H955</f>
        <v>0</v>
      </c>
      <c r="H763" s="76">
        <f t="shared" si="134"/>
        <v>2647.1</v>
      </c>
      <c r="I763" s="76">
        <f>'прил. 3'!J955</f>
        <v>0</v>
      </c>
      <c r="J763" s="76">
        <f t="shared" si="135"/>
        <v>2647.1</v>
      </c>
    </row>
    <row r="764" spans="1:10" ht="33">
      <c r="A764" s="71" t="str">
        <f ca="1">IF(ISERROR(MATCH(B764,Код_КЦСР,0)),"",INDIRECT(ADDRESS(MATCH(B764,Код_КЦСР,0)+1,2,,,"КЦСР")))</f>
        <v>Туристско-рекреационный кластер «Центральная городская набережная»</v>
      </c>
      <c r="B764" s="78" t="s">
        <v>525</v>
      </c>
      <c r="C764" s="75"/>
      <c r="D764" s="67"/>
      <c r="E764" s="26"/>
      <c r="F764" s="76">
        <f t="shared" ref="F764:I767" si="145">F765</f>
        <v>3538.1</v>
      </c>
      <c r="G764" s="76">
        <f t="shared" si="145"/>
        <v>0</v>
      </c>
      <c r="H764" s="76">
        <f t="shared" si="134"/>
        <v>3538.1</v>
      </c>
      <c r="I764" s="76">
        <f t="shared" si="145"/>
        <v>0</v>
      </c>
      <c r="J764" s="76">
        <f t="shared" si="135"/>
        <v>3538.1</v>
      </c>
    </row>
    <row r="765" spans="1:10">
      <c r="A765" s="71" t="str">
        <f ca="1">IF(ISERROR(MATCH(C765,Код_Раздел,0)),"",INDIRECT(ADDRESS(MATCH(C765,Код_Раздел,0)+1,2,,,"Раздел")))</f>
        <v>Национальная экономика</v>
      </c>
      <c r="B765" s="78" t="s">
        <v>525</v>
      </c>
      <c r="C765" s="75" t="s">
        <v>93</v>
      </c>
      <c r="D765" s="67"/>
      <c r="E765" s="26"/>
      <c r="F765" s="76">
        <f t="shared" si="145"/>
        <v>3538.1</v>
      </c>
      <c r="G765" s="76">
        <f t="shared" si="145"/>
        <v>0</v>
      </c>
      <c r="H765" s="76">
        <f t="shared" si="134"/>
        <v>3538.1</v>
      </c>
      <c r="I765" s="76">
        <f t="shared" si="145"/>
        <v>0</v>
      </c>
      <c r="J765" s="76">
        <f t="shared" si="135"/>
        <v>3538.1</v>
      </c>
    </row>
    <row r="766" spans="1:10">
      <c r="A766" s="66" t="s">
        <v>100</v>
      </c>
      <c r="B766" s="78" t="s">
        <v>525</v>
      </c>
      <c r="C766" s="75" t="s">
        <v>93</v>
      </c>
      <c r="D766" s="67" t="s">
        <v>75</v>
      </c>
      <c r="E766" s="26"/>
      <c r="F766" s="76">
        <f t="shared" si="145"/>
        <v>3538.1</v>
      </c>
      <c r="G766" s="76">
        <f t="shared" si="145"/>
        <v>0</v>
      </c>
      <c r="H766" s="76">
        <f t="shared" si="134"/>
        <v>3538.1</v>
      </c>
      <c r="I766" s="76">
        <f t="shared" si="145"/>
        <v>0</v>
      </c>
      <c r="J766" s="76">
        <f t="shared" si="135"/>
        <v>3538.1</v>
      </c>
    </row>
    <row r="767" spans="1:10" ht="33">
      <c r="A767" s="71" t="str">
        <f ca="1">IF(ISERROR(MATCH(E767,Код_КВР,0)),"",INDIRECT(ADDRESS(MATCH(E767,Код_КВР,0)+1,2,,,"КВР")))</f>
        <v>Капитальные вложения в объекты государственной (муниципальной) собственности</v>
      </c>
      <c r="B767" s="78" t="s">
        <v>525</v>
      </c>
      <c r="C767" s="75" t="s">
        <v>93</v>
      </c>
      <c r="D767" s="67" t="s">
        <v>75</v>
      </c>
      <c r="E767" s="26">
        <v>400</v>
      </c>
      <c r="F767" s="76">
        <f t="shared" si="145"/>
        <v>3538.1</v>
      </c>
      <c r="G767" s="76">
        <f t="shared" si="145"/>
        <v>0</v>
      </c>
      <c r="H767" s="76">
        <f t="shared" si="134"/>
        <v>3538.1</v>
      </c>
      <c r="I767" s="76">
        <f t="shared" si="145"/>
        <v>0</v>
      </c>
      <c r="J767" s="76">
        <f t="shared" si="135"/>
        <v>3538.1</v>
      </c>
    </row>
    <row r="768" spans="1:10">
      <c r="A768" s="71" t="str">
        <f ca="1">IF(ISERROR(MATCH(E768,Код_КВР,0)),"",INDIRECT(ADDRESS(MATCH(E768,Код_КВР,0)+1,2,,,"КВР")))</f>
        <v>Бюджетные инвестиции</v>
      </c>
      <c r="B768" s="78" t="s">
        <v>525</v>
      </c>
      <c r="C768" s="75" t="s">
        <v>93</v>
      </c>
      <c r="D768" s="67" t="s">
        <v>75</v>
      </c>
      <c r="E768" s="26">
        <v>410</v>
      </c>
      <c r="F768" s="76">
        <f>'прил. 3'!G928</f>
        <v>3538.1</v>
      </c>
      <c r="G768" s="76">
        <f>'прил. 3'!H928</f>
        <v>0</v>
      </c>
      <c r="H768" s="76">
        <f t="shared" si="134"/>
        <v>3538.1</v>
      </c>
      <c r="I768" s="76">
        <f>'прил. 3'!J928</f>
        <v>0</v>
      </c>
      <c r="J768" s="76">
        <f t="shared" si="135"/>
        <v>3538.1</v>
      </c>
    </row>
    <row r="769" spans="1:10" ht="49.5">
      <c r="A769" s="71" t="str">
        <f ca="1">IF(ISERROR(MATCH(B769,Код_КЦСР,0)),"",INDIRECT(ADDRESS(MATCH(B769,Код_КЦСР,0)+1,2,,,"КЦСР")))</f>
        <v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v>
      </c>
      <c r="B769" s="78" t="s">
        <v>526</v>
      </c>
      <c r="C769" s="75"/>
      <c r="D769" s="67"/>
      <c r="E769" s="26"/>
      <c r="F769" s="76">
        <f t="shared" ref="F769:I772" si="146">F770</f>
        <v>17400.599999999999</v>
      </c>
      <c r="G769" s="76">
        <f t="shared" si="146"/>
        <v>4099.1000000000004</v>
      </c>
      <c r="H769" s="76">
        <f t="shared" si="134"/>
        <v>21499.699999999997</v>
      </c>
      <c r="I769" s="76">
        <f t="shared" si="146"/>
        <v>0</v>
      </c>
      <c r="J769" s="76">
        <f t="shared" si="135"/>
        <v>21499.699999999997</v>
      </c>
    </row>
    <row r="770" spans="1:10" ht="18.75" customHeight="1">
      <c r="A770" s="71" t="str">
        <f ca="1">IF(ISERROR(MATCH(C770,Код_Раздел,0)),"",INDIRECT(ADDRESS(MATCH(C770,Код_Раздел,0)+1,2,,,"Раздел")))</f>
        <v>Национальная экономика</v>
      </c>
      <c r="B770" s="78" t="s">
        <v>526</v>
      </c>
      <c r="C770" s="75" t="s">
        <v>93</v>
      </c>
      <c r="D770" s="67"/>
      <c r="E770" s="26"/>
      <c r="F770" s="76">
        <f t="shared" si="146"/>
        <v>17400.599999999999</v>
      </c>
      <c r="G770" s="76">
        <f t="shared" si="146"/>
        <v>4099.1000000000004</v>
      </c>
      <c r="H770" s="76">
        <f t="shared" si="134"/>
        <v>21499.699999999997</v>
      </c>
      <c r="I770" s="76">
        <f t="shared" si="146"/>
        <v>0</v>
      </c>
      <c r="J770" s="76">
        <f t="shared" si="135"/>
        <v>21499.699999999997</v>
      </c>
    </row>
    <row r="771" spans="1:10">
      <c r="A771" s="66" t="s">
        <v>100</v>
      </c>
      <c r="B771" s="78" t="s">
        <v>526</v>
      </c>
      <c r="C771" s="75" t="s">
        <v>93</v>
      </c>
      <c r="D771" s="67" t="s">
        <v>75</v>
      </c>
      <c r="E771" s="26"/>
      <c r="F771" s="76">
        <f t="shared" si="146"/>
        <v>17400.599999999999</v>
      </c>
      <c r="G771" s="76">
        <f t="shared" si="146"/>
        <v>4099.1000000000004</v>
      </c>
      <c r="H771" s="76">
        <f t="shared" si="134"/>
        <v>21499.699999999997</v>
      </c>
      <c r="I771" s="76">
        <f t="shared" si="146"/>
        <v>0</v>
      </c>
      <c r="J771" s="76">
        <f t="shared" si="135"/>
        <v>21499.699999999997</v>
      </c>
    </row>
    <row r="772" spans="1:10" ht="33">
      <c r="A772" s="71" t="str">
        <f ca="1">IF(ISERROR(MATCH(E772,Код_КВР,0)),"",INDIRECT(ADDRESS(MATCH(E772,Код_КВР,0)+1,2,,,"КВР")))</f>
        <v>Капитальные вложения в объекты государственной (муниципальной) собственности</v>
      </c>
      <c r="B772" s="78" t="s">
        <v>526</v>
      </c>
      <c r="C772" s="75" t="s">
        <v>93</v>
      </c>
      <c r="D772" s="67" t="s">
        <v>75</v>
      </c>
      <c r="E772" s="26">
        <v>400</v>
      </c>
      <c r="F772" s="76">
        <f t="shared" si="146"/>
        <v>17400.599999999999</v>
      </c>
      <c r="G772" s="76">
        <f t="shared" si="146"/>
        <v>4099.1000000000004</v>
      </c>
      <c r="H772" s="76">
        <f t="shared" si="134"/>
        <v>21499.699999999997</v>
      </c>
      <c r="I772" s="76">
        <f t="shared" si="146"/>
        <v>0</v>
      </c>
      <c r="J772" s="76">
        <f t="shared" si="135"/>
        <v>21499.699999999997</v>
      </c>
    </row>
    <row r="773" spans="1:10">
      <c r="A773" s="71" t="str">
        <f ca="1">IF(ISERROR(MATCH(E773,Код_КВР,0)),"",INDIRECT(ADDRESS(MATCH(E773,Код_КВР,0)+1,2,,,"КВР")))</f>
        <v>Бюджетные инвестиции</v>
      </c>
      <c r="B773" s="78" t="s">
        <v>526</v>
      </c>
      <c r="C773" s="75" t="s">
        <v>93</v>
      </c>
      <c r="D773" s="67" t="s">
        <v>75</v>
      </c>
      <c r="E773" s="26">
        <v>410</v>
      </c>
      <c r="F773" s="76">
        <f>'прил. 3'!G931</f>
        <v>17400.599999999999</v>
      </c>
      <c r="G773" s="76">
        <f>'прил. 3'!H931</f>
        <v>4099.1000000000004</v>
      </c>
      <c r="H773" s="76">
        <f t="shared" si="134"/>
        <v>21499.699999999997</v>
      </c>
      <c r="I773" s="76">
        <f>'прил. 3'!J931</f>
        <v>0</v>
      </c>
      <c r="J773" s="76">
        <f t="shared" si="135"/>
        <v>21499.699999999997</v>
      </c>
    </row>
    <row r="774" spans="1:10" ht="66.75" customHeight="1">
      <c r="A774" s="71" t="str">
        <f ca="1">IF(ISERROR(MATCH(B774,Код_КЦСР,0)),"",INDIRECT(ADDRESS(MATCH(B774,Код_КЦСР,0)+1,2,,,"КЦСР")))</f>
        <v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v>
      </c>
      <c r="B774" s="78" t="s">
        <v>645</v>
      </c>
      <c r="C774" s="75"/>
      <c r="D774" s="67"/>
      <c r="E774" s="26"/>
      <c r="F774" s="76">
        <f t="shared" ref="F774:F777" si="147">F775</f>
        <v>0</v>
      </c>
      <c r="G774" s="76">
        <f t="shared" ref="G774:I777" si="148">G775</f>
        <v>716262.2</v>
      </c>
      <c r="H774" s="76">
        <f t="shared" ref="H774:H778" si="149">F774+G774</f>
        <v>716262.2</v>
      </c>
      <c r="I774" s="76">
        <f t="shared" si="148"/>
        <v>0</v>
      </c>
      <c r="J774" s="76">
        <f t="shared" si="135"/>
        <v>716262.2</v>
      </c>
    </row>
    <row r="775" spans="1:10">
      <c r="A775" s="71" t="str">
        <f ca="1">IF(ISERROR(MATCH(C775,Код_Раздел,0)),"",INDIRECT(ADDRESS(MATCH(C775,Код_Раздел,0)+1,2,,,"Раздел")))</f>
        <v>Национальная экономика</v>
      </c>
      <c r="B775" s="78" t="s">
        <v>645</v>
      </c>
      <c r="C775" s="75" t="s">
        <v>93</v>
      </c>
      <c r="D775" s="67"/>
      <c r="E775" s="26"/>
      <c r="F775" s="76">
        <f t="shared" si="147"/>
        <v>0</v>
      </c>
      <c r="G775" s="76">
        <f t="shared" si="148"/>
        <v>716262.2</v>
      </c>
      <c r="H775" s="76">
        <f t="shared" si="149"/>
        <v>716262.2</v>
      </c>
      <c r="I775" s="76">
        <f t="shared" si="148"/>
        <v>0</v>
      </c>
      <c r="J775" s="76">
        <f t="shared" si="135"/>
        <v>716262.2</v>
      </c>
    </row>
    <row r="776" spans="1:10">
      <c r="A776" s="66" t="s">
        <v>100</v>
      </c>
      <c r="B776" s="78" t="s">
        <v>645</v>
      </c>
      <c r="C776" s="75" t="s">
        <v>93</v>
      </c>
      <c r="D776" s="67" t="s">
        <v>75</v>
      </c>
      <c r="E776" s="26"/>
      <c r="F776" s="76">
        <f t="shared" si="147"/>
        <v>0</v>
      </c>
      <c r="G776" s="76">
        <f t="shared" si="148"/>
        <v>716262.2</v>
      </c>
      <c r="H776" s="76">
        <f t="shared" si="149"/>
        <v>716262.2</v>
      </c>
      <c r="I776" s="76">
        <f t="shared" si="148"/>
        <v>0</v>
      </c>
      <c r="J776" s="76">
        <f t="shared" si="135"/>
        <v>716262.2</v>
      </c>
    </row>
    <row r="777" spans="1:10" ht="33">
      <c r="A777" s="71" t="str">
        <f ca="1">IF(ISERROR(MATCH(E777,Код_КВР,0)),"",INDIRECT(ADDRESS(MATCH(E777,Код_КВР,0)+1,2,,,"КВР")))</f>
        <v>Капитальные вложения в объекты государственной (муниципальной) собственности</v>
      </c>
      <c r="B777" s="78" t="s">
        <v>645</v>
      </c>
      <c r="C777" s="75" t="s">
        <v>93</v>
      </c>
      <c r="D777" s="67" t="s">
        <v>75</v>
      </c>
      <c r="E777" s="26">
        <v>400</v>
      </c>
      <c r="F777" s="76">
        <f t="shared" si="147"/>
        <v>0</v>
      </c>
      <c r="G777" s="76">
        <f t="shared" si="148"/>
        <v>716262.2</v>
      </c>
      <c r="H777" s="76">
        <f t="shared" si="149"/>
        <v>716262.2</v>
      </c>
      <c r="I777" s="76">
        <f t="shared" si="148"/>
        <v>0</v>
      </c>
      <c r="J777" s="76">
        <f t="shared" si="135"/>
        <v>716262.2</v>
      </c>
    </row>
    <row r="778" spans="1:10">
      <c r="A778" s="71" t="str">
        <f ca="1">IF(ISERROR(MATCH(E778,Код_КВР,0)),"",INDIRECT(ADDRESS(MATCH(E778,Код_КВР,0)+1,2,,,"КВР")))</f>
        <v>Бюджетные инвестиции</v>
      </c>
      <c r="B778" s="78" t="s">
        <v>645</v>
      </c>
      <c r="C778" s="75" t="s">
        <v>93</v>
      </c>
      <c r="D778" s="67" t="s">
        <v>75</v>
      </c>
      <c r="E778" s="26">
        <v>410</v>
      </c>
      <c r="F778" s="76">
        <f>'прил. 3'!G934</f>
        <v>0</v>
      </c>
      <c r="G778" s="76">
        <f>'прил. 3'!H934</f>
        <v>716262.2</v>
      </c>
      <c r="H778" s="76">
        <f t="shared" si="149"/>
        <v>716262.2</v>
      </c>
      <c r="I778" s="76">
        <f>'прил. 3'!J934</f>
        <v>0</v>
      </c>
      <c r="J778" s="76">
        <f t="shared" si="135"/>
        <v>716262.2</v>
      </c>
    </row>
    <row r="779" spans="1:10" ht="49.5">
      <c r="A779" s="71" t="str">
        <f ca="1">IF(ISERROR(MATCH(B779,Код_КЦСР,0)),"",INDIRECT(ADDRESS(MATCH(B779,Код_КЦСР,0)+1,2,,,"КЦСР")))</f>
        <v>Осуществление дорожной деятельности в отношении автомобильных дорог общего пользования местного значения за счет средств областного бюджета</v>
      </c>
      <c r="B779" s="78" t="s">
        <v>528</v>
      </c>
      <c r="C779" s="75"/>
      <c r="D779" s="67"/>
      <c r="E779" s="26"/>
      <c r="F779" s="76">
        <f t="shared" ref="F779:I782" si="150">F780</f>
        <v>56701.7</v>
      </c>
      <c r="G779" s="76">
        <f t="shared" si="150"/>
        <v>0</v>
      </c>
      <c r="H779" s="76">
        <f t="shared" si="134"/>
        <v>56701.7</v>
      </c>
      <c r="I779" s="76">
        <f t="shared" si="150"/>
        <v>0</v>
      </c>
      <c r="J779" s="76">
        <f t="shared" si="135"/>
        <v>56701.7</v>
      </c>
    </row>
    <row r="780" spans="1:10">
      <c r="A780" s="71" t="str">
        <f ca="1">IF(ISERROR(MATCH(C780,Код_Раздел,0)),"",INDIRECT(ADDRESS(MATCH(C780,Код_Раздел,0)+1,2,,,"Раздел")))</f>
        <v>Национальная экономика</v>
      </c>
      <c r="B780" s="78" t="s">
        <v>528</v>
      </c>
      <c r="C780" s="75" t="s">
        <v>93</v>
      </c>
      <c r="D780" s="67"/>
      <c r="E780" s="26"/>
      <c r="F780" s="76">
        <f t="shared" si="150"/>
        <v>56701.7</v>
      </c>
      <c r="G780" s="76">
        <f t="shared" si="150"/>
        <v>0</v>
      </c>
      <c r="H780" s="76">
        <f t="shared" si="134"/>
        <v>56701.7</v>
      </c>
      <c r="I780" s="76">
        <f t="shared" si="150"/>
        <v>0</v>
      </c>
      <c r="J780" s="76">
        <f t="shared" si="135"/>
        <v>56701.7</v>
      </c>
    </row>
    <row r="781" spans="1:10">
      <c r="A781" s="66" t="s">
        <v>59</v>
      </c>
      <c r="B781" s="78" t="s">
        <v>528</v>
      </c>
      <c r="C781" s="75" t="s">
        <v>93</v>
      </c>
      <c r="D781" s="67" t="s">
        <v>96</v>
      </c>
      <c r="E781" s="26"/>
      <c r="F781" s="76">
        <f t="shared" si="150"/>
        <v>56701.7</v>
      </c>
      <c r="G781" s="76">
        <f t="shared" si="150"/>
        <v>0</v>
      </c>
      <c r="H781" s="76">
        <f t="shared" si="134"/>
        <v>56701.7</v>
      </c>
      <c r="I781" s="76">
        <f t="shared" si="150"/>
        <v>0</v>
      </c>
      <c r="J781" s="76">
        <f t="shared" si="135"/>
        <v>56701.7</v>
      </c>
    </row>
    <row r="782" spans="1:10" ht="33">
      <c r="A782" s="71" t="str">
        <f ca="1">IF(ISERROR(MATCH(E782,Код_КВР,0)),"",INDIRECT(ADDRESS(MATCH(E782,Код_КВР,0)+1,2,,,"КВР")))</f>
        <v>Капитальные вложения в объекты государственной (муниципальной) собственности</v>
      </c>
      <c r="B782" s="78" t="s">
        <v>528</v>
      </c>
      <c r="C782" s="75" t="s">
        <v>93</v>
      </c>
      <c r="D782" s="67" t="s">
        <v>96</v>
      </c>
      <c r="E782" s="26">
        <v>400</v>
      </c>
      <c r="F782" s="76">
        <f t="shared" si="150"/>
        <v>56701.7</v>
      </c>
      <c r="G782" s="76">
        <f t="shared" si="150"/>
        <v>0</v>
      </c>
      <c r="H782" s="76">
        <f t="shared" si="134"/>
        <v>56701.7</v>
      </c>
      <c r="I782" s="76">
        <f t="shared" si="150"/>
        <v>0</v>
      </c>
      <c r="J782" s="76">
        <f t="shared" si="135"/>
        <v>56701.7</v>
      </c>
    </row>
    <row r="783" spans="1:10">
      <c r="A783" s="71" t="str">
        <f ca="1">IF(ISERROR(MATCH(E783,Код_КВР,0)),"",INDIRECT(ADDRESS(MATCH(E783,Код_КВР,0)+1,2,,,"КВР")))</f>
        <v>Бюджетные инвестиции</v>
      </c>
      <c r="B783" s="78" t="s">
        <v>528</v>
      </c>
      <c r="C783" s="75" t="s">
        <v>93</v>
      </c>
      <c r="D783" s="67" t="s">
        <v>96</v>
      </c>
      <c r="E783" s="26">
        <v>410</v>
      </c>
      <c r="F783" s="76">
        <f>'прил. 3'!G905</f>
        <v>56701.7</v>
      </c>
      <c r="G783" s="76">
        <f>'прил. 3'!H905</f>
        <v>0</v>
      </c>
      <c r="H783" s="76">
        <f t="shared" si="134"/>
        <v>56701.7</v>
      </c>
      <c r="I783" s="76">
        <f>'прил. 3'!J905</f>
        <v>0</v>
      </c>
      <c r="J783" s="76">
        <f t="shared" si="135"/>
        <v>56701.7</v>
      </c>
    </row>
    <row r="784" spans="1:10" ht="33">
      <c r="A784" s="71" t="str">
        <f ca="1">IF(ISERROR(MATCH(B784,Код_КЦСР,0)),"",INDIRECT(ADDRESS(MATCH(B784,Код_КЦСР,0)+1,2,,,"КЦСР")))</f>
        <v>Индустриальный парк «Череповец». Инженерная и транспортная инфраструктура территории</v>
      </c>
      <c r="B784" s="78" t="s">
        <v>616</v>
      </c>
      <c r="C784" s="75"/>
      <c r="D784" s="67"/>
      <c r="E784" s="26"/>
      <c r="F784" s="76">
        <f>F785</f>
        <v>17400.599999999999</v>
      </c>
      <c r="G784" s="76">
        <f>G785</f>
        <v>4099.1000000000004</v>
      </c>
      <c r="H784" s="76">
        <f t="shared" si="134"/>
        <v>21499.699999999997</v>
      </c>
      <c r="I784" s="76">
        <f>I785</f>
        <v>0</v>
      </c>
      <c r="J784" s="76">
        <f t="shared" si="135"/>
        <v>21499.699999999997</v>
      </c>
    </row>
    <row r="785" spans="1:10">
      <c r="A785" s="71" t="str">
        <f ca="1">IF(ISERROR(MATCH(C785,Код_Раздел,0)),"",INDIRECT(ADDRESS(MATCH(C785,Код_Раздел,0)+1,2,,,"Раздел")))</f>
        <v>Национальная экономика</v>
      </c>
      <c r="B785" s="78" t="s">
        <v>616</v>
      </c>
      <c r="C785" s="75" t="s">
        <v>93</v>
      </c>
      <c r="D785" s="67"/>
      <c r="E785" s="26"/>
      <c r="F785" s="76">
        <f t="shared" ref="F785:I787" si="151">F786</f>
        <v>17400.599999999999</v>
      </c>
      <c r="G785" s="76">
        <f t="shared" si="151"/>
        <v>4099.1000000000004</v>
      </c>
      <c r="H785" s="76">
        <f t="shared" si="134"/>
        <v>21499.699999999997</v>
      </c>
      <c r="I785" s="76">
        <f t="shared" si="151"/>
        <v>0</v>
      </c>
      <c r="J785" s="76">
        <f t="shared" si="135"/>
        <v>21499.699999999997</v>
      </c>
    </row>
    <row r="786" spans="1:10">
      <c r="A786" s="71" t="s">
        <v>100</v>
      </c>
      <c r="B786" s="78" t="s">
        <v>616</v>
      </c>
      <c r="C786" s="75" t="s">
        <v>93</v>
      </c>
      <c r="D786" s="67" t="s">
        <v>75</v>
      </c>
      <c r="E786" s="26"/>
      <c r="F786" s="76">
        <f t="shared" si="151"/>
        <v>17400.599999999999</v>
      </c>
      <c r="G786" s="76">
        <f t="shared" si="151"/>
        <v>4099.1000000000004</v>
      </c>
      <c r="H786" s="76">
        <f t="shared" si="134"/>
        <v>21499.699999999997</v>
      </c>
      <c r="I786" s="76">
        <f t="shared" si="151"/>
        <v>0</v>
      </c>
      <c r="J786" s="76">
        <f t="shared" si="135"/>
        <v>21499.699999999997</v>
      </c>
    </row>
    <row r="787" spans="1:10" ht="33">
      <c r="A787" s="71" t="str">
        <f ca="1">IF(ISERROR(MATCH(E787,Код_КВР,0)),"",INDIRECT(ADDRESS(MATCH(E787,Код_КВР,0)+1,2,,,"КВР")))</f>
        <v>Капитальные вложения в объекты государственной (муниципальной) собственности</v>
      </c>
      <c r="B787" s="78" t="s">
        <v>616</v>
      </c>
      <c r="C787" s="75" t="s">
        <v>93</v>
      </c>
      <c r="D787" s="67" t="s">
        <v>75</v>
      </c>
      <c r="E787" s="26">
        <v>400</v>
      </c>
      <c r="F787" s="76">
        <f t="shared" si="151"/>
        <v>17400.599999999999</v>
      </c>
      <c r="G787" s="76">
        <f t="shared" si="151"/>
        <v>4099.1000000000004</v>
      </c>
      <c r="H787" s="76">
        <f t="shared" si="134"/>
        <v>21499.699999999997</v>
      </c>
      <c r="I787" s="76">
        <f t="shared" si="151"/>
        <v>0</v>
      </c>
      <c r="J787" s="76">
        <f t="shared" si="135"/>
        <v>21499.699999999997</v>
      </c>
    </row>
    <row r="788" spans="1:10">
      <c r="A788" s="71" t="str">
        <f ca="1">IF(ISERROR(MATCH(E788,Код_КВР,0)),"",INDIRECT(ADDRESS(MATCH(E788,Код_КВР,0)+1,2,,,"КВР")))</f>
        <v>Бюджетные инвестиции</v>
      </c>
      <c r="B788" s="78" t="s">
        <v>616</v>
      </c>
      <c r="C788" s="75" t="s">
        <v>93</v>
      </c>
      <c r="D788" s="67" t="s">
        <v>75</v>
      </c>
      <c r="E788" s="26">
        <v>410</v>
      </c>
      <c r="F788" s="76">
        <f>'прил. 3'!G937</f>
        <v>17400.599999999999</v>
      </c>
      <c r="G788" s="76">
        <f>'прил. 3'!H937</f>
        <v>4099.1000000000004</v>
      </c>
      <c r="H788" s="76">
        <f t="shared" si="134"/>
        <v>21499.699999999997</v>
      </c>
      <c r="I788" s="76">
        <f>'прил. 3'!J937</f>
        <v>0</v>
      </c>
      <c r="J788" s="76">
        <f t="shared" si="135"/>
        <v>21499.699999999997</v>
      </c>
    </row>
    <row r="789" spans="1:10" ht="33">
      <c r="A789" s="71" t="str">
        <f ca="1">IF(ISERROR(MATCH(B789,Код_КЦСР,0)),"",INDIRECT(ADDRESS(MATCH(B789,Код_КЦСР,0)+1,2,,,"КЦСР")))</f>
        <v>Реконструкция Октябрьского проспекта на участке от Октябрьского моста до ул. Любецкой</v>
      </c>
      <c r="B789" s="78" t="s">
        <v>614</v>
      </c>
      <c r="C789" s="75"/>
      <c r="D789" s="67"/>
      <c r="E789" s="26"/>
      <c r="F789" s="76">
        <f>F790</f>
        <v>6091.1</v>
      </c>
      <c r="G789" s="76">
        <f>G790</f>
        <v>0</v>
      </c>
      <c r="H789" s="76">
        <f t="shared" si="134"/>
        <v>6091.1</v>
      </c>
      <c r="I789" s="76">
        <f>I790</f>
        <v>-3457.2</v>
      </c>
      <c r="J789" s="76">
        <f t="shared" si="135"/>
        <v>2633.9000000000005</v>
      </c>
    </row>
    <row r="790" spans="1:10">
      <c r="A790" s="71" t="str">
        <f ca="1">IF(ISERROR(MATCH(C790,Код_Раздел,0)),"",INDIRECT(ADDRESS(MATCH(C790,Код_Раздел,0)+1,2,,,"Раздел")))</f>
        <v>Национальная экономика</v>
      </c>
      <c r="B790" s="78" t="s">
        <v>614</v>
      </c>
      <c r="C790" s="75" t="s">
        <v>93</v>
      </c>
      <c r="D790" s="67"/>
      <c r="E790" s="26"/>
      <c r="F790" s="76">
        <f t="shared" ref="F790:I792" si="152">F791</f>
        <v>6091.1</v>
      </c>
      <c r="G790" s="76">
        <f t="shared" si="152"/>
        <v>0</v>
      </c>
      <c r="H790" s="76">
        <f t="shared" ref="H790:H856" si="153">F790+G790</f>
        <v>6091.1</v>
      </c>
      <c r="I790" s="76">
        <f t="shared" si="152"/>
        <v>-3457.2</v>
      </c>
      <c r="J790" s="76">
        <f t="shared" ref="J790:J856" si="154">H790+I790</f>
        <v>2633.9000000000005</v>
      </c>
    </row>
    <row r="791" spans="1:10">
      <c r="A791" s="71" t="s">
        <v>59</v>
      </c>
      <c r="B791" s="78" t="s">
        <v>614</v>
      </c>
      <c r="C791" s="75" t="s">
        <v>93</v>
      </c>
      <c r="D791" s="67" t="s">
        <v>96</v>
      </c>
      <c r="E791" s="26"/>
      <c r="F791" s="76">
        <f t="shared" si="152"/>
        <v>6091.1</v>
      </c>
      <c r="G791" s="76">
        <f t="shared" si="152"/>
        <v>0</v>
      </c>
      <c r="H791" s="76">
        <f t="shared" si="153"/>
        <v>6091.1</v>
      </c>
      <c r="I791" s="76">
        <f t="shared" si="152"/>
        <v>-3457.2</v>
      </c>
      <c r="J791" s="76">
        <f t="shared" si="154"/>
        <v>2633.9000000000005</v>
      </c>
    </row>
    <row r="792" spans="1:10" ht="33">
      <c r="A792" s="71" t="str">
        <f ca="1">IF(ISERROR(MATCH(E792,Код_КВР,0)),"",INDIRECT(ADDRESS(MATCH(E792,Код_КВР,0)+1,2,,,"КВР")))</f>
        <v>Капитальные вложения в объекты государственной (муниципальной) собственности</v>
      </c>
      <c r="B792" s="78" t="s">
        <v>614</v>
      </c>
      <c r="C792" s="75" t="s">
        <v>93</v>
      </c>
      <c r="D792" s="67" t="s">
        <v>96</v>
      </c>
      <c r="E792" s="26">
        <v>400</v>
      </c>
      <c r="F792" s="76">
        <f t="shared" si="152"/>
        <v>6091.1</v>
      </c>
      <c r="G792" s="76">
        <f t="shared" si="152"/>
        <v>0</v>
      </c>
      <c r="H792" s="76">
        <f t="shared" si="153"/>
        <v>6091.1</v>
      </c>
      <c r="I792" s="76">
        <f t="shared" si="152"/>
        <v>-3457.2</v>
      </c>
      <c r="J792" s="76">
        <f t="shared" si="154"/>
        <v>2633.9000000000005</v>
      </c>
    </row>
    <row r="793" spans="1:10">
      <c r="A793" s="71" t="str">
        <f ca="1">IF(ISERROR(MATCH(E793,Код_КВР,0)),"",INDIRECT(ADDRESS(MATCH(E793,Код_КВР,0)+1,2,,,"КВР")))</f>
        <v>Бюджетные инвестиции</v>
      </c>
      <c r="B793" s="78" t="s">
        <v>614</v>
      </c>
      <c r="C793" s="75" t="s">
        <v>93</v>
      </c>
      <c r="D793" s="67" t="s">
        <v>96</v>
      </c>
      <c r="E793" s="26">
        <v>410</v>
      </c>
      <c r="F793" s="76">
        <f>'прил. 3'!G908</f>
        <v>6091.1</v>
      </c>
      <c r="G793" s="76">
        <f>'прил. 3'!H908</f>
        <v>0</v>
      </c>
      <c r="H793" s="76">
        <f t="shared" si="153"/>
        <v>6091.1</v>
      </c>
      <c r="I793" s="76">
        <f>'прил. 3'!J908</f>
        <v>-3457.2</v>
      </c>
      <c r="J793" s="76">
        <f t="shared" si="154"/>
        <v>2633.9000000000005</v>
      </c>
    </row>
    <row r="794" spans="1:10" ht="33">
      <c r="A794" s="71" t="str">
        <f ca="1">IF(ISERROR(MATCH(B794,Код_КЦСР,0)),"",INDIRECT(ADDRESS(MATCH(B794,Код_КЦСР,0)+1,2,,,"КЦСР")))</f>
        <v>Улица Раахе на участке от Октябрьского пр. до ул. Рыбинской в г. Череповце</v>
      </c>
      <c r="B794" s="78" t="s">
        <v>617</v>
      </c>
      <c r="C794" s="75"/>
      <c r="D794" s="67"/>
      <c r="E794" s="26"/>
      <c r="F794" s="76">
        <f t="shared" ref="F794:I797" si="155">F795</f>
        <v>12947.6</v>
      </c>
      <c r="G794" s="76">
        <f t="shared" si="155"/>
        <v>0</v>
      </c>
      <c r="H794" s="76">
        <f t="shared" si="153"/>
        <v>12947.6</v>
      </c>
      <c r="I794" s="76">
        <f t="shared" si="155"/>
        <v>1790.9</v>
      </c>
      <c r="J794" s="76">
        <f t="shared" si="154"/>
        <v>14738.5</v>
      </c>
    </row>
    <row r="795" spans="1:10">
      <c r="A795" s="71" t="str">
        <f ca="1">IF(ISERROR(MATCH(C795,Код_Раздел,0)),"",INDIRECT(ADDRESS(MATCH(C795,Код_Раздел,0)+1,2,,,"Раздел")))</f>
        <v>Национальная экономика</v>
      </c>
      <c r="B795" s="78" t="s">
        <v>617</v>
      </c>
      <c r="C795" s="75" t="s">
        <v>93</v>
      </c>
      <c r="D795" s="67"/>
      <c r="E795" s="26"/>
      <c r="F795" s="76">
        <f t="shared" si="155"/>
        <v>12947.6</v>
      </c>
      <c r="G795" s="76">
        <f t="shared" si="155"/>
        <v>0</v>
      </c>
      <c r="H795" s="76">
        <f t="shared" si="153"/>
        <v>12947.6</v>
      </c>
      <c r="I795" s="76">
        <f t="shared" si="155"/>
        <v>1790.9</v>
      </c>
      <c r="J795" s="76">
        <f t="shared" si="154"/>
        <v>14738.5</v>
      </c>
    </row>
    <row r="796" spans="1:10">
      <c r="A796" s="71" t="s">
        <v>59</v>
      </c>
      <c r="B796" s="78" t="s">
        <v>617</v>
      </c>
      <c r="C796" s="75" t="s">
        <v>93</v>
      </c>
      <c r="D796" s="67" t="s">
        <v>96</v>
      </c>
      <c r="E796" s="26"/>
      <c r="F796" s="76">
        <f t="shared" si="155"/>
        <v>12947.6</v>
      </c>
      <c r="G796" s="76">
        <f t="shared" si="155"/>
        <v>0</v>
      </c>
      <c r="H796" s="76">
        <f t="shared" si="153"/>
        <v>12947.6</v>
      </c>
      <c r="I796" s="76">
        <f t="shared" si="155"/>
        <v>1790.9</v>
      </c>
      <c r="J796" s="76">
        <f t="shared" si="154"/>
        <v>14738.5</v>
      </c>
    </row>
    <row r="797" spans="1:10" ht="33">
      <c r="A797" s="71" t="str">
        <f ca="1">IF(ISERROR(MATCH(E797,Код_КВР,0)),"",INDIRECT(ADDRESS(MATCH(E797,Код_КВР,0)+1,2,,,"КВР")))</f>
        <v>Капитальные вложения в объекты государственной (муниципальной) собственности</v>
      </c>
      <c r="B797" s="78" t="s">
        <v>617</v>
      </c>
      <c r="C797" s="75" t="s">
        <v>93</v>
      </c>
      <c r="D797" s="67" t="s">
        <v>96</v>
      </c>
      <c r="E797" s="26">
        <v>400</v>
      </c>
      <c r="F797" s="76">
        <f t="shared" si="155"/>
        <v>12947.6</v>
      </c>
      <c r="G797" s="76">
        <f t="shared" si="155"/>
        <v>0</v>
      </c>
      <c r="H797" s="76">
        <f t="shared" si="153"/>
        <v>12947.6</v>
      </c>
      <c r="I797" s="76">
        <f t="shared" si="155"/>
        <v>1790.9</v>
      </c>
      <c r="J797" s="76">
        <f t="shared" si="154"/>
        <v>14738.5</v>
      </c>
    </row>
    <row r="798" spans="1:10">
      <c r="A798" s="71" t="str">
        <f ca="1">IF(ISERROR(MATCH(E798,Код_КВР,0)),"",INDIRECT(ADDRESS(MATCH(E798,Код_КВР,0)+1,2,,,"КВР")))</f>
        <v>Бюджетные инвестиции</v>
      </c>
      <c r="B798" s="78" t="s">
        <v>617</v>
      </c>
      <c r="C798" s="75" t="s">
        <v>93</v>
      </c>
      <c r="D798" s="67" t="s">
        <v>96</v>
      </c>
      <c r="E798" s="26">
        <v>410</v>
      </c>
      <c r="F798" s="76">
        <f>'прил. 3'!G911</f>
        <v>12947.6</v>
      </c>
      <c r="G798" s="76">
        <f>'прил. 3'!H911</f>
        <v>0</v>
      </c>
      <c r="H798" s="76">
        <f t="shared" si="153"/>
        <v>12947.6</v>
      </c>
      <c r="I798" s="76">
        <f>'прил. 3'!J911</f>
        <v>1790.9</v>
      </c>
      <c r="J798" s="76">
        <f t="shared" si="154"/>
        <v>14738.5</v>
      </c>
    </row>
    <row r="799" spans="1:10">
      <c r="A799" s="71" t="str">
        <f ca="1">IF(ISERROR(MATCH(B799,Код_КЦСР,0)),"",INDIRECT(ADDRESS(MATCH(B799,Код_КЦСР,0)+1,2,,,"КЦСР")))</f>
        <v>Капитальный ремонт объектов муниципальной собственности</v>
      </c>
      <c r="B799" s="78" t="s">
        <v>529</v>
      </c>
      <c r="C799" s="75"/>
      <c r="D799" s="67"/>
      <c r="E799" s="26"/>
      <c r="F799" s="76">
        <f>F800+F804+F811</f>
        <v>36896.899999999994</v>
      </c>
      <c r="G799" s="76">
        <f>G800+G804+G811</f>
        <v>0</v>
      </c>
      <c r="H799" s="76">
        <f t="shared" si="153"/>
        <v>36896.899999999994</v>
      </c>
      <c r="I799" s="76">
        <f>I800+I804+I811</f>
        <v>2682.2999999999997</v>
      </c>
      <c r="J799" s="76">
        <f t="shared" si="154"/>
        <v>39579.199999999997</v>
      </c>
    </row>
    <row r="800" spans="1:10">
      <c r="A800" s="71" t="str">
        <f ca="1">IF(ISERROR(MATCH(C800,Код_Раздел,0)),"",INDIRECT(ADDRESS(MATCH(C800,Код_Раздел,0)+1,2,,,"Раздел")))</f>
        <v>Общегосударственные  вопросы</v>
      </c>
      <c r="B800" s="78" t="s">
        <v>529</v>
      </c>
      <c r="C800" s="75" t="s">
        <v>90</v>
      </c>
      <c r="D800" s="67"/>
      <c r="E800" s="26"/>
      <c r="F800" s="76">
        <f t="shared" ref="F800:I802" si="156">F801</f>
        <v>300</v>
      </c>
      <c r="G800" s="76">
        <f t="shared" si="156"/>
        <v>0</v>
      </c>
      <c r="H800" s="76">
        <f t="shared" si="153"/>
        <v>300</v>
      </c>
      <c r="I800" s="76">
        <f t="shared" si="156"/>
        <v>0</v>
      </c>
      <c r="J800" s="76">
        <f t="shared" si="154"/>
        <v>300</v>
      </c>
    </row>
    <row r="801" spans="1:10">
      <c r="A801" s="66" t="s">
        <v>111</v>
      </c>
      <c r="B801" s="78" t="s">
        <v>529</v>
      </c>
      <c r="C801" s="75" t="s">
        <v>90</v>
      </c>
      <c r="D801" s="67" t="s">
        <v>69</v>
      </c>
      <c r="E801" s="26"/>
      <c r="F801" s="76">
        <f t="shared" si="156"/>
        <v>300</v>
      </c>
      <c r="G801" s="76">
        <f t="shared" si="156"/>
        <v>0</v>
      </c>
      <c r="H801" s="76">
        <f t="shared" si="153"/>
        <v>300</v>
      </c>
      <c r="I801" s="76">
        <f t="shared" si="156"/>
        <v>0</v>
      </c>
      <c r="J801" s="76">
        <f t="shared" si="154"/>
        <v>300</v>
      </c>
    </row>
    <row r="802" spans="1:10" ht="33">
      <c r="A802" s="71" t="str">
        <f ca="1">IF(ISERROR(MATCH(E802,Код_КВР,0)),"",INDIRECT(ADDRESS(MATCH(E802,Код_КВР,0)+1,2,,,"КВР")))</f>
        <v>Закупка товаров, работ и услуг для государственных (муниципальных) нужд</v>
      </c>
      <c r="B802" s="78" t="s">
        <v>529</v>
      </c>
      <c r="C802" s="75" t="s">
        <v>90</v>
      </c>
      <c r="D802" s="67" t="s">
        <v>69</v>
      </c>
      <c r="E802" s="26">
        <v>200</v>
      </c>
      <c r="F802" s="76">
        <f t="shared" si="156"/>
        <v>300</v>
      </c>
      <c r="G802" s="76">
        <f t="shared" si="156"/>
        <v>0</v>
      </c>
      <c r="H802" s="76">
        <f t="shared" si="153"/>
        <v>300</v>
      </c>
      <c r="I802" s="76">
        <f t="shared" si="156"/>
        <v>0</v>
      </c>
      <c r="J802" s="76">
        <f t="shared" si="154"/>
        <v>300</v>
      </c>
    </row>
    <row r="803" spans="1:10" ht="33">
      <c r="A803" s="71" t="str">
        <f ca="1">IF(ISERROR(MATCH(E803,Код_КВР,0)),"",INDIRECT(ADDRESS(MATCH(E803,Код_КВР,0)+1,2,,,"КВР")))</f>
        <v>Иные закупки товаров, работ и услуг для обеспечения государственных (муниципальных) нужд</v>
      </c>
      <c r="B803" s="78" t="s">
        <v>529</v>
      </c>
      <c r="C803" s="75" t="s">
        <v>90</v>
      </c>
      <c r="D803" s="67" t="s">
        <v>69</v>
      </c>
      <c r="E803" s="26">
        <v>240</v>
      </c>
      <c r="F803" s="76">
        <f>'прил. 3'!G886</f>
        <v>300</v>
      </c>
      <c r="G803" s="76">
        <f>'прил. 3'!H886</f>
        <v>0</v>
      </c>
      <c r="H803" s="76">
        <f t="shared" si="153"/>
        <v>300</v>
      </c>
      <c r="I803" s="76">
        <f>'прил. 3'!J886</f>
        <v>0</v>
      </c>
      <c r="J803" s="76">
        <f t="shared" si="154"/>
        <v>300</v>
      </c>
    </row>
    <row r="804" spans="1:10">
      <c r="A804" s="71" t="str">
        <f ca="1">IF(ISERROR(MATCH(C804,Код_Раздел,0)),"",INDIRECT(ADDRESS(MATCH(C804,Код_Раздел,0)+1,2,,,"Раздел")))</f>
        <v>Образование</v>
      </c>
      <c r="B804" s="78" t="s">
        <v>529</v>
      </c>
      <c r="C804" s="75" t="s">
        <v>74</v>
      </c>
      <c r="D804" s="67"/>
      <c r="E804" s="26"/>
      <c r="F804" s="76">
        <f t="shared" ref="F804:I806" si="157">F805</f>
        <v>13000</v>
      </c>
      <c r="G804" s="76">
        <f t="shared" si="157"/>
        <v>0</v>
      </c>
      <c r="H804" s="76">
        <f t="shared" si="153"/>
        <v>13000</v>
      </c>
      <c r="I804" s="76">
        <f>I805+I808</f>
        <v>2682.2999999999997</v>
      </c>
      <c r="J804" s="76">
        <f t="shared" si="154"/>
        <v>15682.3</v>
      </c>
    </row>
    <row r="805" spans="1:10">
      <c r="A805" s="71" t="s">
        <v>122</v>
      </c>
      <c r="B805" s="78" t="s">
        <v>529</v>
      </c>
      <c r="C805" s="75" t="s">
        <v>74</v>
      </c>
      <c r="D805" s="67" t="s">
        <v>91</v>
      </c>
      <c r="E805" s="26"/>
      <c r="F805" s="76">
        <f t="shared" si="157"/>
        <v>13000</v>
      </c>
      <c r="G805" s="76">
        <f t="shared" si="157"/>
        <v>0</v>
      </c>
      <c r="H805" s="76">
        <f t="shared" si="153"/>
        <v>13000</v>
      </c>
      <c r="I805" s="76">
        <f t="shared" si="157"/>
        <v>-2294.9</v>
      </c>
      <c r="J805" s="76">
        <f t="shared" si="154"/>
        <v>10705.1</v>
      </c>
    </row>
    <row r="806" spans="1:10" ht="33">
      <c r="A806" s="71" t="str">
        <f ca="1">IF(ISERROR(MATCH(E806,Код_КВР,0)),"",INDIRECT(ADDRESS(MATCH(E806,Код_КВР,0)+1,2,,,"КВР")))</f>
        <v>Закупка товаров, работ и услуг для государственных (муниципальных) нужд</v>
      </c>
      <c r="B806" s="78" t="s">
        <v>529</v>
      </c>
      <c r="C806" s="75" t="s">
        <v>74</v>
      </c>
      <c r="D806" s="67" t="s">
        <v>91</v>
      </c>
      <c r="E806" s="26">
        <v>200</v>
      </c>
      <c r="F806" s="76">
        <f t="shared" si="157"/>
        <v>13000</v>
      </c>
      <c r="G806" s="76">
        <f t="shared" si="157"/>
        <v>0</v>
      </c>
      <c r="H806" s="76">
        <f t="shared" si="153"/>
        <v>13000</v>
      </c>
      <c r="I806" s="76">
        <f t="shared" si="157"/>
        <v>-2294.9</v>
      </c>
      <c r="J806" s="76">
        <f t="shared" si="154"/>
        <v>10705.1</v>
      </c>
    </row>
    <row r="807" spans="1:10" ht="33">
      <c r="A807" s="71" t="str">
        <f ca="1">IF(ISERROR(MATCH(E807,Код_КВР,0)),"",INDIRECT(ADDRESS(MATCH(E807,Код_КВР,0)+1,2,,,"КВР")))</f>
        <v>Иные закупки товаров, работ и услуг для обеспечения государственных (муниципальных) нужд</v>
      </c>
      <c r="B807" s="78" t="s">
        <v>529</v>
      </c>
      <c r="C807" s="75" t="s">
        <v>74</v>
      </c>
      <c r="D807" s="67" t="s">
        <v>91</v>
      </c>
      <c r="E807" s="26">
        <v>240</v>
      </c>
      <c r="F807" s="76">
        <f>'прил. 3'!G961</f>
        <v>13000</v>
      </c>
      <c r="G807" s="76">
        <f>'прил. 3'!H961</f>
        <v>0</v>
      </c>
      <c r="H807" s="76">
        <f t="shared" si="153"/>
        <v>13000</v>
      </c>
      <c r="I807" s="76">
        <f>'прил. 3'!J961</f>
        <v>-2294.9</v>
      </c>
      <c r="J807" s="76">
        <f t="shared" si="154"/>
        <v>10705.1</v>
      </c>
    </row>
    <row r="808" spans="1:10">
      <c r="A808" s="66" t="s">
        <v>78</v>
      </c>
      <c r="B808" s="78" t="s">
        <v>529</v>
      </c>
      <c r="C808" s="75" t="s">
        <v>74</v>
      </c>
      <c r="D808" s="67" t="s">
        <v>74</v>
      </c>
      <c r="E808" s="26"/>
      <c r="F808" s="76"/>
      <c r="G808" s="76"/>
      <c r="H808" s="76">
        <f t="shared" si="153"/>
        <v>0</v>
      </c>
      <c r="I808" s="76">
        <f>I809</f>
        <v>4977.2</v>
      </c>
      <c r="J808" s="76">
        <f t="shared" si="154"/>
        <v>4977.2</v>
      </c>
    </row>
    <row r="809" spans="1:10" ht="33">
      <c r="A809" s="71" t="str">
        <f ca="1">IF(ISERROR(MATCH(E809,Код_КВР,0)),"",INDIRECT(ADDRESS(MATCH(E809,Код_КВР,0)+1,2,,,"КВР")))</f>
        <v>Закупка товаров, работ и услуг для государственных (муниципальных) нужд</v>
      </c>
      <c r="B809" s="78" t="s">
        <v>529</v>
      </c>
      <c r="C809" s="75" t="s">
        <v>74</v>
      </c>
      <c r="D809" s="67" t="s">
        <v>74</v>
      </c>
      <c r="E809" s="26">
        <v>200</v>
      </c>
      <c r="F809" s="76"/>
      <c r="G809" s="76"/>
      <c r="H809" s="76">
        <f t="shared" si="153"/>
        <v>0</v>
      </c>
      <c r="I809" s="76">
        <f>I810</f>
        <v>4977.2</v>
      </c>
      <c r="J809" s="76">
        <f t="shared" si="154"/>
        <v>4977.2</v>
      </c>
    </row>
    <row r="810" spans="1:10" ht="33">
      <c r="A810" s="71" t="str">
        <f ca="1">IF(ISERROR(MATCH(E810,Код_КВР,0)),"",INDIRECT(ADDRESS(MATCH(E810,Код_КВР,0)+1,2,,,"КВР")))</f>
        <v>Иные закупки товаров, работ и услуг для обеспечения государственных (муниципальных) нужд</v>
      </c>
      <c r="B810" s="78" t="s">
        <v>529</v>
      </c>
      <c r="C810" s="75" t="s">
        <v>74</v>
      </c>
      <c r="D810" s="67" t="s">
        <v>74</v>
      </c>
      <c r="E810" s="26">
        <v>240</v>
      </c>
      <c r="F810" s="76"/>
      <c r="G810" s="76"/>
      <c r="H810" s="76">
        <f t="shared" si="153"/>
        <v>0</v>
      </c>
      <c r="I810" s="76">
        <f>'прил. 3'!J971</f>
        <v>4977.2</v>
      </c>
      <c r="J810" s="76">
        <f t="shared" si="154"/>
        <v>4977.2</v>
      </c>
    </row>
    <row r="811" spans="1:10">
      <c r="A811" s="71" t="str">
        <f ca="1">IF(ISERROR(MATCH(C811,Код_Раздел,0)),"",INDIRECT(ADDRESS(MATCH(C811,Код_Раздел,0)+1,2,,,"Раздел")))</f>
        <v>Культура, кинематография</v>
      </c>
      <c r="B811" s="78" t="s">
        <v>529</v>
      </c>
      <c r="C811" s="75" t="s">
        <v>99</v>
      </c>
      <c r="D811" s="67"/>
      <c r="E811" s="26"/>
      <c r="F811" s="76">
        <f>F812+F815</f>
        <v>23596.899999999998</v>
      </c>
      <c r="G811" s="76">
        <f>G812+G815</f>
        <v>0</v>
      </c>
      <c r="H811" s="76">
        <f t="shared" si="153"/>
        <v>23596.899999999998</v>
      </c>
      <c r="I811" s="76">
        <f>I812+I815</f>
        <v>0</v>
      </c>
      <c r="J811" s="76">
        <f t="shared" si="154"/>
        <v>23596.899999999998</v>
      </c>
    </row>
    <row r="812" spans="1:10">
      <c r="A812" s="71" t="s">
        <v>230</v>
      </c>
      <c r="B812" s="78" t="s">
        <v>529</v>
      </c>
      <c r="C812" s="75" t="s">
        <v>99</v>
      </c>
      <c r="D812" s="67" t="s">
        <v>90</v>
      </c>
      <c r="E812" s="26"/>
      <c r="F812" s="76">
        <f>F813</f>
        <v>23099.1</v>
      </c>
      <c r="G812" s="76">
        <f>G813</f>
        <v>0</v>
      </c>
      <c r="H812" s="76">
        <f t="shared" si="153"/>
        <v>23099.1</v>
      </c>
      <c r="I812" s="76">
        <f>I813</f>
        <v>0</v>
      </c>
      <c r="J812" s="76">
        <f t="shared" si="154"/>
        <v>23099.1</v>
      </c>
    </row>
    <row r="813" spans="1:10" ht="33">
      <c r="A813" s="71" t="str">
        <f ca="1">IF(ISERROR(MATCH(E813,Код_КВР,0)),"",INDIRECT(ADDRESS(MATCH(E813,Код_КВР,0)+1,2,,,"КВР")))</f>
        <v>Закупка товаров, работ и услуг для государственных (муниципальных) нужд</v>
      </c>
      <c r="B813" s="78" t="s">
        <v>529</v>
      </c>
      <c r="C813" s="75" t="s">
        <v>99</v>
      </c>
      <c r="D813" s="67" t="s">
        <v>90</v>
      </c>
      <c r="E813" s="26">
        <v>200</v>
      </c>
      <c r="F813" s="76">
        <f>F814</f>
        <v>23099.1</v>
      </c>
      <c r="G813" s="76">
        <f>G814</f>
        <v>0</v>
      </c>
      <c r="H813" s="76">
        <f t="shared" si="153"/>
        <v>23099.1</v>
      </c>
      <c r="I813" s="76">
        <f>I814</f>
        <v>0</v>
      </c>
      <c r="J813" s="76">
        <f t="shared" si="154"/>
        <v>23099.1</v>
      </c>
    </row>
    <row r="814" spans="1:10" ht="33">
      <c r="A814" s="71" t="str">
        <f ca="1">IF(ISERROR(MATCH(E814,Код_КВР,0)),"",INDIRECT(ADDRESS(MATCH(E814,Код_КВР,0)+1,2,,,"КВР")))</f>
        <v>Иные закупки товаров, работ и услуг для обеспечения государственных (муниципальных) нужд</v>
      </c>
      <c r="B814" s="78" t="s">
        <v>529</v>
      </c>
      <c r="C814" s="75" t="s">
        <v>99</v>
      </c>
      <c r="D814" s="67" t="s">
        <v>90</v>
      </c>
      <c r="E814" s="26">
        <v>240</v>
      </c>
      <c r="F814" s="76">
        <f>'прил. 3'!G983</f>
        <v>23099.1</v>
      </c>
      <c r="G814" s="76">
        <f>'прил. 3'!H983</f>
        <v>0</v>
      </c>
      <c r="H814" s="76">
        <f t="shared" si="153"/>
        <v>23099.1</v>
      </c>
      <c r="I814" s="76">
        <f>'прил. 3'!J983</f>
        <v>0</v>
      </c>
      <c r="J814" s="76">
        <f t="shared" si="154"/>
        <v>23099.1</v>
      </c>
    </row>
    <row r="815" spans="1:10">
      <c r="A815" s="71" t="s">
        <v>44</v>
      </c>
      <c r="B815" s="78" t="s">
        <v>529</v>
      </c>
      <c r="C815" s="75" t="s">
        <v>99</v>
      </c>
      <c r="D815" s="67" t="s">
        <v>93</v>
      </c>
      <c r="E815" s="26"/>
      <c r="F815" s="76">
        <f>F816</f>
        <v>497.8</v>
      </c>
      <c r="G815" s="76">
        <f>G816</f>
        <v>0</v>
      </c>
      <c r="H815" s="76">
        <f t="shared" si="153"/>
        <v>497.8</v>
      </c>
      <c r="I815" s="76">
        <f>I816</f>
        <v>0</v>
      </c>
      <c r="J815" s="76">
        <f t="shared" si="154"/>
        <v>497.8</v>
      </c>
    </row>
    <row r="816" spans="1:10" ht="33">
      <c r="A816" s="71" t="str">
        <f ca="1">IF(ISERROR(MATCH(E816,Код_КВР,0)),"",INDIRECT(ADDRESS(MATCH(E816,Код_КВР,0)+1,2,,,"КВР")))</f>
        <v>Закупка товаров, работ и услуг для государственных (муниципальных) нужд</v>
      </c>
      <c r="B816" s="78" t="s">
        <v>529</v>
      </c>
      <c r="C816" s="75" t="s">
        <v>99</v>
      </c>
      <c r="D816" s="67" t="s">
        <v>93</v>
      </c>
      <c r="E816" s="26">
        <v>200</v>
      </c>
      <c r="F816" s="76">
        <f>F817</f>
        <v>497.8</v>
      </c>
      <c r="G816" s="76">
        <f>G817</f>
        <v>0</v>
      </c>
      <c r="H816" s="76">
        <f t="shared" si="153"/>
        <v>497.8</v>
      </c>
      <c r="I816" s="76">
        <f>I817</f>
        <v>0</v>
      </c>
      <c r="J816" s="76">
        <f t="shared" si="154"/>
        <v>497.8</v>
      </c>
    </row>
    <row r="817" spans="1:13" ht="33">
      <c r="A817" s="71" t="str">
        <f ca="1">IF(ISERROR(MATCH(E817,Код_КВР,0)),"",INDIRECT(ADDRESS(MATCH(E817,Код_КВР,0)+1,2,,,"КВР")))</f>
        <v>Иные закупки товаров, работ и услуг для обеспечения государственных (муниципальных) нужд</v>
      </c>
      <c r="B817" s="78" t="s">
        <v>529</v>
      </c>
      <c r="C817" s="75" t="s">
        <v>99</v>
      </c>
      <c r="D817" s="67" t="s">
        <v>93</v>
      </c>
      <c r="E817" s="26">
        <v>240</v>
      </c>
      <c r="F817" s="76">
        <f>'прил. 3'!G992</f>
        <v>497.8</v>
      </c>
      <c r="G817" s="76">
        <f>'прил. 3'!H992</f>
        <v>0</v>
      </c>
      <c r="H817" s="76">
        <f t="shared" si="153"/>
        <v>497.8</v>
      </c>
      <c r="I817" s="76">
        <f>'прил. 3'!J992</f>
        <v>0</v>
      </c>
      <c r="J817" s="76">
        <f t="shared" si="154"/>
        <v>497.8</v>
      </c>
    </row>
    <row r="818" spans="1:13" ht="33">
      <c r="A818" s="71" t="str">
        <f ca="1">IF(ISERROR(MATCH(B818,Код_КЦСР,0)),"",INDIRECT(ADDRESS(MATCH(B818,Код_КЦСР,0)+1,2,,,"КЦСР")))</f>
        <v>Обеспечение создания условий для реализации муниципальной программы</v>
      </c>
      <c r="B818" s="78" t="s">
        <v>530</v>
      </c>
      <c r="C818" s="75"/>
      <c r="D818" s="67"/>
      <c r="E818" s="26"/>
      <c r="F818" s="76">
        <f>F819</f>
        <v>49153.2</v>
      </c>
      <c r="G818" s="76">
        <f>G819</f>
        <v>0</v>
      </c>
      <c r="H818" s="76">
        <f t="shared" si="153"/>
        <v>49153.2</v>
      </c>
      <c r="I818" s="76">
        <f>I819</f>
        <v>0</v>
      </c>
      <c r="J818" s="76">
        <f t="shared" si="154"/>
        <v>49153.2</v>
      </c>
    </row>
    <row r="819" spans="1:13">
      <c r="A819" s="71" t="str">
        <f ca="1">IF(ISERROR(MATCH(C819,Код_Раздел,0)),"",INDIRECT(ADDRESS(MATCH(C819,Код_Раздел,0)+1,2,,,"Раздел")))</f>
        <v>Национальная экономика</v>
      </c>
      <c r="B819" s="78" t="s">
        <v>530</v>
      </c>
      <c r="C819" s="75" t="s">
        <v>93</v>
      </c>
      <c r="D819" s="67"/>
      <c r="E819" s="26"/>
      <c r="F819" s="76">
        <f>F820</f>
        <v>49153.2</v>
      </c>
      <c r="G819" s="76">
        <f>G820</f>
        <v>0</v>
      </c>
      <c r="H819" s="76">
        <f t="shared" si="153"/>
        <v>49153.2</v>
      </c>
      <c r="I819" s="76">
        <f>I820</f>
        <v>0</v>
      </c>
      <c r="J819" s="76">
        <f t="shared" si="154"/>
        <v>49153.2</v>
      </c>
    </row>
    <row r="820" spans="1:13">
      <c r="A820" s="66" t="s">
        <v>100</v>
      </c>
      <c r="B820" s="78" t="s">
        <v>530</v>
      </c>
      <c r="C820" s="75" t="s">
        <v>93</v>
      </c>
      <c r="D820" s="75" t="s">
        <v>75</v>
      </c>
      <c r="E820" s="26"/>
      <c r="F820" s="76">
        <f>F821+F823+F825</f>
        <v>49153.2</v>
      </c>
      <c r="G820" s="76">
        <f>G821+G823+G825</f>
        <v>0</v>
      </c>
      <c r="H820" s="76">
        <f t="shared" si="153"/>
        <v>49153.2</v>
      </c>
      <c r="I820" s="76">
        <f>I821+I823+I825</f>
        <v>0</v>
      </c>
      <c r="J820" s="76">
        <f t="shared" si="154"/>
        <v>49153.2</v>
      </c>
    </row>
    <row r="821" spans="1:13" ht="67.5" customHeight="1">
      <c r="A821" s="71" t="str">
        <f t="shared" ref="A821:A826" ca="1" si="158">IF(ISERROR(MATCH(E821,Код_КВР,0)),"",INDIRECT(ADDRESS(MATCH(E821,Код_КВР,0)+1,2,,,"КВР")))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21" s="78" t="s">
        <v>530</v>
      </c>
      <c r="C821" s="75" t="s">
        <v>93</v>
      </c>
      <c r="D821" s="75" t="s">
        <v>75</v>
      </c>
      <c r="E821" s="26">
        <v>100</v>
      </c>
      <c r="F821" s="76">
        <f>F822</f>
        <v>45420.7</v>
      </c>
      <c r="G821" s="76">
        <f>G822</f>
        <v>0</v>
      </c>
      <c r="H821" s="76">
        <f t="shared" si="153"/>
        <v>45420.7</v>
      </c>
      <c r="I821" s="76">
        <f>I822</f>
        <v>0</v>
      </c>
      <c r="J821" s="76">
        <f t="shared" si="154"/>
        <v>45420.7</v>
      </c>
    </row>
    <row r="822" spans="1:13">
      <c r="A822" s="71" t="str">
        <f t="shared" ca="1" si="158"/>
        <v>Расходы на выплаты персоналу казенных учреждений</v>
      </c>
      <c r="B822" s="78" t="s">
        <v>530</v>
      </c>
      <c r="C822" s="75" t="s">
        <v>93</v>
      </c>
      <c r="D822" s="75" t="s">
        <v>75</v>
      </c>
      <c r="E822" s="26">
        <v>110</v>
      </c>
      <c r="F822" s="76">
        <f>'прил. 3'!G940</f>
        <v>45420.7</v>
      </c>
      <c r="G822" s="76">
        <f>'прил. 3'!H940</f>
        <v>0</v>
      </c>
      <c r="H822" s="76">
        <f t="shared" si="153"/>
        <v>45420.7</v>
      </c>
      <c r="I822" s="76">
        <f>'прил. 3'!J940</f>
        <v>0</v>
      </c>
      <c r="J822" s="76">
        <f t="shared" si="154"/>
        <v>45420.7</v>
      </c>
    </row>
    <row r="823" spans="1:13" ht="33">
      <c r="A823" s="71" t="str">
        <f t="shared" ca="1" si="158"/>
        <v>Закупка товаров, работ и услуг для государственных (муниципальных) нужд</v>
      </c>
      <c r="B823" s="78" t="s">
        <v>530</v>
      </c>
      <c r="C823" s="75" t="s">
        <v>93</v>
      </c>
      <c r="D823" s="75" t="s">
        <v>75</v>
      </c>
      <c r="E823" s="26">
        <v>200</v>
      </c>
      <c r="F823" s="76">
        <f>F824</f>
        <v>3302.6</v>
      </c>
      <c r="G823" s="76">
        <f>G824</f>
        <v>0</v>
      </c>
      <c r="H823" s="76">
        <f t="shared" si="153"/>
        <v>3302.6</v>
      </c>
      <c r="I823" s="76">
        <f>I824</f>
        <v>0</v>
      </c>
      <c r="J823" s="76">
        <f t="shared" si="154"/>
        <v>3302.6</v>
      </c>
    </row>
    <row r="824" spans="1:13" ht="33">
      <c r="A824" s="71" t="str">
        <f t="shared" ca="1" si="158"/>
        <v>Иные закупки товаров, работ и услуг для обеспечения государственных (муниципальных) нужд</v>
      </c>
      <c r="B824" s="78" t="s">
        <v>530</v>
      </c>
      <c r="C824" s="75" t="s">
        <v>93</v>
      </c>
      <c r="D824" s="75" t="s">
        <v>75</v>
      </c>
      <c r="E824" s="26">
        <v>240</v>
      </c>
      <c r="F824" s="76">
        <f>'прил. 3'!G942</f>
        <v>3302.6</v>
      </c>
      <c r="G824" s="76">
        <f>'прил. 3'!H942</f>
        <v>0</v>
      </c>
      <c r="H824" s="76">
        <f t="shared" si="153"/>
        <v>3302.6</v>
      </c>
      <c r="I824" s="76">
        <f>'прил. 3'!J942</f>
        <v>0</v>
      </c>
      <c r="J824" s="76">
        <f t="shared" si="154"/>
        <v>3302.6</v>
      </c>
    </row>
    <row r="825" spans="1:13">
      <c r="A825" s="71" t="str">
        <f t="shared" ca="1" si="158"/>
        <v>Иные бюджетные ассигнования</v>
      </c>
      <c r="B825" s="78" t="s">
        <v>530</v>
      </c>
      <c r="C825" s="75" t="s">
        <v>93</v>
      </c>
      <c r="D825" s="75" t="s">
        <v>75</v>
      </c>
      <c r="E825" s="26">
        <v>800</v>
      </c>
      <c r="F825" s="76">
        <f>F826</f>
        <v>429.9</v>
      </c>
      <c r="G825" s="76">
        <f>G826</f>
        <v>0</v>
      </c>
      <c r="H825" s="76">
        <f t="shared" si="153"/>
        <v>429.9</v>
      </c>
      <c r="I825" s="76">
        <f>I826</f>
        <v>0</v>
      </c>
      <c r="J825" s="76">
        <f t="shared" si="154"/>
        <v>429.9</v>
      </c>
    </row>
    <row r="826" spans="1:13">
      <c r="A826" s="71" t="str">
        <f t="shared" ca="1" si="158"/>
        <v>Уплата налогов, сборов и иных платежей</v>
      </c>
      <c r="B826" s="78" t="s">
        <v>530</v>
      </c>
      <c r="C826" s="75" t="s">
        <v>93</v>
      </c>
      <c r="D826" s="75" t="s">
        <v>75</v>
      </c>
      <c r="E826" s="26">
        <v>850</v>
      </c>
      <c r="F826" s="76">
        <f>'прил. 3'!G944</f>
        <v>429.9</v>
      </c>
      <c r="G826" s="76">
        <f>'прил. 3'!H944</f>
        <v>0</v>
      </c>
      <c r="H826" s="76">
        <f t="shared" si="153"/>
        <v>429.9</v>
      </c>
      <c r="I826" s="76">
        <f>'прил. 3'!J944</f>
        <v>0</v>
      </c>
      <c r="J826" s="76">
        <f t="shared" si="154"/>
        <v>429.9</v>
      </c>
    </row>
    <row r="827" spans="1:13" ht="49.5">
      <c r="A827" s="71" t="str">
        <f ca="1">IF(ISERROR(MATCH(B827,Код_КЦСР,0)),"",INDIRECT(ADDRESS(MATCH(B827,Код_КЦСР,0)+1,2,,,"КЦСР")))</f>
        <v>Муниципальная программа «Развитие системы комплексной безопасности жизнедеятельности населения города» на 2014 – 2018 годы</v>
      </c>
      <c r="B827" s="77" t="s">
        <v>532</v>
      </c>
      <c r="C827" s="75"/>
      <c r="D827" s="67"/>
      <c r="E827" s="26"/>
      <c r="F827" s="76">
        <f>F828+F878</f>
        <v>50554.7</v>
      </c>
      <c r="G827" s="76">
        <f>G828+G878</f>
        <v>0</v>
      </c>
      <c r="H827" s="76">
        <f t="shared" si="153"/>
        <v>50554.7</v>
      </c>
      <c r="I827" s="76">
        <f>I828+I878</f>
        <v>0</v>
      </c>
      <c r="J827" s="76">
        <f t="shared" si="154"/>
        <v>50554.7</v>
      </c>
      <c r="M827" s="40"/>
    </row>
    <row r="828" spans="1:13" ht="33">
      <c r="A828" s="71" t="str">
        <f ca="1">IF(ISERROR(MATCH(B828,Код_КЦСР,0)),"",INDIRECT(ADDRESS(MATCH(B828,Код_КЦСР,0)+1,2,,,"КЦСР")))</f>
        <v>Обеспечение пожарной безопасности муниципальных учреждений города</v>
      </c>
      <c r="B828" s="77" t="s">
        <v>534</v>
      </c>
      <c r="C828" s="75"/>
      <c r="D828" s="67"/>
      <c r="E828" s="26"/>
      <c r="F828" s="76">
        <f>F829+F838+F844+F853+F858+F863+F868</f>
        <v>3767.2</v>
      </c>
      <c r="G828" s="76">
        <f>G829+G838+G844+G853+G858+G863+G868</f>
        <v>0</v>
      </c>
      <c r="H828" s="76">
        <f t="shared" si="153"/>
        <v>3767.2</v>
      </c>
      <c r="I828" s="76">
        <f>I829+I838+I844+I853+I858+I863+I868</f>
        <v>0</v>
      </c>
      <c r="J828" s="76">
        <f t="shared" si="154"/>
        <v>3767.2</v>
      </c>
    </row>
    <row r="829" spans="1:13" ht="49.5">
      <c r="A829" s="71" t="str">
        <f ca="1">IF(ISERROR(MATCH(B829,Код_КЦСР,0)),"",INDIRECT(ADDRESS(MATCH(B829,Код_КЦСР,0)+1,2,,,"КЦСР")))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829" s="77" t="s">
        <v>535</v>
      </c>
      <c r="C829" s="75"/>
      <c r="D829" s="67"/>
      <c r="E829" s="26"/>
      <c r="F829" s="76">
        <f>F830+F834</f>
        <v>690.5</v>
      </c>
      <c r="G829" s="76">
        <f>G830+G834</f>
        <v>0</v>
      </c>
      <c r="H829" s="76">
        <f t="shared" si="153"/>
        <v>690.5</v>
      </c>
      <c r="I829" s="76">
        <f>I830+I834</f>
        <v>0</v>
      </c>
      <c r="J829" s="76">
        <f t="shared" si="154"/>
        <v>690.5</v>
      </c>
    </row>
    <row r="830" spans="1:13">
      <c r="A830" s="71" t="str">
        <f ca="1">IF(ISERROR(MATCH(C830,Код_Раздел,0)),"",INDIRECT(ADDRESS(MATCH(C830,Код_Раздел,0)+1,2,,,"Раздел")))</f>
        <v>Национальная безопасность и правоохранительная  деятельность</v>
      </c>
      <c r="B830" s="77" t="s">
        <v>535</v>
      </c>
      <c r="C830" s="75" t="s">
        <v>92</v>
      </c>
      <c r="D830" s="67"/>
      <c r="E830" s="26"/>
      <c r="F830" s="76">
        <f t="shared" ref="F830:I832" si="159">F831</f>
        <v>108.5</v>
      </c>
      <c r="G830" s="76">
        <f t="shared" si="159"/>
        <v>0</v>
      </c>
      <c r="H830" s="76">
        <f t="shared" si="153"/>
        <v>108.5</v>
      </c>
      <c r="I830" s="76">
        <f t="shared" si="159"/>
        <v>0</v>
      </c>
      <c r="J830" s="76">
        <f t="shared" si="154"/>
        <v>108.5</v>
      </c>
    </row>
    <row r="831" spans="1:13" ht="33">
      <c r="A831" s="66" t="s">
        <v>133</v>
      </c>
      <c r="B831" s="77" t="s">
        <v>535</v>
      </c>
      <c r="C831" s="75" t="s">
        <v>92</v>
      </c>
      <c r="D831" s="67" t="s">
        <v>96</v>
      </c>
      <c r="E831" s="26"/>
      <c r="F831" s="76">
        <f t="shared" si="159"/>
        <v>108.5</v>
      </c>
      <c r="G831" s="76">
        <f t="shared" si="159"/>
        <v>0</v>
      </c>
      <c r="H831" s="76">
        <f t="shared" si="153"/>
        <v>108.5</v>
      </c>
      <c r="I831" s="76">
        <f t="shared" si="159"/>
        <v>0</v>
      </c>
      <c r="J831" s="76">
        <f t="shared" si="154"/>
        <v>108.5</v>
      </c>
    </row>
    <row r="832" spans="1:13" ht="33">
      <c r="A832" s="71" t="str">
        <f ca="1">IF(ISERROR(MATCH(E832,Код_КВР,0)),"",INDIRECT(ADDRESS(MATCH(E832,Код_КВР,0)+1,2,,,"КВР")))</f>
        <v>Закупка товаров, работ и услуг для государственных (муниципальных) нужд</v>
      </c>
      <c r="B832" s="77" t="s">
        <v>535</v>
      </c>
      <c r="C832" s="75" t="s">
        <v>92</v>
      </c>
      <c r="D832" s="67" t="s">
        <v>96</v>
      </c>
      <c r="E832" s="26">
        <v>200</v>
      </c>
      <c r="F832" s="76">
        <f t="shared" si="159"/>
        <v>108.5</v>
      </c>
      <c r="G832" s="76">
        <f t="shared" si="159"/>
        <v>0</v>
      </c>
      <c r="H832" s="76">
        <f t="shared" si="153"/>
        <v>108.5</v>
      </c>
      <c r="I832" s="76">
        <f t="shared" si="159"/>
        <v>0</v>
      </c>
      <c r="J832" s="76">
        <f t="shared" si="154"/>
        <v>108.5</v>
      </c>
    </row>
    <row r="833" spans="1:10" ht="33">
      <c r="A833" s="71" t="str">
        <f ca="1">IF(ISERROR(MATCH(E833,Код_КВР,0)),"",INDIRECT(ADDRESS(MATCH(E833,Код_КВР,0)+1,2,,,"КВР")))</f>
        <v>Иные закупки товаров, работ и услуг для обеспечения государственных (муниципальных) нужд</v>
      </c>
      <c r="B833" s="77" t="s">
        <v>535</v>
      </c>
      <c r="C833" s="75" t="s">
        <v>92</v>
      </c>
      <c r="D833" s="67" t="s">
        <v>96</v>
      </c>
      <c r="E833" s="26">
        <v>240</v>
      </c>
      <c r="F833" s="76">
        <f>'прил. 3'!G141</f>
        <v>108.5</v>
      </c>
      <c r="G833" s="76">
        <f>'прил. 3'!H141</f>
        <v>0</v>
      </c>
      <c r="H833" s="76">
        <f t="shared" si="153"/>
        <v>108.5</v>
      </c>
      <c r="I833" s="76">
        <f>'прил. 3'!J141</f>
        <v>0</v>
      </c>
      <c r="J833" s="76">
        <f t="shared" si="154"/>
        <v>108.5</v>
      </c>
    </row>
    <row r="834" spans="1:10">
      <c r="A834" s="71" t="str">
        <f ca="1">IF(ISERROR(MATCH(C834,Код_Раздел,0)),"",INDIRECT(ADDRESS(MATCH(C834,Код_Раздел,0)+1,2,,,"Раздел")))</f>
        <v>Образование</v>
      </c>
      <c r="B834" s="77" t="s">
        <v>535</v>
      </c>
      <c r="C834" s="75" t="s">
        <v>74</v>
      </c>
      <c r="D834" s="67"/>
      <c r="E834" s="26"/>
      <c r="F834" s="76">
        <f t="shared" ref="F834:I836" si="160">F835</f>
        <v>582</v>
      </c>
      <c r="G834" s="76">
        <f t="shared" si="160"/>
        <v>0</v>
      </c>
      <c r="H834" s="76">
        <f t="shared" si="153"/>
        <v>582</v>
      </c>
      <c r="I834" s="76">
        <f t="shared" si="160"/>
        <v>0</v>
      </c>
      <c r="J834" s="76">
        <f t="shared" si="154"/>
        <v>582</v>
      </c>
    </row>
    <row r="835" spans="1:10">
      <c r="A835" s="66" t="s">
        <v>123</v>
      </c>
      <c r="B835" s="77" t="s">
        <v>535</v>
      </c>
      <c r="C835" s="75" t="s">
        <v>74</v>
      </c>
      <c r="D835" s="67" t="s">
        <v>96</v>
      </c>
      <c r="E835" s="26"/>
      <c r="F835" s="76">
        <f t="shared" si="160"/>
        <v>582</v>
      </c>
      <c r="G835" s="76">
        <f t="shared" si="160"/>
        <v>0</v>
      </c>
      <c r="H835" s="76">
        <f t="shared" si="153"/>
        <v>582</v>
      </c>
      <c r="I835" s="76">
        <f t="shared" si="160"/>
        <v>0</v>
      </c>
      <c r="J835" s="76">
        <f t="shared" si="154"/>
        <v>582</v>
      </c>
    </row>
    <row r="836" spans="1:10" ht="33">
      <c r="A836" s="71" t="str">
        <f ca="1">IF(ISERROR(MATCH(E836,Код_КВР,0)),"",INDIRECT(ADDRESS(MATCH(E836,Код_КВР,0)+1,2,,,"КВР")))</f>
        <v>Предоставление субсидий бюджетным, автономным учреждениям и иным некоммерческим организациям</v>
      </c>
      <c r="B836" s="77" t="s">
        <v>535</v>
      </c>
      <c r="C836" s="75" t="s">
        <v>74</v>
      </c>
      <c r="D836" s="67" t="s">
        <v>96</v>
      </c>
      <c r="E836" s="26">
        <v>600</v>
      </c>
      <c r="F836" s="76">
        <f t="shared" si="160"/>
        <v>582</v>
      </c>
      <c r="G836" s="76">
        <f t="shared" si="160"/>
        <v>0</v>
      </c>
      <c r="H836" s="76">
        <f t="shared" si="153"/>
        <v>582</v>
      </c>
      <c r="I836" s="76">
        <f t="shared" si="160"/>
        <v>0</v>
      </c>
      <c r="J836" s="76">
        <f t="shared" si="154"/>
        <v>582</v>
      </c>
    </row>
    <row r="837" spans="1:10">
      <c r="A837" s="71" t="str">
        <f ca="1">IF(ISERROR(MATCH(E837,Код_КВР,0)),"",INDIRECT(ADDRESS(MATCH(E837,Код_КВР,0)+1,2,,,"КВР")))</f>
        <v>Субсидии бюджетным учреждениям</v>
      </c>
      <c r="B837" s="77" t="s">
        <v>535</v>
      </c>
      <c r="C837" s="75" t="s">
        <v>74</v>
      </c>
      <c r="D837" s="67" t="s">
        <v>96</v>
      </c>
      <c r="E837" s="26">
        <v>610</v>
      </c>
      <c r="F837" s="76">
        <f>'прил. 3'!G574+'прил. 3'!G772</f>
        <v>582</v>
      </c>
      <c r="G837" s="76">
        <f>'прил. 3'!H574+'прил. 3'!H772</f>
        <v>0</v>
      </c>
      <c r="H837" s="76">
        <f t="shared" si="153"/>
        <v>582</v>
      </c>
      <c r="I837" s="76">
        <f>'прил. 3'!J574+'прил. 3'!J772</f>
        <v>0</v>
      </c>
      <c r="J837" s="76">
        <f t="shared" si="154"/>
        <v>582</v>
      </c>
    </row>
    <row r="838" spans="1:10" ht="33">
      <c r="A838" s="71" t="str">
        <f ca="1">IF(ISERROR(MATCH(B838,Код_КЦСР,0)),"",INDIRECT(ADDRESS(MATCH(B838,Код_КЦСР,0)+1,2,,,"КЦСР")))</f>
        <v>Приобретение первичных средств пожаротушения, перезарядка огнетушителей</v>
      </c>
      <c r="B838" s="77" t="s">
        <v>536</v>
      </c>
      <c r="C838" s="75"/>
      <c r="D838" s="67"/>
      <c r="E838" s="26"/>
      <c r="F838" s="76">
        <f t="shared" ref="F838:I840" si="161">F839</f>
        <v>360.9</v>
      </c>
      <c r="G838" s="76">
        <f t="shared" si="161"/>
        <v>0</v>
      </c>
      <c r="H838" s="76">
        <f t="shared" si="153"/>
        <v>360.9</v>
      </c>
      <c r="I838" s="76">
        <f t="shared" si="161"/>
        <v>0</v>
      </c>
      <c r="J838" s="76">
        <f t="shared" si="154"/>
        <v>360.9</v>
      </c>
    </row>
    <row r="839" spans="1:10">
      <c r="A839" s="71" t="str">
        <f ca="1">IF(ISERROR(MATCH(C839,Код_Раздел,0)),"",INDIRECT(ADDRESS(MATCH(C839,Код_Раздел,0)+1,2,,,"Раздел")))</f>
        <v>Образование</v>
      </c>
      <c r="B839" s="77" t="s">
        <v>536</v>
      </c>
      <c r="C839" s="75" t="s">
        <v>74</v>
      </c>
      <c r="D839" s="67"/>
      <c r="E839" s="26"/>
      <c r="F839" s="76">
        <f t="shared" si="161"/>
        <v>360.9</v>
      </c>
      <c r="G839" s="76">
        <f t="shared" si="161"/>
        <v>0</v>
      </c>
      <c r="H839" s="76">
        <f t="shared" si="153"/>
        <v>360.9</v>
      </c>
      <c r="I839" s="76">
        <f t="shared" si="161"/>
        <v>0</v>
      </c>
      <c r="J839" s="76">
        <f t="shared" si="154"/>
        <v>360.9</v>
      </c>
    </row>
    <row r="840" spans="1:10">
      <c r="A840" s="66" t="s">
        <v>123</v>
      </c>
      <c r="B840" s="77" t="s">
        <v>536</v>
      </c>
      <c r="C840" s="75" t="s">
        <v>74</v>
      </c>
      <c r="D840" s="67" t="s">
        <v>96</v>
      </c>
      <c r="E840" s="26"/>
      <c r="F840" s="76">
        <f t="shared" si="161"/>
        <v>360.9</v>
      </c>
      <c r="G840" s="76">
        <f t="shared" si="161"/>
        <v>0</v>
      </c>
      <c r="H840" s="76">
        <f t="shared" si="153"/>
        <v>360.9</v>
      </c>
      <c r="I840" s="76">
        <f t="shared" si="161"/>
        <v>0</v>
      </c>
      <c r="J840" s="76">
        <f t="shared" si="154"/>
        <v>360.9</v>
      </c>
    </row>
    <row r="841" spans="1:10" ht="33">
      <c r="A841" s="71" t="str">
        <f ca="1">IF(ISERROR(MATCH(E841,Код_КВР,0)),"",INDIRECT(ADDRESS(MATCH(E841,Код_КВР,0)+1,2,,,"КВР")))</f>
        <v>Предоставление субсидий бюджетным, автономным учреждениям и иным некоммерческим организациям</v>
      </c>
      <c r="B841" s="77" t="s">
        <v>536</v>
      </c>
      <c r="C841" s="75" t="s">
        <v>74</v>
      </c>
      <c r="D841" s="67" t="s">
        <v>96</v>
      </c>
      <c r="E841" s="26">
        <v>600</v>
      </c>
      <c r="F841" s="76">
        <f>F842+F843</f>
        <v>360.9</v>
      </c>
      <c r="G841" s="76">
        <f>G842+G843</f>
        <v>0</v>
      </c>
      <c r="H841" s="76">
        <f t="shared" si="153"/>
        <v>360.9</v>
      </c>
      <c r="I841" s="76">
        <f>I842+I843</f>
        <v>0</v>
      </c>
      <c r="J841" s="76">
        <f t="shared" si="154"/>
        <v>360.9</v>
      </c>
    </row>
    <row r="842" spans="1:10">
      <c r="A842" s="71" t="str">
        <f ca="1">IF(ISERROR(MATCH(E842,Код_КВР,0)),"",INDIRECT(ADDRESS(MATCH(E842,Код_КВР,0)+1,2,,,"КВР")))</f>
        <v>Субсидии бюджетным учреждениям</v>
      </c>
      <c r="B842" s="77" t="s">
        <v>536</v>
      </c>
      <c r="C842" s="75" t="s">
        <v>74</v>
      </c>
      <c r="D842" s="67" t="s">
        <v>96</v>
      </c>
      <c r="E842" s="26">
        <v>610</v>
      </c>
      <c r="F842" s="76">
        <f>'прил. 3'!G577</f>
        <v>354.9</v>
      </c>
      <c r="G842" s="76">
        <f>'прил. 3'!H577</f>
        <v>0</v>
      </c>
      <c r="H842" s="76">
        <f t="shared" si="153"/>
        <v>354.9</v>
      </c>
      <c r="I842" s="76">
        <f>'прил. 3'!J577</f>
        <v>0</v>
      </c>
      <c r="J842" s="76">
        <f t="shared" si="154"/>
        <v>354.9</v>
      </c>
    </row>
    <row r="843" spans="1:10">
      <c r="A843" s="71" t="str">
        <f ca="1">IF(ISERROR(MATCH(E843,Код_КВР,0)),"",INDIRECT(ADDRESS(MATCH(E843,Код_КВР,0)+1,2,,,"КВР")))</f>
        <v>Субсидии автономным учреждениям</v>
      </c>
      <c r="B843" s="77" t="s">
        <v>536</v>
      </c>
      <c r="C843" s="75" t="s">
        <v>74</v>
      </c>
      <c r="D843" s="67" t="s">
        <v>96</v>
      </c>
      <c r="E843" s="26">
        <v>620</v>
      </c>
      <c r="F843" s="76">
        <f>'прил. 3'!G578</f>
        <v>6</v>
      </c>
      <c r="G843" s="76">
        <f>'прил. 3'!H578</f>
        <v>0</v>
      </c>
      <c r="H843" s="76">
        <f t="shared" si="153"/>
        <v>6</v>
      </c>
      <c r="I843" s="76">
        <f>'прил. 3'!J578</f>
        <v>0</v>
      </c>
      <c r="J843" s="76">
        <f t="shared" si="154"/>
        <v>6</v>
      </c>
    </row>
    <row r="844" spans="1:10">
      <c r="A844" s="71" t="str">
        <f ca="1">IF(ISERROR(MATCH(B844,Код_КЦСР,0)),"",INDIRECT(ADDRESS(MATCH(B844,Код_КЦСР,0)+1,2,,,"КЦСР")))</f>
        <v>Ремонт и оборудование эвакуационных путей зданий</v>
      </c>
      <c r="B844" s="77" t="s">
        <v>537</v>
      </c>
      <c r="C844" s="75"/>
      <c r="D844" s="67"/>
      <c r="E844" s="26"/>
      <c r="F844" s="76">
        <f>F845+F849</f>
        <v>1399.3</v>
      </c>
      <c r="G844" s="76">
        <f>G845+G849</f>
        <v>0</v>
      </c>
      <c r="H844" s="76">
        <f t="shared" si="153"/>
        <v>1399.3</v>
      </c>
      <c r="I844" s="76">
        <f>I845+I849</f>
        <v>0</v>
      </c>
      <c r="J844" s="76">
        <f t="shared" si="154"/>
        <v>1399.3</v>
      </c>
    </row>
    <row r="845" spans="1:10">
      <c r="A845" s="71" t="str">
        <f ca="1">IF(ISERROR(MATCH(C845,Код_Раздел,0)),"",INDIRECT(ADDRESS(MATCH(C845,Код_Раздел,0)+1,2,,,"Раздел")))</f>
        <v>Образование</v>
      </c>
      <c r="B845" s="77" t="s">
        <v>537</v>
      </c>
      <c r="C845" s="75" t="s">
        <v>74</v>
      </c>
      <c r="D845" s="67"/>
      <c r="E845" s="26"/>
      <c r="F845" s="76">
        <f t="shared" ref="F845:I846" si="162">F846</f>
        <v>1044</v>
      </c>
      <c r="G845" s="76">
        <f t="shared" si="162"/>
        <v>0</v>
      </c>
      <c r="H845" s="76">
        <f t="shared" si="153"/>
        <v>1044</v>
      </c>
      <c r="I845" s="76">
        <f t="shared" si="162"/>
        <v>0</v>
      </c>
      <c r="J845" s="76">
        <f t="shared" si="154"/>
        <v>1044</v>
      </c>
    </row>
    <row r="846" spans="1:10">
      <c r="A846" s="66" t="s">
        <v>123</v>
      </c>
      <c r="B846" s="77" t="s">
        <v>537</v>
      </c>
      <c r="C846" s="75" t="s">
        <v>74</v>
      </c>
      <c r="D846" s="67" t="s">
        <v>96</v>
      </c>
      <c r="E846" s="26"/>
      <c r="F846" s="76">
        <f t="shared" si="162"/>
        <v>1044</v>
      </c>
      <c r="G846" s="76">
        <f t="shared" si="162"/>
        <v>0</v>
      </c>
      <c r="H846" s="76">
        <f t="shared" si="153"/>
        <v>1044</v>
      </c>
      <c r="I846" s="76">
        <f t="shared" si="162"/>
        <v>0</v>
      </c>
      <c r="J846" s="76">
        <f t="shared" si="154"/>
        <v>1044</v>
      </c>
    </row>
    <row r="847" spans="1:10" ht="33">
      <c r="A847" s="71" t="str">
        <f ca="1">IF(ISERROR(MATCH(E847,Код_КВР,0)),"",INDIRECT(ADDRESS(MATCH(E847,Код_КВР,0)+1,2,,,"КВР")))</f>
        <v>Предоставление субсидий бюджетным, автономным учреждениям и иным некоммерческим организациям</v>
      </c>
      <c r="B847" s="77" t="s">
        <v>537</v>
      </c>
      <c r="C847" s="75" t="s">
        <v>74</v>
      </c>
      <c r="D847" s="67" t="s">
        <v>96</v>
      </c>
      <c r="E847" s="26">
        <v>600</v>
      </c>
      <c r="F847" s="76">
        <f>F848</f>
        <v>1044</v>
      </c>
      <c r="G847" s="76">
        <f>G848</f>
        <v>0</v>
      </c>
      <c r="H847" s="76">
        <f t="shared" si="153"/>
        <v>1044</v>
      </c>
      <c r="I847" s="76">
        <f>I848</f>
        <v>0</v>
      </c>
      <c r="J847" s="76">
        <f t="shared" si="154"/>
        <v>1044</v>
      </c>
    </row>
    <row r="848" spans="1:10">
      <c r="A848" s="71" t="str">
        <f ca="1">IF(ISERROR(MATCH(E848,Код_КВР,0)),"",INDIRECT(ADDRESS(MATCH(E848,Код_КВР,0)+1,2,,,"КВР")))</f>
        <v>Субсидии бюджетным учреждениям</v>
      </c>
      <c r="B848" s="77" t="s">
        <v>537</v>
      </c>
      <c r="C848" s="75" t="s">
        <v>74</v>
      </c>
      <c r="D848" s="67" t="s">
        <v>96</v>
      </c>
      <c r="E848" s="26">
        <v>610</v>
      </c>
      <c r="F848" s="76">
        <f>'прил. 3'!G581+'прил. 3'!G775</f>
        <v>1044</v>
      </c>
      <c r="G848" s="76">
        <f>'прил. 3'!H581+'прил. 3'!H775</f>
        <v>0</v>
      </c>
      <c r="H848" s="76">
        <f t="shared" si="153"/>
        <v>1044</v>
      </c>
      <c r="I848" s="76">
        <f>'прил. 3'!J581+'прил. 3'!J775</f>
        <v>0</v>
      </c>
      <c r="J848" s="76">
        <f t="shared" si="154"/>
        <v>1044</v>
      </c>
    </row>
    <row r="849" spans="1:10">
      <c r="A849" s="71" t="str">
        <f ca="1">IF(ISERROR(MATCH(C849,Код_Раздел,0)),"",INDIRECT(ADDRESS(MATCH(C849,Код_Раздел,0)+1,2,,,"Раздел")))</f>
        <v>Культура, кинематография</v>
      </c>
      <c r="B849" s="77" t="s">
        <v>537</v>
      </c>
      <c r="C849" s="75" t="s">
        <v>99</v>
      </c>
      <c r="D849" s="67"/>
      <c r="E849" s="26"/>
      <c r="F849" s="76">
        <f t="shared" ref="F849:I851" si="163">F850</f>
        <v>355.3</v>
      </c>
      <c r="G849" s="76">
        <f t="shared" si="163"/>
        <v>0</v>
      </c>
      <c r="H849" s="76">
        <f t="shared" si="153"/>
        <v>355.3</v>
      </c>
      <c r="I849" s="76">
        <f t="shared" si="163"/>
        <v>0</v>
      </c>
      <c r="J849" s="76">
        <f t="shared" si="154"/>
        <v>355.3</v>
      </c>
    </row>
    <row r="850" spans="1:10">
      <c r="A850" s="71" t="s">
        <v>230</v>
      </c>
      <c r="B850" s="77" t="s">
        <v>537</v>
      </c>
      <c r="C850" s="75" t="s">
        <v>99</v>
      </c>
      <c r="D850" s="67" t="s">
        <v>90</v>
      </c>
      <c r="E850" s="26"/>
      <c r="F850" s="76">
        <f t="shared" si="163"/>
        <v>355.3</v>
      </c>
      <c r="G850" s="76">
        <f t="shared" si="163"/>
        <v>0</v>
      </c>
      <c r="H850" s="76">
        <f t="shared" si="153"/>
        <v>355.3</v>
      </c>
      <c r="I850" s="76">
        <f t="shared" si="163"/>
        <v>0</v>
      </c>
      <c r="J850" s="76">
        <f t="shared" si="154"/>
        <v>355.3</v>
      </c>
    </row>
    <row r="851" spans="1:10" ht="33">
      <c r="A851" s="71" t="str">
        <f ca="1">IF(ISERROR(MATCH(E851,Код_КВР,0)),"",INDIRECT(ADDRESS(MATCH(E851,Код_КВР,0)+1,2,,,"КВР")))</f>
        <v>Предоставление субсидий бюджетным, автономным учреждениям и иным некоммерческим организациям</v>
      </c>
      <c r="B851" s="77" t="s">
        <v>537</v>
      </c>
      <c r="C851" s="75" t="s">
        <v>99</v>
      </c>
      <c r="D851" s="67" t="s">
        <v>90</v>
      </c>
      <c r="E851" s="26">
        <v>600</v>
      </c>
      <c r="F851" s="76">
        <f t="shared" si="163"/>
        <v>355.3</v>
      </c>
      <c r="G851" s="76">
        <f t="shared" si="163"/>
        <v>0</v>
      </c>
      <c r="H851" s="76">
        <f t="shared" si="153"/>
        <v>355.3</v>
      </c>
      <c r="I851" s="76">
        <f t="shared" si="163"/>
        <v>0</v>
      </c>
      <c r="J851" s="76">
        <f t="shared" si="154"/>
        <v>355.3</v>
      </c>
    </row>
    <row r="852" spans="1:10">
      <c r="A852" s="71" t="str">
        <f ca="1">IF(ISERROR(MATCH(E852,Код_КВР,0)),"",INDIRECT(ADDRESS(MATCH(E852,Код_КВР,0)+1,2,,,"КВР")))</f>
        <v>Субсидии бюджетным учреждениям</v>
      </c>
      <c r="B852" s="77" t="s">
        <v>537</v>
      </c>
      <c r="C852" s="75" t="s">
        <v>99</v>
      </c>
      <c r="D852" s="67" t="s">
        <v>90</v>
      </c>
      <c r="E852" s="26">
        <v>610</v>
      </c>
      <c r="F852" s="76">
        <f>'прил. 3'!G737</f>
        <v>355.3</v>
      </c>
      <c r="G852" s="76">
        <f>'прил. 3'!H737</f>
        <v>0</v>
      </c>
      <c r="H852" s="76">
        <f t="shared" si="153"/>
        <v>355.3</v>
      </c>
      <c r="I852" s="76">
        <f>'прил. 3'!J737</f>
        <v>0</v>
      </c>
      <c r="J852" s="76">
        <f t="shared" si="154"/>
        <v>355.3</v>
      </c>
    </row>
    <row r="853" spans="1:10">
      <c r="A853" s="71" t="str">
        <f ca="1">IF(ISERROR(MATCH(B853,Код_КЦСР,0)),"",INDIRECT(ADDRESS(MATCH(B853,Код_КЦСР,0)+1,2,,,"КЦСР")))</f>
        <v>Ремонт и обслуживание электрооборудования зданий</v>
      </c>
      <c r="B853" s="77" t="s">
        <v>539</v>
      </c>
      <c r="C853" s="75"/>
      <c r="D853" s="67"/>
      <c r="E853" s="26"/>
      <c r="F853" s="76">
        <f t="shared" ref="F853:I856" si="164">F854</f>
        <v>66.7</v>
      </c>
      <c r="G853" s="76">
        <f t="shared" si="164"/>
        <v>0</v>
      </c>
      <c r="H853" s="76">
        <f t="shared" si="153"/>
        <v>66.7</v>
      </c>
      <c r="I853" s="76">
        <f t="shared" si="164"/>
        <v>0</v>
      </c>
      <c r="J853" s="76">
        <f t="shared" si="154"/>
        <v>66.7</v>
      </c>
    </row>
    <row r="854" spans="1:10">
      <c r="A854" s="71" t="str">
        <f ca="1">IF(ISERROR(MATCH(C854,Код_Раздел,0)),"",INDIRECT(ADDRESS(MATCH(C854,Код_Раздел,0)+1,2,,,"Раздел")))</f>
        <v>Культура, кинематография</v>
      </c>
      <c r="B854" s="77" t="s">
        <v>539</v>
      </c>
      <c r="C854" s="75" t="s">
        <v>99</v>
      </c>
      <c r="D854" s="67"/>
      <c r="E854" s="26"/>
      <c r="F854" s="76">
        <f t="shared" si="164"/>
        <v>66.7</v>
      </c>
      <c r="G854" s="76">
        <f t="shared" si="164"/>
        <v>0</v>
      </c>
      <c r="H854" s="76">
        <f t="shared" si="153"/>
        <v>66.7</v>
      </c>
      <c r="I854" s="76">
        <f t="shared" si="164"/>
        <v>0</v>
      </c>
      <c r="J854" s="76">
        <f t="shared" si="154"/>
        <v>66.7</v>
      </c>
    </row>
    <row r="855" spans="1:10">
      <c r="A855" s="66" t="s">
        <v>230</v>
      </c>
      <c r="B855" s="77" t="s">
        <v>539</v>
      </c>
      <c r="C855" s="75" t="s">
        <v>99</v>
      </c>
      <c r="D855" s="67" t="s">
        <v>90</v>
      </c>
      <c r="E855" s="26"/>
      <c r="F855" s="76">
        <f t="shared" si="164"/>
        <v>66.7</v>
      </c>
      <c r="G855" s="76">
        <f t="shared" si="164"/>
        <v>0</v>
      </c>
      <c r="H855" s="76">
        <f t="shared" si="153"/>
        <v>66.7</v>
      </c>
      <c r="I855" s="76">
        <f t="shared" si="164"/>
        <v>0</v>
      </c>
      <c r="J855" s="76">
        <f t="shared" si="154"/>
        <v>66.7</v>
      </c>
    </row>
    <row r="856" spans="1:10" ht="33">
      <c r="A856" s="71" t="str">
        <f ca="1">IF(ISERROR(MATCH(E856,Код_КВР,0)),"",INDIRECT(ADDRESS(MATCH(E856,Код_КВР,0)+1,2,,,"КВР")))</f>
        <v>Предоставление субсидий бюджетным, автономным учреждениям и иным некоммерческим организациям</v>
      </c>
      <c r="B856" s="77" t="s">
        <v>539</v>
      </c>
      <c r="C856" s="75" t="s">
        <v>99</v>
      </c>
      <c r="D856" s="67" t="s">
        <v>90</v>
      </c>
      <c r="E856" s="26">
        <v>600</v>
      </c>
      <c r="F856" s="76">
        <f t="shared" si="164"/>
        <v>66.7</v>
      </c>
      <c r="G856" s="76">
        <f t="shared" si="164"/>
        <v>0</v>
      </c>
      <c r="H856" s="76">
        <f t="shared" si="153"/>
        <v>66.7</v>
      </c>
      <c r="I856" s="76">
        <f t="shared" si="164"/>
        <v>0</v>
      </c>
      <c r="J856" s="76">
        <f t="shared" si="154"/>
        <v>66.7</v>
      </c>
    </row>
    <row r="857" spans="1:10">
      <c r="A857" s="71" t="str">
        <f ca="1">IF(ISERROR(MATCH(E857,Код_КВР,0)),"",INDIRECT(ADDRESS(MATCH(E857,Код_КВР,0)+1,2,,,"КВР")))</f>
        <v>Субсидии бюджетным учреждениям</v>
      </c>
      <c r="B857" s="77" t="s">
        <v>539</v>
      </c>
      <c r="C857" s="75" t="s">
        <v>99</v>
      </c>
      <c r="D857" s="67" t="s">
        <v>90</v>
      </c>
      <c r="E857" s="26">
        <v>610</v>
      </c>
      <c r="F857" s="76">
        <f>'прил. 3'!G740</f>
        <v>66.7</v>
      </c>
      <c r="G857" s="76">
        <f>'прил. 3'!H740</f>
        <v>0</v>
      </c>
      <c r="H857" s="76">
        <f t="shared" ref="H857:H920" si="165">F857+G857</f>
        <v>66.7</v>
      </c>
      <c r="I857" s="76">
        <f>'прил. 3'!J740</f>
        <v>0</v>
      </c>
      <c r="J857" s="76">
        <f t="shared" ref="J857:J920" si="166">H857+I857</f>
        <v>66.7</v>
      </c>
    </row>
    <row r="858" spans="1:10">
      <c r="A858" s="71" t="str">
        <f ca="1">IF(ISERROR(MATCH(B858,Код_КЦСР,0)),"",INDIRECT(ADDRESS(MATCH(B858,Код_КЦСР,0)+1,2,,,"КЦСР")))</f>
        <v>Ремонт и испытание наружных пожарных лестниц</v>
      </c>
      <c r="B858" s="77" t="s">
        <v>540</v>
      </c>
      <c r="C858" s="75"/>
      <c r="D858" s="67"/>
      <c r="E858" s="26"/>
      <c r="F858" s="76">
        <f>+F859</f>
        <v>216.5</v>
      </c>
      <c r="G858" s="76">
        <f>+G859</f>
        <v>0</v>
      </c>
      <c r="H858" s="76">
        <f t="shared" si="165"/>
        <v>216.5</v>
      </c>
      <c r="I858" s="76">
        <f>+I859</f>
        <v>0</v>
      </c>
      <c r="J858" s="76">
        <f t="shared" si="166"/>
        <v>216.5</v>
      </c>
    </row>
    <row r="859" spans="1:10">
      <c r="A859" s="71" t="str">
        <f ca="1">IF(ISERROR(MATCH(C859,Код_Раздел,0)),"",INDIRECT(ADDRESS(MATCH(C859,Код_Раздел,0)+1,2,,,"Раздел")))</f>
        <v>Образование</v>
      </c>
      <c r="B859" s="77" t="s">
        <v>540</v>
      </c>
      <c r="C859" s="75" t="s">
        <v>74</v>
      </c>
      <c r="D859" s="67"/>
      <c r="E859" s="26"/>
      <c r="F859" s="76">
        <f t="shared" ref="F859:I861" si="167">F860</f>
        <v>216.5</v>
      </c>
      <c r="G859" s="76">
        <f t="shared" si="167"/>
        <v>0</v>
      </c>
      <c r="H859" s="76">
        <f t="shared" si="165"/>
        <v>216.5</v>
      </c>
      <c r="I859" s="76">
        <f t="shared" si="167"/>
        <v>0</v>
      </c>
      <c r="J859" s="76">
        <f t="shared" si="166"/>
        <v>216.5</v>
      </c>
    </row>
    <row r="860" spans="1:10">
      <c r="A860" s="66" t="s">
        <v>123</v>
      </c>
      <c r="B860" s="77" t="s">
        <v>540</v>
      </c>
      <c r="C860" s="75" t="s">
        <v>74</v>
      </c>
      <c r="D860" s="67" t="s">
        <v>96</v>
      </c>
      <c r="E860" s="26"/>
      <c r="F860" s="76">
        <f t="shared" si="167"/>
        <v>216.5</v>
      </c>
      <c r="G860" s="76">
        <f t="shared" si="167"/>
        <v>0</v>
      </c>
      <c r="H860" s="76">
        <f t="shared" si="165"/>
        <v>216.5</v>
      </c>
      <c r="I860" s="76">
        <f t="shared" si="167"/>
        <v>0</v>
      </c>
      <c r="J860" s="76">
        <f t="shared" si="166"/>
        <v>216.5</v>
      </c>
    </row>
    <row r="861" spans="1:10" ht="33">
      <c r="A861" s="71" t="str">
        <f ca="1">IF(ISERROR(MATCH(E861,Код_КВР,0)),"",INDIRECT(ADDRESS(MATCH(E861,Код_КВР,0)+1,2,,,"КВР")))</f>
        <v>Предоставление субсидий бюджетным, автономным учреждениям и иным некоммерческим организациям</v>
      </c>
      <c r="B861" s="77" t="s">
        <v>540</v>
      </c>
      <c r="C861" s="75" t="s">
        <v>74</v>
      </c>
      <c r="D861" s="67" t="s">
        <v>96</v>
      </c>
      <c r="E861" s="26">
        <v>600</v>
      </c>
      <c r="F861" s="76">
        <f t="shared" si="167"/>
        <v>216.5</v>
      </c>
      <c r="G861" s="76">
        <f t="shared" si="167"/>
        <v>0</v>
      </c>
      <c r="H861" s="76">
        <f t="shared" si="165"/>
        <v>216.5</v>
      </c>
      <c r="I861" s="76">
        <f t="shared" si="167"/>
        <v>0</v>
      </c>
      <c r="J861" s="76">
        <f t="shared" si="166"/>
        <v>216.5</v>
      </c>
    </row>
    <row r="862" spans="1:10">
      <c r="A862" s="71" t="str">
        <f ca="1">IF(ISERROR(MATCH(E862,Код_КВР,0)),"",INDIRECT(ADDRESS(MATCH(E862,Код_КВР,0)+1,2,,,"КВР")))</f>
        <v>Субсидии бюджетным учреждениям</v>
      </c>
      <c r="B862" s="77" t="s">
        <v>540</v>
      </c>
      <c r="C862" s="75" t="s">
        <v>74</v>
      </c>
      <c r="D862" s="67" t="s">
        <v>96</v>
      </c>
      <c r="E862" s="26">
        <v>610</v>
      </c>
      <c r="F862" s="76">
        <f>'прил. 3'!G584</f>
        <v>216.5</v>
      </c>
      <c r="G862" s="76">
        <f>'прил. 3'!H584</f>
        <v>0</v>
      </c>
      <c r="H862" s="76">
        <f t="shared" si="165"/>
        <v>216.5</v>
      </c>
      <c r="I862" s="76">
        <f>'прил. 3'!J584</f>
        <v>0</v>
      </c>
      <c r="J862" s="76">
        <f t="shared" si="166"/>
        <v>216.5</v>
      </c>
    </row>
    <row r="863" spans="1:10" ht="33">
      <c r="A863" s="71" t="str">
        <f ca="1">IF(ISERROR(MATCH(B863,Код_КЦСР,0)),"",INDIRECT(ADDRESS(MATCH(B863,Код_КЦСР,0)+1,2,,,"КЦСР")))</f>
        <v>Комплектование, ремонт и испытание внутреннего противопожарного водоснабжения зданий (ПК)</v>
      </c>
      <c r="B863" s="77" t="s">
        <v>541</v>
      </c>
      <c r="C863" s="75"/>
      <c r="D863" s="67"/>
      <c r="E863" s="26"/>
      <c r="F863" s="76">
        <f>F864</f>
        <v>10</v>
      </c>
      <c r="G863" s="76">
        <f>G864</f>
        <v>0</v>
      </c>
      <c r="H863" s="76">
        <f t="shared" si="165"/>
        <v>10</v>
      </c>
      <c r="I863" s="76">
        <f>I864</f>
        <v>0</v>
      </c>
      <c r="J863" s="76">
        <f t="shared" si="166"/>
        <v>10</v>
      </c>
    </row>
    <row r="864" spans="1:10">
      <c r="A864" s="71" t="str">
        <f ca="1">IF(ISERROR(MATCH(C864,Код_Раздел,0)),"",INDIRECT(ADDRESS(MATCH(C864,Код_Раздел,0)+1,2,,,"Раздел")))</f>
        <v>Образование</v>
      </c>
      <c r="B864" s="77" t="s">
        <v>541</v>
      </c>
      <c r="C864" s="75" t="s">
        <v>74</v>
      </c>
      <c r="D864" s="67"/>
      <c r="E864" s="26"/>
      <c r="F864" s="76">
        <f t="shared" ref="F864:I866" si="168">F865</f>
        <v>10</v>
      </c>
      <c r="G864" s="76">
        <f t="shared" si="168"/>
        <v>0</v>
      </c>
      <c r="H864" s="76">
        <f t="shared" si="165"/>
        <v>10</v>
      </c>
      <c r="I864" s="76">
        <f t="shared" si="168"/>
        <v>0</v>
      </c>
      <c r="J864" s="76">
        <f t="shared" si="166"/>
        <v>10</v>
      </c>
    </row>
    <row r="865" spans="1:10">
      <c r="A865" s="66" t="s">
        <v>123</v>
      </c>
      <c r="B865" s="77" t="s">
        <v>541</v>
      </c>
      <c r="C865" s="75" t="s">
        <v>74</v>
      </c>
      <c r="D865" s="67" t="s">
        <v>96</v>
      </c>
      <c r="E865" s="26"/>
      <c r="F865" s="76">
        <f t="shared" si="168"/>
        <v>10</v>
      </c>
      <c r="G865" s="76">
        <f t="shared" si="168"/>
        <v>0</v>
      </c>
      <c r="H865" s="76">
        <f t="shared" si="165"/>
        <v>10</v>
      </c>
      <c r="I865" s="76">
        <f t="shared" si="168"/>
        <v>0</v>
      </c>
      <c r="J865" s="76">
        <f t="shared" si="166"/>
        <v>10</v>
      </c>
    </row>
    <row r="866" spans="1:10" ht="33">
      <c r="A866" s="71" t="str">
        <f ca="1">IF(ISERROR(MATCH(E866,Код_КВР,0)),"",INDIRECT(ADDRESS(MATCH(E866,Код_КВР,0)+1,2,,,"КВР")))</f>
        <v>Предоставление субсидий бюджетным, автономным учреждениям и иным некоммерческим организациям</v>
      </c>
      <c r="B866" s="77" t="s">
        <v>541</v>
      </c>
      <c r="C866" s="75" t="s">
        <v>74</v>
      </c>
      <c r="D866" s="67" t="s">
        <v>96</v>
      </c>
      <c r="E866" s="26">
        <v>600</v>
      </c>
      <c r="F866" s="76">
        <f t="shared" si="168"/>
        <v>10</v>
      </c>
      <c r="G866" s="76">
        <f t="shared" si="168"/>
        <v>0</v>
      </c>
      <c r="H866" s="76">
        <f t="shared" si="165"/>
        <v>10</v>
      </c>
      <c r="I866" s="76">
        <f t="shared" si="168"/>
        <v>0</v>
      </c>
      <c r="J866" s="76">
        <f t="shared" si="166"/>
        <v>10</v>
      </c>
    </row>
    <row r="867" spans="1:10">
      <c r="A867" s="71" t="str">
        <f ca="1">IF(ISERROR(MATCH(E867,Код_КВР,0)),"",INDIRECT(ADDRESS(MATCH(E867,Код_КВР,0)+1,2,,,"КВР")))</f>
        <v>Субсидии бюджетным учреждениям</v>
      </c>
      <c r="B867" s="77" t="s">
        <v>541</v>
      </c>
      <c r="C867" s="75" t="s">
        <v>74</v>
      </c>
      <c r="D867" s="67" t="s">
        <v>96</v>
      </c>
      <c r="E867" s="26">
        <v>610</v>
      </c>
      <c r="F867" s="76">
        <f>'прил. 3'!G587</f>
        <v>10</v>
      </c>
      <c r="G867" s="76">
        <f>'прил. 3'!H587</f>
        <v>0</v>
      </c>
      <c r="H867" s="76">
        <f t="shared" si="165"/>
        <v>10</v>
      </c>
      <c r="I867" s="76">
        <f>'прил. 3'!J587</f>
        <v>0</v>
      </c>
      <c r="J867" s="76">
        <f t="shared" si="166"/>
        <v>10</v>
      </c>
    </row>
    <row r="868" spans="1:10" ht="36.75" customHeight="1">
      <c r="A868" s="71" t="str">
        <f ca="1">IF(ISERROR(MATCH(B868,Код_КЦСР,0)),"",INDIRECT(ADDRESS(MATCH(B868,Код_КЦСР,0)+1,2,,,"КЦСР")))</f>
        <v>Огнезащитная обработка деревянных и металлических конструкций зданий, декорации и одежды сцены. Проведение экспертизы</v>
      </c>
      <c r="B868" s="77" t="s">
        <v>542</v>
      </c>
      <c r="C868" s="75"/>
      <c r="D868" s="67"/>
      <c r="E868" s="26"/>
      <c r="F868" s="76">
        <f>F869+F874</f>
        <v>1023.3</v>
      </c>
      <c r="G868" s="76">
        <f>G869+G874</f>
        <v>0</v>
      </c>
      <c r="H868" s="76">
        <f t="shared" si="165"/>
        <v>1023.3</v>
      </c>
      <c r="I868" s="76">
        <f>I869+I874</f>
        <v>0</v>
      </c>
      <c r="J868" s="76">
        <f t="shared" si="166"/>
        <v>1023.3</v>
      </c>
    </row>
    <row r="869" spans="1:10">
      <c r="A869" s="71" t="str">
        <f ca="1">IF(ISERROR(MATCH(C869,Код_Раздел,0)),"",INDIRECT(ADDRESS(MATCH(C869,Код_Раздел,0)+1,2,,,"Раздел")))</f>
        <v>Образование</v>
      </c>
      <c r="B869" s="77" t="s">
        <v>542</v>
      </c>
      <c r="C869" s="75" t="s">
        <v>74</v>
      </c>
      <c r="D869" s="67"/>
      <c r="E869" s="26"/>
      <c r="F869" s="76">
        <f t="shared" ref="F869:I870" si="169">F870</f>
        <v>895.5</v>
      </c>
      <c r="G869" s="76">
        <f t="shared" si="169"/>
        <v>0</v>
      </c>
      <c r="H869" s="76">
        <f t="shared" si="165"/>
        <v>895.5</v>
      </c>
      <c r="I869" s="76">
        <f t="shared" si="169"/>
        <v>0</v>
      </c>
      <c r="J869" s="76">
        <f t="shared" si="166"/>
        <v>895.5</v>
      </c>
    </row>
    <row r="870" spans="1:10">
      <c r="A870" s="66" t="s">
        <v>123</v>
      </c>
      <c r="B870" s="77" t="s">
        <v>542</v>
      </c>
      <c r="C870" s="75" t="s">
        <v>74</v>
      </c>
      <c r="D870" s="67" t="s">
        <v>96</v>
      </c>
      <c r="E870" s="26"/>
      <c r="F870" s="76">
        <f t="shared" si="169"/>
        <v>895.5</v>
      </c>
      <c r="G870" s="76">
        <f t="shared" si="169"/>
        <v>0</v>
      </c>
      <c r="H870" s="76">
        <f t="shared" si="165"/>
        <v>895.5</v>
      </c>
      <c r="I870" s="76">
        <f t="shared" si="169"/>
        <v>0</v>
      </c>
      <c r="J870" s="76">
        <f t="shared" si="166"/>
        <v>895.5</v>
      </c>
    </row>
    <row r="871" spans="1:10" ht="33">
      <c r="A871" s="71" t="str">
        <f ca="1">IF(ISERROR(MATCH(E871,Код_КВР,0)),"",INDIRECT(ADDRESS(MATCH(E871,Код_КВР,0)+1,2,,,"КВР")))</f>
        <v>Предоставление субсидий бюджетным, автономным учреждениям и иным некоммерческим организациям</v>
      </c>
      <c r="B871" s="77" t="s">
        <v>542</v>
      </c>
      <c r="C871" s="75" t="s">
        <v>74</v>
      </c>
      <c r="D871" s="67" t="s">
        <v>96</v>
      </c>
      <c r="E871" s="26">
        <v>600</v>
      </c>
      <c r="F871" s="76">
        <f>F872+F873</f>
        <v>895.5</v>
      </c>
      <c r="G871" s="76">
        <f>G872+G873</f>
        <v>0</v>
      </c>
      <c r="H871" s="76">
        <f t="shared" si="165"/>
        <v>895.5</v>
      </c>
      <c r="I871" s="76">
        <f>I872+I873</f>
        <v>0</v>
      </c>
      <c r="J871" s="76">
        <f t="shared" si="166"/>
        <v>895.5</v>
      </c>
    </row>
    <row r="872" spans="1:10">
      <c r="A872" s="71" t="str">
        <f ca="1">IF(ISERROR(MATCH(E872,Код_КВР,0)),"",INDIRECT(ADDRESS(MATCH(E872,Код_КВР,0)+1,2,,,"КВР")))</f>
        <v>Субсидии бюджетным учреждениям</v>
      </c>
      <c r="B872" s="77" t="s">
        <v>542</v>
      </c>
      <c r="C872" s="75" t="s">
        <v>74</v>
      </c>
      <c r="D872" s="67" t="s">
        <v>96</v>
      </c>
      <c r="E872" s="26">
        <v>610</v>
      </c>
      <c r="F872" s="76">
        <f>'прил. 3'!G590</f>
        <v>883.5</v>
      </c>
      <c r="G872" s="76">
        <f>'прил. 3'!H590</f>
        <v>0</v>
      </c>
      <c r="H872" s="76">
        <f t="shared" si="165"/>
        <v>883.5</v>
      </c>
      <c r="I872" s="76">
        <f>'прил. 3'!J590</f>
        <v>0</v>
      </c>
      <c r="J872" s="76">
        <f t="shared" si="166"/>
        <v>883.5</v>
      </c>
    </row>
    <row r="873" spans="1:10">
      <c r="A873" s="71" t="str">
        <f ca="1">IF(ISERROR(MATCH(E873,Код_КВР,0)),"",INDIRECT(ADDRESS(MATCH(E873,Код_КВР,0)+1,2,,,"КВР")))</f>
        <v>Субсидии автономным учреждениям</v>
      </c>
      <c r="B873" s="77" t="s">
        <v>542</v>
      </c>
      <c r="C873" s="75" t="s">
        <v>74</v>
      </c>
      <c r="D873" s="67" t="s">
        <v>96</v>
      </c>
      <c r="E873" s="26">
        <v>620</v>
      </c>
      <c r="F873" s="76">
        <f>'прил. 3'!G591</f>
        <v>12</v>
      </c>
      <c r="G873" s="76">
        <f>'прил. 3'!H591</f>
        <v>0</v>
      </c>
      <c r="H873" s="76">
        <f t="shared" si="165"/>
        <v>12</v>
      </c>
      <c r="I873" s="76">
        <f>'прил. 3'!J591</f>
        <v>0</v>
      </c>
      <c r="J873" s="76">
        <f t="shared" si="166"/>
        <v>12</v>
      </c>
    </row>
    <row r="874" spans="1:10">
      <c r="A874" s="71" t="str">
        <f ca="1">IF(ISERROR(MATCH(C874,Код_Раздел,0)),"",INDIRECT(ADDRESS(MATCH(C874,Код_Раздел,0)+1,2,,,"Раздел")))</f>
        <v>Культура, кинематография</v>
      </c>
      <c r="B874" s="77" t="s">
        <v>542</v>
      </c>
      <c r="C874" s="75" t="s">
        <v>99</v>
      </c>
      <c r="D874" s="67"/>
      <c r="E874" s="26"/>
      <c r="F874" s="76">
        <f t="shared" ref="F874:I876" si="170">F875</f>
        <v>127.8</v>
      </c>
      <c r="G874" s="76">
        <f t="shared" si="170"/>
        <v>0</v>
      </c>
      <c r="H874" s="76">
        <f t="shared" si="165"/>
        <v>127.8</v>
      </c>
      <c r="I874" s="76">
        <f t="shared" si="170"/>
        <v>0</v>
      </c>
      <c r="J874" s="76">
        <f t="shared" si="166"/>
        <v>127.8</v>
      </c>
    </row>
    <row r="875" spans="1:10">
      <c r="A875" s="66" t="s">
        <v>230</v>
      </c>
      <c r="B875" s="77" t="s">
        <v>542</v>
      </c>
      <c r="C875" s="75" t="s">
        <v>99</v>
      </c>
      <c r="D875" s="67" t="s">
        <v>90</v>
      </c>
      <c r="E875" s="26"/>
      <c r="F875" s="76">
        <f t="shared" si="170"/>
        <v>127.8</v>
      </c>
      <c r="G875" s="76">
        <f t="shared" si="170"/>
        <v>0</v>
      </c>
      <c r="H875" s="76">
        <f t="shared" si="165"/>
        <v>127.8</v>
      </c>
      <c r="I875" s="76">
        <f t="shared" si="170"/>
        <v>0</v>
      </c>
      <c r="J875" s="76">
        <f t="shared" si="166"/>
        <v>127.8</v>
      </c>
    </row>
    <row r="876" spans="1:10" ht="33">
      <c r="A876" s="71" t="str">
        <f ca="1">IF(ISERROR(MATCH(E876,Код_КВР,0)),"",INDIRECT(ADDRESS(MATCH(E876,Код_КВР,0)+1,2,,,"КВР")))</f>
        <v>Предоставление субсидий бюджетным, автономным учреждениям и иным некоммерческим организациям</v>
      </c>
      <c r="B876" s="77" t="s">
        <v>542</v>
      </c>
      <c r="C876" s="75" t="s">
        <v>99</v>
      </c>
      <c r="D876" s="67" t="s">
        <v>90</v>
      </c>
      <c r="E876" s="26">
        <v>600</v>
      </c>
      <c r="F876" s="76">
        <f t="shared" si="170"/>
        <v>127.8</v>
      </c>
      <c r="G876" s="76">
        <f t="shared" si="170"/>
        <v>0</v>
      </c>
      <c r="H876" s="76">
        <f t="shared" si="165"/>
        <v>127.8</v>
      </c>
      <c r="I876" s="76">
        <f t="shared" si="170"/>
        <v>0</v>
      </c>
      <c r="J876" s="76">
        <f t="shared" si="166"/>
        <v>127.8</v>
      </c>
    </row>
    <row r="877" spans="1:10">
      <c r="A877" s="71" t="str">
        <f ca="1">IF(ISERROR(MATCH(E877,Код_КВР,0)),"",INDIRECT(ADDRESS(MATCH(E877,Код_КВР,0)+1,2,,,"КВР")))</f>
        <v>Субсидии бюджетным учреждениям</v>
      </c>
      <c r="B877" s="77" t="s">
        <v>542</v>
      </c>
      <c r="C877" s="75" t="s">
        <v>99</v>
      </c>
      <c r="D877" s="67" t="s">
        <v>90</v>
      </c>
      <c r="E877" s="26">
        <v>610</v>
      </c>
      <c r="F877" s="76">
        <f>'прил. 3'!G743</f>
        <v>127.8</v>
      </c>
      <c r="G877" s="76">
        <f>'прил. 3'!H743</f>
        <v>0</v>
      </c>
      <c r="H877" s="76">
        <f t="shared" si="165"/>
        <v>127.8</v>
      </c>
      <c r="I877" s="76">
        <f>'прил. 3'!J743</f>
        <v>0</v>
      </c>
      <c r="J877" s="76">
        <f t="shared" si="166"/>
        <v>127.8</v>
      </c>
    </row>
    <row r="878" spans="1:10" ht="33">
      <c r="A878" s="71" t="str">
        <f ca="1">IF(ISERROR(MATCH(B878,Код_КЦСР,0)),"",INDIRECT(ADDRESS(MATCH(B878,Код_КЦСР,0)+1,2,,,"КЦСР")))</f>
        <v>Снижение рисков и смягчение последствий чрезвычайных ситуаций природного и техногенного характера в городе</v>
      </c>
      <c r="B878" s="77" t="s">
        <v>545</v>
      </c>
      <c r="C878" s="75"/>
      <c r="D878" s="67"/>
      <c r="E878" s="26"/>
      <c r="F878" s="76">
        <f>F879+F884+F891+F902</f>
        <v>46787.5</v>
      </c>
      <c r="G878" s="76">
        <f>G879+G884+G891+G902</f>
        <v>0</v>
      </c>
      <c r="H878" s="76">
        <f t="shared" si="165"/>
        <v>46787.5</v>
      </c>
      <c r="I878" s="76">
        <f>I879+I884+I891+I902</f>
        <v>0</v>
      </c>
      <c r="J878" s="76">
        <f t="shared" si="166"/>
        <v>46787.5</v>
      </c>
    </row>
    <row r="879" spans="1:10" ht="34.5" customHeight="1">
      <c r="A879" s="71" t="str">
        <f ca="1">IF(ISERROR(MATCH(B879,Код_КЦСР,0)),"",INDIRECT(ADDRESS(MATCH(B879,Код_КЦСР,0)+1,2,,,"КЦСР")))</f>
        <v>Оснащение аварийно-спасательных подразделений МБУ "СпаС" современными аварийно-спасательными средствами и инструментом</v>
      </c>
      <c r="B879" s="77" t="s">
        <v>546</v>
      </c>
      <c r="C879" s="75"/>
      <c r="D879" s="67"/>
      <c r="E879" s="26"/>
      <c r="F879" s="76">
        <f t="shared" ref="F879:I880" si="171">F880</f>
        <v>173.6</v>
      </c>
      <c r="G879" s="76">
        <f t="shared" si="171"/>
        <v>0</v>
      </c>
      <c r="H879" s="76">
        <f t="shared" si="165"/>
        <v>173.6</v>
      </c>
      <c r="I879" s="76">
        <f t="shared" si="171"/>
        <v>0</v>
      </c>
      <c r="J879" s="76">
        <f t="shared" si="166"/>
        <v>173.6</v>
      </c>
    </row>
    <row r="880" spans="1:10">
      <c r="A880" s="71" t="str">
        <f ca="1">IF(ISERROR(MATCH(C880,Код_Раздел,0)),"",INDIRECT(ADDRESS(MATCH(C880,Код_Раздел,0)+1,2,,,"Раздел")))</f>
        <v>Национальная безопасность и правоохранительная  деятельность</v>
      </c>
      <c r="B880" s="77" t="s">
        <v>546</v>
      </c>
      <c r="C880" s="75" t="s">
        <v>92</v>
      </c>
      <c r="D880" s="67"/>
      <c r="E880" s="26"/>
      <c r="F880" s="76">
        <f t="shared" si="171"/>
        <v>173.6</v>
      </c>
      <c r="G880" s="76">
        <f t="shared" si="171"/>
        <v>0</v>
      </c>
      <c r="H880" s="76">
        <f t="shared" si="165"/>
        <v>173.6</v>
      </c>
      <c r="I880" s="76">
        <f t="shared" si="171"/>
        <v>0</v>
      </c>
      <c r="J880" s="76">
        <f t="shared" si="166"/>
        <v>173.6</v>
      </c>
    </row>
    <row r="881" spans="1:10" ht="33">
      <c r="A881" s="66" t="s">
        <v>133</v>
      </c>
      <c r="B881" s="77" t="s">
        <v>546</v>
      </c>
      <c r="C881" s="75" t="s">
        <v>92</v>
      </c>
      <c r="D881" s="67" t="s">
        <v>96</v>
      </c>
      <c r="E881" s="26"/>
      <c r="F881" s="76">
        <f>F882</f>
        <v>173.6</v>
      </c>
      <c r="G881" s="76">
        <f>G882</f>
        <v>0</v>
      </c>
      <c r="H881" s="76">
        <f t="shared" si="165"/>
        <v>173.6</v>
      </c>
      <c r="I881" s="76">
        <f>I882</f>
        <v>0</v>
      </c>
      <c r="J881" s="76">
        <f t="shared" si="166"/>
        <v>173.6</v>
      </c>
    </row>
    <row r="882" spans="1:10" ht="33">
      <c r="A882" s="71" t="str">
        <f ca="1">IF(ISERROR(MATCH(E882,Код_КВР,0)),"",INDIRECT(ADDRESS(MATCH(E882,Код_КВР,0)+1,2,,,"КВР")))</f>
        <v>Предоставление субсидий бюджетным, автономным учреждениям и иным некоммерческим организациям</v>
      </c>
      <c r="B882" s="77" t="s">
        <v>546</v>
      </c>
      <c r="C882" s="75" t="s">
        <v>92</v>
      </c>
      <c r="D882" s="67" t="s">
        <v>96</v>
      </c>
      <c r="E882" s="26">
        <v>600</v>
      </c>
      <c r="F882" s="76">
        <f t="shared" ref="F882:I882" si="172">F883</f>
        <v>173.6</v>
      </c>
      <c r="G882" s="76">
        <f t="shared" si="172"/>
        <v>0</v>
      </c>
      <c r="H882" s="76">
        <f t="shared" si="165"/>
        <v>173.6</v>
      </c>
      <c r="I882" s="76">
        <f t="shared" si="172"/>
        <v>0</v>
      </c>
      <c r="J882" s="76">
        <f t="shared" si="166"/>
        <v>173.6</v>
      </c>
    </row>
    <row r="883" spans="1:10">
      <c r="A883" s="71" t="str">
        <f ca="1">IF(ISERROR(MATCH(E883,Код_КВР,0)),"",INDIRECT(ADDRESS(MATCH(E883,Код_КВР,0)+1,2,,,"КВР")))</f>
        <v>Субсидии бюджетным учреждениям</v>
      </c>
      <c r="B883" s="77" t="s">
        <v>546</v>
      </c>
      <c r="C883" s="75" t="s">
        <v>92</v>
      </c>
      <c r="D883" s="67" t="s">
        <v>96</v>
      </c>
      <c r="E883" s="26">
        <v>610</v>
      </c>
      <c r="F883" s="76">
        <f>'прил. 3'!G145</f>
        <v>173.6</v>
      </c>
      <c r="G883" s="76">
        <f>'прил. 3'!H145</f>
        <v>0</v>
      </c>
      <c r="H883" s="76">
        <f t="shared" si="165"/>
        <v>173.6</v>
      </c>
      <c r="I883" s="76">
        <f>'прил. 3'!J145</f>
        <v>0</v>
      </c>
      <c r="J883" s="76">
        <f t="shared" si="166"/>
        <v>173.6</v>
      </c>
    </row>
    <row r="884" spans="1:10" ht="33">
      <c r="A884" s="71" t="str">
        <f ca="1">IF(ISERROR(MATCH(B884,Код_КЦСР,0)),"",INDIRECT(ADDRESS(MATCH(B884,Код_КЦСР,0)+1,2,,,"КЦСР")))</f>
        <v>Организация и проведение обучения должностных лиц и специалистов ГО и ЧС</v>
      </c>
      <c r="B884" s="77" t="s">
        <v>548</v>
      </c>
      <c r="C884" s="75"/>
      <c r="D884" s="67"/>
      <c r="E884" s="26"/>
      <c r="F884" s="76">
        <f>F885</f>
        <v>455</v>
      </c>
      <c r="G884" s="76">
        <f>G885</f>
        <v>0</v>
      </c>
      <c r="H884" s="76">
        <f t="shared" si="165"/>
        <v>455</v>
      </c>
      <c r="I884" s="76">
        <f>I885</f>
        <v>0</v>
      </c>
      <c r="J884" s="76">
        <f t="shared" si="166"/>
        <v>455</v>
      </c>
    </row>
    <row r="885" spans="1:10">
      <c r="A885" s="71" t="str">
        <f ca="1">IF(ISERROR(MATCH(C885,Код_Раздел,0)),"",INDIRECT(ADDRESS(MATCH(C885,Код_Раздел,0)+1,2,,,"Раздел")))</f>
        <v>Национальная безопасность и правоохранительная  деятельность</v>
      </c>
      <c r="B885" s="77" t="s">
        <v>548</v>
      </c>
      <c r="C885" s="75" t="s">
        <v>92</v>
      </c>
      <c r="D885" s="67"/>
      <c r="E885" s="26"/>
      <c r="F885" s="76">
        <f>F886</f>
        <v>455</v>
      </c>
      <c r="G885" s="76">
        <f>G886</f>
        <v>0</v>
      </c>
      <c r="H885" s="76">
        <f t="shared" si="165"/>
        <v>455</v>
      </c>
      <c r="I885" s="76">
        <f>I886</f>
        <v>0</v>
      </c>
      <c r="J885" s="76">
        <f t="shared" si="166"/>
        <v>455</v>
      </c>
    </row>
    <row r="886" spans="1:10" ht="33">
      <c r="A886" s="66" t="s">
        <v>133</v>
      </c>
      <c r="B886" s="77" t="s">
        <v>548</v>
      </c>
      <c r="C886" s="75" t="s">
        <v>92</v>
      </c>
      <c r="D886" s="67" t="s">
        <v>96</v>
      </c>
      <c r="E886" s="26"/>
      <c r="F886" s="76">
        <f>F887+F889</f>
        <v>455</v>
      </c>
      <c r="G886" s="76">
        <f>G887+G889</f>
        <v>0</v>
      </c>
      <c r="H886" s="76">
        <f t="shared" si="165"/>
        <v>455</v>
      </c>
      <c r="I886" s="76">
        <f>I887+I889</f>
        <v>0</v>
      </c>
      <c r="J886" s="76">
        <f t="shared" si="166"/>
        <v>455</v>
      </c>
    </row>
    <row r="887" spans="1:10" ht="67.5" customHeight="1">
      <c r="A887" s="71" t="str">
        <f ca="1">IF(ISERROR(MATCH(E887,Код_КВР,0)),"",INDIRECT(ADDRESS(MATCH(E887,Код_КВР,0)+1,2,,,"КВР")))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87" s="77" t="s">
        <v>548</v>
      </c>
      <c r="C887" s="75" t="s">
        <v>92</v>
      </c>
      <c r="D887" s="67" t="s">
        <v>96</v>
      </c>
      <c r="E887" s="26">
        <v>100</v>
      </c>
      <c r="F887" s="76">
        <f>F888</f>
        <v>421.5</v>
      </c>
      <c r="G887" s="76">
        <f>G888</f>
        <v>0</v>
      </c>
      <c r="H887" s="76">
        <f t="shared" si="165"/>
        <v>421.5</v>
      </c>
      <c r="I887" s="76">
        <f>I888</f>
        <v>0</v>
      </c>
      <c r="J887" s="76">
        <f t="shared" si="166"/>
        <v>421.5</v>
      </c>
    </row>
    <row r="888" spans="1:10">
      <c r="A888" s="71" t="str">
        <f ca="1">IF(ISERROR(MATCH(E888,Код_КВР,0)),"",INDIRECT(ADDRESS(MATCH(E888,Код_КВР,0)+1,2,,,"КВР")))</f>
        <v>Расходы на выплаты персоналу казенных учреждений</v>
      </c>
      <c r="B888" s="77" t="s">
        <v>548</v>
      </c>
      <c r="C888" s="75" t="s">
        <v>92</v>
      </c>
      <c r="D888" s="67" t="s">
        <v>96</v>
      </c>
      <c r="E888" s="26">
        <v>110</v>
      </c>
      <c r="F888" s="76">
        <f>'прил. 3'!G148</f>
        <v>421.5</v>
      </c>
      <c r="G888" s="76">
        <f>'прил. 3'!H148</f>
        <v>0</v>
      </c>
      <c r="H888" s="76">
        <f t="shared" si="165"/>
        <v>421.5</v>
      </c>
      <c r="I888" s="76">
        <f>'прил. 3'!J148</f>
        <v>0</v>
      </c>
      <c r="J888" s="76">
        <f t="shared" si="166"/>
        <v>421.5</v>
      </c>
    </row>
    <row r="889" spans="1:10" ht="33">
      <c r="A889" s="71" t="str">
        <f ca="1">IF(ISERROR(MATCH(E889,Код_КВР,0)),"",INDIRECT(ADDRESS(MATCH(E889,Код_КВР,0)+1,2,,,"КВР")))</f>
        <v>Закупка товаров, работ и услуг для государственных (муниципальных) нужд</v>
      </c>
      <c r="B889" s="77" t="s">
        <v>548</v>
      </c>
      <c r="C889" s="75" t="s">
        <v>92</v>
      </c>
      <c r="D889" s="67" t="s">
        <v>96</v>
      </c>
      <c r="E889" s="26">
        <v>200</v>
      </c>
      <c r="F889" s="76">
        <f>F890</f>
        <v>33.5</v>
      </c>
      <c r="G889" s="76">
        <f>G890</f>
        <v>0</v>
      </c>
      <c r="H889" s="76">
        <f t="shared" si="165"/>
        <v>33.5</v>
      </c>
      <c r="I889" s="76">
        <f>I890</f>
        <v>0</v>
      </c>
      <c r="J889" s="76">
        <f t="shared" si="166"/>
        <v>33.5</v>
      </c>
    </row>
    <row r="890" spans="1:10" ht="33">
      <c r="A890" s="71" t="str">
        <f ca="1">IF(ISERROR(MATCH(E890,Код_КВР,0)),"",INDIRECT(ADDRESS(MATCH(E890,Код_КВР,0)+1,2,,,"КВР")))</f>
        <v>Иные закупки товаров, работ и услуг для обеспечения государственных (муниципальных) нужд</v>
      </c>
      <c r="B890" s="77" t="s">
        <v>548</v>
      </c>
      <c r="C890" s="75" t="s">
        <v>92</v>
      </c>
      <c r="D890" s="67" t="s">
        <v>96</v>
      </c>
      <c r="E890" s="26">
        <v>240</v>
      </c>
      <c r="F890" s="76">
        <f>'прил. 3'!G150</f>
        <v>33.5</v>
      </c>
      <c r="G890" s="76">
        <f>'прил. 3'!H150</f>
        <v>0</v>
      </c>
      <c r="H890" s="76">
        <f t="shared" si="165"/>
        <v>33.5</v>
      </c>
      <c r="I890" s="76">
        <f>'прил. 3'!J150</f>
        <v>0</v>
      </c>
      <c r="J890" s="76">
        <f t="shared" si="166"/>
        <v>33.5</v>
      </c>
    </row>
    <row r="891" spans="1:10" ht="49.5">
      <c r="A891" s="71" t="str">
        <f ca="1">IF(ISERROR(MATCH(B891,Код_КЦСР,0)),"",INDIRECT(ADDRESS(MATCH(B891,Код_КЦСР,0)+1,2,,,"КЦСР")))</f>
        <v>Организация работ в сфере ГО и ЧС, создание условий для снижения рисков возникновения чрезвычайных ситуаций природного и техногенного характера</v>
      </c>
      <c r="B891" s="77" t="s">
        <v>549</v>
      </c>
      <c r="C891" s="75"/>
      <c r="D891" s="67"/>
      <c r="E891" s="26"/>
      <c r="F891" s="76">
        <f>F892</f>
        <v>44304.700000000004</v>
      </c>
      <c r="G891" s="76">
        <f>G892</f>
        <v>0</v>
      </c>
      <c r="H891" s="76">
        <f t="shared" si="165"/>
        <v>44304.700000000004</v>
      </c>
      <c r="I891" s="76">
        <f>I892</f>
        <v>0</v>
      </c>
      <c r="J891" s="76">
        <f t="shared" si="166"/>
        <v>44304.700000000004</v>
      </c>
    </row>
    <row r="892" spans="1:10">
      <c r="A892" s="71" t="str">
        <f ca="1">IF(ISERROR(MATCH(C892,Код_Раздел,0)),"",INDIRECT(ADDRESS(MATCH(C892,Код_Раздел,0)+1,2,,,"Раздел")))</f>
        <v>Национальная безопасность и правоохранительная  деятельность</v>
      </c>
      <c r="B892" s="77" t="s">
        <v>549</v>
      </c>
      <c r="C892" s="75" t="s">
        <v>92</v>
      </c>
      <c r="D892" s="67"/>
      <c r="E892" s="26"/>
      <c r="F892" s="76">
        <f>F893</f>
        <v>44304.700000000004</v>
      </c>
      <c r="G892" s="76">
        <f>G893</f>
        <v>0</v>
      </c>
      <c r="H892" s="76">
        <f t="shared" si="165"/>
        <v>44304.700000000004</v>
      </c>
      <c r="I892" s="76">
        <f>I893</f>
        <v>0</v>
      </c>
      <c r="J892" s="76">
        <f t="shared" si="166"/>
        <v>44304.700000000004</v>
      </c>
    </row>
    <row r="893" spans="1:10" ht="33">
      <c r="A893" s="66" t="s">
        <v>133</v>
      </c>
      <c r="B893" s="77" t="s">
        <v>549</v>
      </c>
      <c r="C893" s="75" t="s">
        <v>92</v>
      </c>
      <c r="D893" s="67" t="s">
        <v>96</v>
      </c>
      <c r="E893" s="26"/>
      <c r="F893" s="76">
        <f>F894+F896+F898+F900</f>
        <v>44304.700000000004</v>
      </c>
      <c r="G893" s="76">
        <f>G894+G896+G898+G900</f>
        <v>0</v>
      </c>
      <c r="H893" s="76">
        <f t="shared" si="165"/>
        <v>44304.700000000004</v>
      </c>
      <c r="I893" s="76">
        <f>I894+I896+I898+I900</f>
        <v>0</v>
      </c>
      <c r="J893" s="76">
        <f t="shared" si="166"/>
        <v>44304.700000000004</v>
      </c>
    </row>
    <row r="894" spans="1:10" ht="67.5" customHeight="1">
      <c r="A894" s="71" t="str">
        <f t="shared" ref="A894:A901" ca="1" si="173">IF(ISERROR(MATCH(E894,Код_КВР,0)),"",INDIRECT(ADDRESS(MATCH(E894,Код_КВР,0)+1,2,,,"КВР")))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94" s="77" t="s">
        <v>549</v>
      </c>
      <c r="C894" s="75" t="s">
        <v>92</v>
      </c>
      <c r="D894" s="67" t="s">
        <v>96</v>
      </c>
      <c r="E894" s="26">
        <v>100</v>
      </c>
      <c r="F894" s="76">
        <f>F895</f>
        <v>19985.7</v>
      </c>
      <c r="G894" s="76">
        <f>G895</f>
        <v>0</v>
      </c>
      <c r="H894" s="76">
        <f t="shared" si="165"/>
        <v>19985.7</v>
      </c>
      <c r="I894" s="76">
        <f>I895</f>
        <v>0</v>
      </c>
      <c r="J894" s="76">
        <f t="shared" si="166"/>
        <v>19985.7</v>
      </c>
    </row>
    <row r="895" spans="1:10">
      <c r="A895" s="71" t="str">
        <f t="shared" ca="1" si="173"/>
        <v>Расходы на выплаты персоналу казенных учреждений</v>
      </c>
      <c r="B895" s="77" t="s">
        <v>549</v>
      </c>
      <c r="C895" s="75" t="s">
        <v>92</v>
      </c>
      <c r="D895" s="67" t="s">
        <v>96</v>
      </c>
      <c r="E895" s="26">
        <v>110</v>
      </c>
      <c r="F895" s="76">
        <f>'прил. 3'!G153</f>
        <v>19985.7</v>
      </c>
      <c r="G895" s="76">
        <f>'прил. 3'!H153</f>
        <v>0</v>
      </c>
      <c r="H895" s="76">
        <f t="shared" si="165"/>
        <v>19985.7</v>
      </c>
      <c r="I895" s="76">
        <f>'прил. 3'!J153</f>
        <v>0</v>
      </c>
      <c r="J895" s="76">
        <f t="shared" si="166"/>
        <v>19985.7</v>
      </c>
    </row>
    <row r="896" spans="1:10" ht="33">
      <c r="A896" s="71" t="str">
        <f t="shared" ca="1" si="173"/>
        <v>Закупка товаров, работ и услуг для государственных (муниципальных) нужд</v>
      </c>
      <c r="B896" s="77" t="s">
        <v>549</v>
      </c>
      <c r="C896" s="75" t="s">
        <v>92</v>
      </c>
      <c r="D896" s="67" t="s">
        <v>96</v>
      </c>
      <c r="E896" s="26">
        <v>200</v>
      </c>
      <c r="F896" s="76">
        <f>F897</f>
        <v>2534.4</v>
      </c>
      <c r="G896" s="76">
        <f>G897</f>
        <v>0</v>
      </c>
      <c r="H896" s="76">
        <f t="shared" si="165"/>
        <v>2534.4</v>
      </c>
      <c r="I896" s="76">
        <f>I897</f>
        <v>0</v>
      </c>
      <c r="J896" s="76">
        <f t="shared" si="166"/>
        <v>2534.4</v>
      </c>
    </row>
    <row r="897" spans="1:13" ht="33">
      <c r="A897" s="71" t="str">
        <f t="shared" ca="1" si="173"/>
        <v>Иные закупки товаров, работ и услуг для обеспечения государственных (муниципальных) нужд</v>
      </c>
      <c r="B897" s="77" t="s">
        <v>549</v>
      </c>
      <c r="C897" s="75" t="s">
        <v>92</v>
      </c>
      <c r="D897" s="67" t="s">
        <v>96</v>
      </c>
      <c r="E897" s="26">
        <v>240</v>
      </c>
      <c r="F897" s="76">
        <f>'прил. 3'!G155</f>
        <v>2534.4</v>
      </c>
      <c r="G897" s="76">
        <f>'прил. 3'!H155</f>
        <v>0</v>
      </c>
      <c r="H897" s="76">
        <f t="shared" si="165"/>
        <v>2534.4</v>
      </c>
      <c r="I897" s="76">
        <f>'прил. 3'!J155</f>
        <v>0</v>
      </c>
      <c r="J897" s="76">
        <f t="shared" si="166"/>
        <v>2534.4</v>
      </c>
    </row>
    <row r="898" spans="1:13" ht="33">
      <c r="A898" s="71" t="str">
        <f ca="1">IF(ISERROR(MATCH(E898,Код_КВР,0)),"",INDIRECT(ADDRESS(MATCH(E898,Код_КВР,0)+1,2,,,"КВР")))</f>
        <v>Предоставление субсидий бюджетным, автономным учреждениям и иным некоммерческим организациям</v>
      </c>
      <c r="B898" s="77" t="s">
        <v>549</v>
      </c>
      <c r="C898" s="75" t="s">
        <v>92</v>
      </c>
      <c r="D898" s="67" t="s">
        <v>96</v>
      </c>
      <c r="E898" s="26">
        <v>600</v>
      </c>
      <c r="F898" s="76">
        <f>F899</f>
        <v>21441</v>
      </c>
      <c r="G898" s="76">
        <f>G899</f>
        <v>0</v>
      </c>
      <c r="H898" s="76">
        <f t="shared" si="165"/>
        <v>21441</v>
      </c>
      <c r="I898" s="76">
        <f>I899</f>
        <v>0</v>
      </c>
      <c r="J898" s="76">
        <f t="shared" si="166"/>
        <v>21441</v>
      </c>
    </row>
    <row r="899" spans="1:13">
      <c r="A899" s="71" t="str">
        <f ca="1">IF(ISERROR(MATCH(E899,Код_КВР,0)),"",INDIRECT(ADDRESS(MATCH(E899,Код_КВР,0)+1,2,,,"КВР")))</f>
        <v>Субсидии бюджетным учреждениям</v>
      </c>
      <c r="B899" s="77" t="s">
        <v>549</v>
      </c>
      <c r="C899" s="75" t="s">
        <v>92</v>
      </c>
      <c r="D899" s="67" t="s">
        <v>96</v>
      </c>
      <c r="E899" s="26">
        <v>610</v>
      </c>
      <c r="F899" s="76">
        <f>'прил. 3'!G157</f>
        <v>21441</v>
      </c>
      <c r="G899" s="76">
        <f>'прил. 3'!H157</f>
        <v>0</v>
      </c>
      <c r="H899" s="76">
        <f t="shared" si="165"/>
        <v>21441</v>
      </c>
      <c r="I899" s="76">
        <f>'прил. 3'!J157</f>
        <v>0</v>
      </c>
      <c r="J899" s="76">
        <f t="shared" si="166"/>
        <v>21441</v>
      </c>
    </row>
    <row r="900" spans="1:13">
      <c r="A900" s="71" t="str">
        <f t="shared" ca="1" si="173"/>
        <v>Иные бюджетные ассигнования</v>
      </c>
      <c r="B900" s="77" t="s">
        <v>549</v>
      </c>
      <c r="C900" s="75" t="s">
        <v>92</v>
      </c>
      <c r="D900" s="67" t="s">
        <v>96</v>
      </c>
      <c r="E900" s="26">
        <v>800</v>
      </c>
      <c r="F900" s="76">
        <f>F901</f>
        <v>343.6</v>
      </c>
      <c r="G900" s="76">
        <f>G901</f>
        <v>0</v>
      </c>
      <c r="H900" s="76">
        <f t="shared" si="165"/>
        <v>343.6</v>
      </c>
      <c r="I900" s="76">
        <f>I901</f>
        <v>0</v>
      </c>
      <c r="J900" s="76">
        <f t="shared" si="166"/>
        <v>343.6</v>
      </c>
    </row>
    <row r="901" spans="1:13">
      <c r="A901" s="71" t="str">
        <f t="shared" ca="1" si="173"/>
        <v>Уплата налогов, сборов и иных платежей</v>
      </c>
      <c r="B901" s="77" t="s">
        <v>549</v>
      </c>
      <c r="C901" s="75" t="s">
        <v>92</v>
      </c>
      <c r="D901" s="67" t="s">
        <v>96</v>
      </c>
      <c r="E901" s="26">
        <v>850</v>
      </c>
      <c r="F901" s="76">
        <f>'прил. 3'!G159</f>
        <v>343.6</v>
      </c>
      <c r="G901" s="76">
        <f>'прил. 3'!H159</f>
        <v>0</v>
      </c>
      <c r="H901" s="76">
        <f t="shared" si="165"/>
        <v>343.6</v>
      </c>
      <c r="I901" s="76">
        <f>'прил. 3'!J159</f>
        <v>0</v>
      </c>
      <c r="J901" s="76">
        <f t="shared" si="166"/>
        <v>343.6</v>
      </c>
    </row>
    <row r="902" spans="1:13" ht="33">
      <c r="A902" s="71" t="str">
        <f ca="1">IF(ISERROR(MATCH(B902,Код_КЦСР,0)),"",INDIRECT(ADDRESS(MATCH(B902,Код_КЦСР,0)+1,2,,,"КЦСР")))</f>
        <v>Содержание городской системы оповещения и информирования населения</v>
      </c>
      <c r="B902" s="77" t="s">
        <v>551</v>
      </c>
      <c r="C902" s="75"/>
      <c r="D902" s="67"/>
      <c r="E902" s="26"/>
      <c r="F902" s="76">
        <f t="shared" ref="F902:I905" si="174">F903</f>
        <v>1854.2</v>
      </c>
      <c r="G902" s="76">
        <f t="shared" si="174"/>
        <v>0</v>
      </c>
      <c r="H902" s="76">
        <f t="shared" si="165"/>
        <v>1854.2</v>
      </c>
      <c r="I902" s="76">
        <f t="shared" si="174"/>
        <v>0</v>
      </c>
      <c r="J902" s="76">
        <f t="shared" si="166"/>
        <v>1854.2</v>
      </c>
    </row>
    <row r="903" spans="1:13">
      <c r="A903" s="71" t="str">
        <f ca="1">IF(ISERROR(MATCH(C903,Код_Раздел,0)),"",INDIRECT(ADDRESS(MATCH(C903,Код_Раздел,0)+1,2,,,"Раздел")))</f>
        <v>Национальная безопасность и правоохранительная  деятельность</v>
      </c>
      <c r="B903" s="77" t="s">
        <v>551</v>
      </c>
      <c r="C903" s="75" t="s">
        <v>92</v>
      </c>
      <c r="D903" s="67"/>
      <c r="E903" s="26"/>
      <c r="F903" s="76">
        <f t="shared" si="174"/>
        <v>1854.2</v>
      </c>
      <c r="G903" s="76">
        <f t="shared" si="174"/>
        <v>0</v>
      </c>
      <c r="H903" s="76">
        <f t="shared" si="165"/>
        <v>1854.2</v>
      </c>
      <c r="I903" s="76">
        <f t="shared" si="174"/>
        <v>0</v>
      </c>
      <c r="J903" s="76">
        <f t="shared" si="166"/>
        <v>1854.2</v>
      </c>
    </row>
    <row r="904" spans="1:13" ht="33">
      <c r="A904" s="66" t="s">
        <v>133</v>
      </c>
      <c r="B904" s="77" t="s">
        <v>551</v>
      </c>
      <c r="C904" s="75" t="s">
        <v>92</v>
      </c>
      <c r="D904" s="67" t="s">
        <v>96</v>
      </c>
      <c r="E904" s="26"/>
      <c r="F904" s="76">
        <f t="shared" si="174"/>
        <v>1854.2</v>
      </c>
      <c r="G904" s="76">
        <f t="shared" si="174"/>
        <v>0</v>
      </c>
      <c r="H904" s="76">
        <f t="shared" si="165"/>
        <v>1854.2</v>
      </c>
      <c r="I904" s="76">
        <f t="shared" si="174"/>
        <v>0</v>
      </c>
      <c r="J904" s="76">
        <f t="shared" si="166"/>
        <v>1854.2</v>
      </c>
    </row>
    <row r="905" spans="1:13" ht="33">
      <c r="A905" s="71" t="str">
        <f t="shared" ref="A905:A906" ca="1" si="175">IF(ISERROR(MATCH(E905,Код_КВР,0)),"",INDIRECT(ADDRESS(MATCH(E905,Код_КВР,0)+1,2,,,"КВР")))</f>
        <v>Закупка товаров, работ и услуг для государственных (муниципальных) нужд</v>
      </c>
      <c r="B905" s="77" t="s">
        <v>551</v>
      </c>
      <c r="C905" s="75" t="s">
        <v>92</v>
      </c>
      <c r="D905" s="67" t="s">
        <v>96</v>
      </c>
      <c r="E905" s="26">
        <v>200</v>
      </c>
      <c r="F905" s="76">
        <f t="shared" si="174"/>
        <v>1854.2</v>
      </c>
      <c r="G905" s="76">
        <f t="shared" si="174"/>
        <v>0</v>
      </c>
      <c r="H905" s="76">
        <f t="shared" si="165"/>
        <v>1854.2</v>
      </c>
      <c r="I905" s="76">
        <f t="shared" si="174"/>
        <v>0</v>
      </c>
      <c r="J905" s="76">
        <f t="shared" si="166"/>
        <v>1854.2</v>
      </c>
    </row>
    <row r="906" spans="1:13" ht="33">
      <c r="A906" s="71" t="str">
        <f t="shared" ca="1" si="175"/>
        <v>Иные закупки товаров, работ и услуг для обеспечения государственных (муниципальных) нужд</v>
      </c>
      <c r="B906" s="77" t="s">
        <v>551</v>
      </c>
      <c r="C906" s="75" t="s">
        <v>92</v>
      </c>
      <c r="D906" s="67" t="s">
        <v>96</v>
      </c>
      <c r="E906" s="26">
        <v>240</v>
      </c>
      <c r="F906" s="76">
        <f>'прил. 3'!G162</f>
        <v>1854.2</v>
      </c>
      <c r="G906" s="76">
        <f>'прил. 3'!H162</f>
        <v>0</v>
      </c>
      <c r="H906" s="76">
        <f t="shared" si="165"/>
        <v>1854.2</v>
      </c>
      <c r="I906" s="76">
        <f>'прил. 3'!J162</f>
        <v>0</v>
      </c>
      <c r="J906" s="76">
        <f t="shared" si="166"/>
        <v>1854.2</v>
      </c>
    </row>
    <row r="907" spans="1:13" ht="33">
      <c r="A907" s="71" t="str">
        <f ca="1">IF(ISERROR(MATCH(B907,Код_КЦСР,0)),"",INDIRECT(ADDRESS(MATCH(B907,Код_КЦСР,0)+1,2,,,"КЦСР")))</f>
        <v>Муниципальная программа «Совершенствование муниципального управления в городе Череповце» на 2014 – 2018 годы</v>
      </c>
      <c r="B907" s="77" t="s">
        <v>553</v>
      </c>
      <c r="C907" s="75"/>
      <c r="D907" s="67"/>
      <c r="E907" s="26"/>
      <c r="F907" s="76">
        <f>F908+F918+F929</f>
        <v>149385.90000000002</v>
      </c>
      <c r="G907" s="76">
        <f>G908+G918+G929</f>
        <v>0</v>
      </c>
      <c r="H907" s="76">
        <f t="shared" si="165"/>
        <v>149385.90000000002</v>
      </c>
      <c r="I907" s="76">
        <f>I908+I918+I929</f>
        <v>1006.3</v>
      </c>
      <c r="J907" s="76">
        <f t="shared" si="166"/>
        <v>150392.20000000001</v>
      </c>
      <c r="M907" s="40"/>
    </row>
    <row r="908" spans="1:13" ht="33">
      <c r="A908" s="71" t="str">
        <f ca="1">IF(ISERROR(MATCH(B908,Код_КЦСР,0)),"",INDIRECT(ADDRESS(MATCH(B908,Код_КЦСР,0)+1,2,,,"КЦСР")))</f>
        <v>Создание условий для обеспечения выполнения органами муниципальной власти своих полномочий</v>
      </c>
      <c r="B908" s="77" t="s">
        <v>555</v>
      </c>
      <c r="C908" s="75"/>
      <c r="D908" s="67"/>
      <c r="E908" s="26"/>
      <c r="F908" s="76">
        <f>F910</f>
        <v>75999.100000000006</v>
      </c>
      <c r="G908" s="76">
        <f>G910</f>
        <v>0</v>
      </c>
      <c r="H908" s="76">
        <f t="shared" si="165"/>
        <v>75999.100000000006</v>
      </c>
      <c r="I908" s="76">
        <f>I910</f>
        <v>1006.3</v>
      </c>
      <c r="J908" s="76">
        <f t="shared" si="166"/>
        <v>77005.400000000009</v>
      </c>
    </row>
    <row r="909" spans="1:13" ht="33">
      <c r="A909" s="71" t="str">
        <f ca="1">IF(ISERROR(MATCH(B909,Код_КЦСР,0)),"",INDIRECT(ADDRESS(MATCH(B909,Код_КЦСР,0)+1,2,,,"КЦСР")))</f>
        <v>Материально-техническое обеспечение деятельности работников местного самоуправления</v>
      </c>
      <c r="B909" s="77" t="s">
        <v>557</v>
      </c>
      <c r="C909" s="75"/>
      <c r="D909" s="67"/>
      <c r="E909" s="26"/>
      <c r="F909" s="76">
        <f t="shared" ref="F909:I910" si="176">F910</f>
        <v>75999.100000000006</v>
      </c>
      <c r="G909" s="76">
        <f t="shared" si="176"/>
        <v>0</v>
      </c>
      <c r="H909" s="76">
        <f t="shared" si="165"/>
        <v>75999.100000000006</v>
      </c>
      <c r="I909" s="76">
        <f t="shared" si="176"/>
        <v>1006.3</v>
      </c>
      <c r="J909" s="76">
        <f t="shared" si="166"/>
        <v>77005.400000000009</v>
      </c>
    </row>
    <row r="910" spans="1:13">
      <c r="A910" s="71" t="str">
        <f ca="1">IF(ISERROR(MATCH(C910,Код_Раздел,0)),"",INDIRECT(ADDRESS(MATCH(C910,Код_Раздел,0)+1,2,,,"Раздел")))</f>
        <v>Общегосударственные  вопросы</v>
      </c>
      <c r="B910" s="77" t="s">
        <v>557</v>
      </c>
      <c r="C910" s="75" t="s">
        <v>90</v>
      </c>
      <c r="D910" s="67"/>
      <c r="E910" s="26"/>
      <c r="F910" s="76">
        <f t="shared" si="176"/>
        <v>75999.100000000006</v>
      </c>
      <c r="G910" s="76">
        <f t="shared" si="176"/>
        <v>0</v>
      </c>
      <c r="H910" s="76">
        <f t="shared" si="165"/>
        <v>75999.100000000006</v>
      </c>
      <c r="I910" s="76">
        <f t="shared" si="176"/>
        <v>1006.3</v>
      </c>
      <c r="J910" s="76">
        <f t="shared" si="166"/>
        <v>77005.400000000009</v>
      </c>
    </row>
    <row r="911" spans="1:13">
      <c r="A911" s="66" t="s">
        <v>111</v>
      </c>
      <c r="B911" s="77" t="s">
        <v>557</v>
      </c>
      <c r="C911" s="75" t="s">
        <v>90</v>
      </c>
      <c r="D911" s="67" t="s">
        <v>69</v>
      </c>
      <c r="E911" s="26"/>
      <c r="F911" s="76">
        <f>F912+F914+F916</f>
        <v>75999.100000000006</v>
      </c>
      <c r="G911" s="76">
        <f>G912+G914+G916</f>
        <v>0</v>
      </c>
      <c r="H911" s="76">
        <f t="shared" si="165"/>
        <v>75999.100000000006</v>
      </c>
      <c r="I911" s="76">
        <f>I912+I914+I916</f>
        <v>1006.3</v>
      </c>
      <c r="J911" s="76">
        <f t="shared" si="166"/>
        <v>77005.400000000009</v>
      </c>
    </row>
    <row r="912" spans="1:13" ht="67.5" customHeight="1">
      <c r="A912" s="71" t="str">
        <f t="shared" ref="A912:A917" ca="1" si="177">IF(ISERROR(MATCH(E912,Код_КВР,0)),"",INDIRECT(ADDRESS(MATCH(E912,Код_КВР,0)+1,2,,,"КВР")))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12" s="77" t="s">
        <v>557</v>
      </c>
      <c r="C912" s="75" t="s">
        <v>90</v>
      </c>
      <c r="D912" s="67" t="s">
        <v>69</v>
      </c>
      <c r="E912" s="26">
        <v>100</v>
      </c>
      <c r="F912" s="76">
        <f>F913</f>
        <v>37275</v>
      </c>
      <c r="G912" s="76">
        <f>G913</f>
        <v>0</v>
      </c>
      <c r="H912" s="76">
        <f t="shared" si="165"/>
        <v>37275</v>
      </c>
      <c r="I912" s="76">
        <f>I913</f>
        <v>0</v>
      </c>
      <c r="J912" s="76">
        <f t="shared" si="166"/>
        <v>37275</v>
      </c>
    </row>
    <row r="913" spans="1:10">
      <c r="A913" s="71" t="str">
        <f t="shared" ca="1" si="177"/>
        <v>Расходы на выплаты персоналу казенных учреждений</v>
      </c>
      <c r="B913" s="77" t="s">
        <v>557</v>
      </c>
      <c r="C913" s="75" t="s">
        <v>90</v>
      </c>
      <c r="D913" s="67" t="s">
        <v>69</v>
      </c>
      <c r="E913" s="26">
        <v>110</v>
      </c>
      <c r="F913" s="76">
        <f>'прил. 3'!G91</f>
        <v>37275</v>
      </c>
      <c r="G913" s="76">
        <f>'прил. 3'!H91</f>
        <v>0</v>
      </c>
      <c r="H913" s="76">
        <f t="shared" si="165"/>
        <v>37275</v>
      </c>
      <c r="I913" s="76">
        <f>'прил. 3'!J91</f>
        <v>0</v>
      </c>
      <c r="J913" s="76">
        <f t="shared" si="166"/>
        <v>37275</v>
      </c>
    </row>
    <row r="914" spans="1:10" ht="33">
      <c r="A914" s="71" t="str">
        <f t="shared" ca="1" si="177"/>
        <v>Закупка товаров, работ и услуг для государственных (муниципальных) нужд</v>
      </c>
      <c r="B914" s="77" t="s">
        <v>557</v>
      </c>
      <c r="C914" s="75" t="s">
        <v>90</v>
      </c>
      <c r="D914" s="67" t="s">
        <v>69</v>
      </c>
      <c r="E914" s="26">
        <v>200</v>
      </c>
      <c r="F914" s="76">
        <f>F915</f>
        <v>35796.800000000003</v>
      </c>
      <c r="G914" s="76">
        <f>G915</f>
        <v>0</v>
      </c>
      <c r="H914" s="76">
        <f t="shared" si="165"/>
        <v>35796.800000000003</v>
      </c>
      <c r="I914" s="76">
        <f>I915</f>
        <v>1006.3</v>
      </c>
      <c r="J914" s="76">
        <f t="shared" si="166"/>
        <v>36803.100000000006</v>
      </c>
    </row>
    <row r="915" spans="1:10" ht="33">
      <c r="A915" s="71" t="str">
        <f t="shared" ca="1" si="177"/>
        <v>Иные закупки товаров, работ и услуг для обеспечения государственных (муниципальных) нужд</v>
      </c>
      <c r="B915" s="77" t="s">
        <v>557</v>
      </c>
      <c r="C915" s="75" t="s">
        <v>90</v>
      </c>
      <c r="D915" s="67" t="s">
        <v>69</v>
      </c>
      <c r="E915" s="26">
        <v>240</v>
      </c>
      <c r="F915" s="76">
        <f>'прил. 3'!G93</f>
        <v>35796.800000000003</v>
      </c>
      <c r="G915" s="76">
        <f>'прил. 3'!H93</f>
        <v>0</v>
      </c>
      <c r="H915" s="76">
        <f t="shared" si="165"/>
        <v>35796.800000000003</v>
      </c>
      <c r="I915" s="76">
        <f>'прил. 3'!J93</f>
        <v>1006.3</v>
      </c>
      <c r="J915" s="76">
        <f t="shared" si="166"/>
        <v>36803.100000000006</v>
      </c>
    </row>
    <row r="916" spans="1:10">
      <c r="A916" s="71" t="str">
        <f t="shared" ca="1" si="177"/>
        <v>Иные бюджетные ассигнования</v>
      </c>
      <c r="B916" s="77" t="s">
        <v>557</v>
      </c>
      <c r="C916" s="75" t="s">
        <v>90</v>
      </c>
      <c r="D916" s="67" t="s">
        <v>69</v>
      </c>
      <c r="E916" s="26">
        <v>800</v>
      </c>
      <c r="F916" s="76">
        <f>F917</f>
        <v>2927.3</v>
      </c>
      <c r="G916" s="76">
        <f>G917</f>
        <v>0</v>
      </c>
      <c r="H916" s="76">
        <f t="shared" si="165"/>
        <v>2927.3</v>
      </c>
      <c r="I916" s="76">
        <f>I917</f>
        <v>0</v>
      </c>
      <c r="J916" s="76">
        <f t="shared" si="166"/>
        <v>2927.3</v>
      </c>
    </row>
    <row r="917" spans="1:10">
      <c r="A917" s="71" t="str">
        <f t="shared" ca="1" si="177"/>
        <v>Уплата налогов, сборов и иных платежей</v>
      </c>
      <c r="B917" s="77" t="s">
        <v>557</v>
      </c>
      <c r="C917" s="75" t="s">
        <v>90</v>
      </c>
      <c r="D917" s="67" t="s">
        <v>69</v>
      </c>
      <c r="E917" s="26">
        <v>850</v>
      </c>
      <c r="F917" s="76">
        <f>'прил. 3'!G95</f>
        <v>2927.3</v>
      </c>
      <c r="G917" s="76">
        <f>'прил. 3'!H95</f>
        <v>0</v>
      </c>
      <c r="H917" s="76">
        <f t="shared" si="165"/>
        <v>2927.3</v>
      </c>
      <c r="I917" s="76">
        <f>'прил. 3'!J95</f>
        <v>0</v>
      </c>
      <c r="J917" s="76">
        <f t="shared" si="166"/>
        <v>2927.3</v>
      </c>
    </row>
    <row r="918" spans="1:10">
      <c r="A918" s="71" t="str">
        <f ca="1">IF(ISERROR(MATCH(B918,Код_КЦСР,0)),"",INDIRECT(ADDRESS(MATCH(B918,Код_КЦСР,0)+1,2,,,"КЦСР")))</f>
        <v>Развитие муниципальной службы в мэрии города Череповца</v>
      </c>
      <c r="B918" s="77" t="s">
        <v>558</v>
      </c>
      <c r="C918" s="75"/>
      <c r="D918" s="67"/>
      <c r="E918" s="26"/>
      <c r="F918" s="76">
        <f>F919+F924</f>
        <v>16423.7</v>
      </c>
      <c r="G918" s="76">
        <f>G919+G924</f>
        <v>0</v>
      </c>
      <c r="H918" s="76">
        <f t="shared" si="165"/>
        <v>16423.7</v>
      </c>
      <c r="I918" s="76">
        <f>I919+I924</f>
        <v>0</v>
      </c>
      <c r="J918" s="76">
        <f t="shared" si="166"/>
        <v>16423.7</v>
      </c>
    </row>
    <row r="919" spans="1:10" ht="49.5">
      <c r="A919" s="71" t="str">
        <f ca="1">IF(ISERROR(MATCH(B919,Код_КЦСР,0)),"",INDIRECT(ADDRESS(MATCH(B919,Код_КЦСР,0)+1,2,,,"КЦСР")))</f>
        <v>Совершенствование организационных и правовых механизмов профессиональной служебной деятельности муниципальных служащих</v>
      </c>
      <c r="B919" s="77" t="s">
        <v>559</v>
      </c>
      <c r="C919" s="75"/>
      <c r="D919" s="67"/>
      <c r="E919" s="26"/>
      <c r="F919" s="76">
        <f t="shared" ref="F919:I922" si="178">F920</f>
        <v>122.4</v>
      </c>
      <c r="G919" s="76">
        <f t="shared" si="178"/>
        <v>0</v>
      </c>
      <c r="H919" s="76">
        <f t="shared" si="165"/>
        <v>122.4</v>
      </c>
      <c r="I919" s="76">
        <f t="shared" si="178"/>
        <v>0</v>
      </c>
      <c r="J919" s="76">
        <f t="shared" si="166"/>
        <v>122.4</v>
      </c>
    </row>
    <row r="920" spans="1:10">
      <c r="A920" s="71" t="str">
        <f ca="1">IF(ISERROR(MATCH(C920,Код_Раздел,0)),"",INDIRECT(ADDRESS(MATCH(C920,Код_Раздел,0)+1,2,,,"Раздел")))</f>
        <v>Общегосударственные  вопросы</v>
      </c>
      <c r="B920" s="77" t="s">
        <v>559</v>
      </c>
      <c r="C920" s="75" t="s">
        <v>90</v>
      </c>
      <c r="D920" s="67"/>
      <c r="E920" s="26"/>
      <c r="F920" s="76">
        <f t="shared" si="178"/>
        <v>122.4</v>
      </c>
      <c r="G920" s="76">
        <f t="shared" si="178"/>
        <v>0</v>
      </c>
      <c r="H920" s="76">
        <f t="shared" si="165"/>
        <v>122.4</v>
      </c>
      <c r="I920" s="76">
        <f t="shared" si="178"/>
        <v>0</v>
      </c>
      <c r="J920" s="76">
        <f t="shared" si="166"/>
        <v>122.4</v>
      </c>
    </row>
    <row r="921" spans="1:10">
      <c r="A921" s="66" t="s">
        <v>111</v>
      </c>
      <c r="B921" s="77" t="s">
        <v>559</v>
      </c>
      <c r="C921" s="75" t="s">
        <v>90</v>
      </c>
      <c r="D921" s="67" t="s">
        <v>69</v>
      </c>
      <c r="E921" s="26"/>
      <c r="F921" s="76">
        <f t="shared" si="178"/>
        <v>122.4</v>
      </c>
      <c r="G921" s="76">
        <f t="shared" si="178"/>
        <v>0</v>
      </c>
      <c r="H921" s="76">
        <f t="shared" ref="H921:H984" si="179">F921+G921</f>
        <v>122.4</v>
      </c>
      <c r="I921" s="76">
        <f t="shared" si="178"/>
        <v>0</v>
      </c>
      <c r="J921" s="76">
        <f t="shared" ref="J921:J984" si="180">H921+I921</f>
        <v>122.4</v>
      </c>
    </row>
    <row r="922" spans="1:10" ht="33">
      <c r="A922" s="71" t="str">
        <f ca="1">IF(ISERROR(MATCH(E922,Код_КВР,0)),"",INDIRECT(ADDRESS(MATCH(E922,Код_КВР,0)+1,2,,,"КВР")))</f>
        <v>Закупка товаров, работ и услуг для государственных (муниципальных) нужд</v>
      </c>
      <c r="B922" s="77" t="s">
        <v>559</v>
      </c>
      <c r="C922" s="75" t="s">
        <v>90</v>
      </c>
      <c r="D922" s="67" t="s">
        <v>69</v>
      </c>
      <c r="E922" s="26">
        <v>200</v>
      </c>
      <c r="F922" s="76">
        <f t="shared" si="178"/>
        <v>122.4</v>
      </c>
      <c r="G922" s="76">
        <f t="shared" si="178"/>
        <v>0</v>
      </c>
      <c r="H922" s="76">
        <f t="shared" si="179"/>
        <v>122.4</v>
      </c>
      <c r="I922" s="76">
        <f t="shared" si="178"/>
        <v>0</v>
      </c>
      <c r="J922" s="76">
        <f t="shared" si="180"/>
        <v>122.4</v>
      </c>
    </row>
    <row r="923" spans="1:10" ht="33">
      <c r="A923" s="71" t="str">
        <f ca="1">IF(ISERROR(MATCH(E923,Код_КВР,0)),"",INDIRECT(ADDRESS(MATCH(E923,Код_КВР,0)+1,2,,,"КВР")))</f>
        <v>Иные закупки товаров, работ и услуг для обеспечения государственных (муниципальных) нужд</v>
      </c>
      <c r="B923" s="77" t="s">
        <v>559</v>
      </c>
      <c r="C923" s="75" t="s">
        <v>90</v>
      </c>
      <c r="D923" s="67" t="s">
        <v>69</v>
      </c>
      <c r="E923" s="26">
        <v>240</v>
      </c>
      <c r="F923" s="76">
        <f>'прил. 3'!G99</f>
        <v>122.4</v>
      </c>
      <c r="G923" s="76">
        <f>'прил. 3'!H99</f>
        <v>0</v>
      </c>
      <c r="H923" s="76">
        <f t="shared" si="179"/>
        <v>122.4</v>
      </c>
      <c r="I923" s="76">
        <f>'прил. 3'!J99</f>
        <v>0</v>
      </c>
      <c r="J923" s="76">
        <f t="shared" si="180"/>
        <v>122.4</v>
      </c>
    </row>
    <row r="924" spans="1:10">
      <c r="A924" s="71" t="str">
        <f ca="1">IF(ISERROR(MATCH(B924,Код_КЦСР,0)),"",INDIRECT(ADDRESS(MATCH(B924,Код_КЦСР,0)+1,2,,,"КЦСР")))</f>
        <v>Повышение престижа муниципальной службы в городе</v>
      </c>
      <c r="B924" s="77" t="s">
        <v>560</v>
      </c>
      <c r="C924" s="75"/>
      <c r="D924" s="67"/>
      <c r="E924" s="26"/>
      <c r="F924" s="76">
        <f>F925</f>
        <v>16301.3</v>
      </c>
      <c r="G924" s="76">
        <f>G925</f>
        <v>0</v>
      </c>
      <c r="H924" s="76">
        <f t="shared" si="179"/>
        <v>16301.3</v>
      </c>
      <c r="I924" s="76">
        <f>I925</f>
        <v>0</v>
      </c>
      <c r="J924" s="76">
        <f t="shared" si="180"/>
        <v>16301.3</v>
      </c>
    </row>
    <row r="925" spans="1:10">
      <c r="A925" s="71" t="str">
        <f ca="1">IF(ISERROR(MATCH(C925,Код_Раздел,0)),"",INDIRECT(ADDRESS(MATCH(C925,Код_Раздел,0)+1,2,,,"Раздел")))</f>
        <v>Социальная политика</v>
      </c>
      <c r="B925" s="77" t="s">
        <v>560</v>
      </c>
      <c r="C925" s="75" t="s">
        <v>67</v>
      </c>
      <c r="D925" s="67"/>
      <c r="E925" s="26"/>
      <c r="F925" s="76">
        <f t="shared" ref="F925:I926" si="181">F926</f>
        <v>16301.3</v>
      </c>
      <c r="G925" s="76">
        <f t="shared" si="181"/>
        <v>0</v>
      </c>
      <c r="H925" s="76">
        <f t="shared" si="179"/>
        <v>16301.3</v>
      </c>
      <c r="I925" s="76">
        <f t="shared" si="181"/>
        <v>0</v>
      </c>
      <c r="J925" s="76">
        <f t="shared" si="180"/>
        <v>16301.3</v>
      </c>
    </row>
    <row r="926" spans="1:10">
      <c r="A926" s="66" t="s">
        <v>64</v>
      </c>
      <c r="B926" s="77" t="s">
        <v>560</v>
      </c>
      <c r="C926" s="75" t="s">
        <v>67</v>
      </c>
      <c r="D926" s="67" t="s">
        <v>90</v>
      </c>
      <c r="E926" s="26"/>
      <c r="F926" s="76">
        <f t="shared" si="181"/>
        <v>16301.3</v>
      </c>
      <c r="G926" s="76">
        <f t="shared" si="181"/>
        <v>0</v>
      </c>
      <c r="H926" s="76">
        <f t="shared" si="179"/>
        <v>16301.3</v>
      </c>
      <c r="I926" s="76">
        <f t="shared" si="181"/>
        <v>0</v>
      </c>
      <c r="J926" s="76">
        <f t="shared" si="180"/>
        <v>16301.3</v>
      </c>
    </row>
    <row r="927" spans="1:10">
      <c r="A927" s="71" t="str">
        <f ca="1">IF(ISERROR(MATCH(E927,Код_КВР,0)),"",INDIRECT(ADDRESS(MATCH(E927,Код_КВР,0)+1,2,,,"КВР")))</f>
        <v>Социальное обеспечение и иные выплаты населению</v>
      </c>
      <c r="B927" s="77" t="s">
        <v>560</v>
      </c>
      <c r="C927" s="75" t="s">
        <v>67</v>
      </c>
      <c r="D927" s="67" t="s">
        <v>90</v>
      </c>
      <c r="E927" s="26">
        <v>300</v>
      </c>
      <c r="F927" s="76">
        <f>F928</f>
        <v>16301.3</v>
      </c>
      <c r="G927" s="76">
        <f>G928</f>
        <v>0</v>
      </c>
      <c r="H927" s="76">
        <f t="shared" si="179"/>
        <v>16301.3</v>
      </c>
      <c r="I927" s="76">
        <f>I928</f>
        <v>0</v>
      </c>
      <c r="J927" s="76">
        <f t="shared" si="180"/>
        <v>16301.3</v>
      </c>
    </row>
    <row r="928" spans="1:10" ht="33">
      <c r="A928" s="71" t="str">
        <f ca="1">IF(ISERROR(MATCH(E928,Код_КВР,0)),"",INDIRECT(ADDRESS(MATCH(E928,Код_КВР,0)+1,2,,,"КВР")))</f>
        <v>Социальные выплаты гражданам, кроме публичных нормативных социальных выплат</v>
      </c>
      <c r="B928" s="77" t="s">
        <v>560</v>
      </c>
      <c r="C928" s="75" t="s">
        <v>67</v>
      </c>
      <c r="D928" s="67" t="s">
        <v>90</v>
      </c>
      <c r="E928" s="26">
        <v>320</v>
      </c>
      <c r="F928" s="76">
        <f>'прил. 3'!G249</f>
        <v>16301.3</v>
      </c>
      <c r="G928" s="76">
        <f>'прил. 3'!H249</f>
        <v>0</v>
      </c>
      <c r="H928" s="76">
        <f t="shared" si="179"/>
        <v>16301.3</v>
      </c>
      <c r="I928" s="76">
        <f>'прил. 3'!J249</f>
        <v>0</v>
      </c>
      <c r="J928" s="76">
        <f t="shared" si="180"/>
        <v>16301.3</v>
      </c>
    </row>
    <row r="929" spans="1:10" ht="67.5" customHeight="1">
      <c r="A929" s="71" t="str">
        <f ca="1">IF(ISERROR(MATCH(B929,Код_КЦСР,0)),"",INDIRECT(ADDRESS(MATCH(B929,Код_КЦСР,0)+1,2,,,"КЦСР")))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929" s="77" t="s">
        <v>561</v>
      </c>
      <c r="C929" s="75"/>
      <c r="D929" s="67"/>
      <c r="E929" s="26"/>
      <c r="F929" s="76">
        <f>F930+F935+F940</f>
        <v>56963.100000000006</v>
      </c>
      <c r="G929" s="76">
        <f>G930+G935+G940</f>
        <v>0</v>
      </c>
      <c r="H929" s="76">
        <f t="shared" si="179"/>
        <v>56963.100000000006</v>
      </c>
      <c r="I929" s="76">
        <f>I930+I935+I940</f>
        <v>0</v>
      </c>
      <c r="J929" s="76">
        <f t="shared" si="180"/>
        <v>56963.100000000006</v>
      </c>
    </row>
    <row r="930" spans="1:10">
      <c r="A930" s="71" t="str">
        <f ca="1">IF(ISERROR(MATCH(B930,Код_КЦСР,0)),"",INDIRECT(ADDRESS(MATCH(B930,Код_КЦСР,0)+1,2,,,"КЦСР")))</f>
        <v>Совершенствование предоставления муниципальных услуг</v>
      </c>
      <c r="B930" s="77" t="s">
        <v>562</v>
      </c>
      <c r="C930" s="75"/>
      <c r="D930" s="67"/>
      <c r="E930" s="26"/>
      <c r="F930" s="76">
        <f t="shared" ref="F930:I933" si="182">F931</f>
        <v>658.2</v>
      </c>
      <c r="G930" s="76">
        <f t="shared" si="182"/>
        <v>0</v>
      </c>
      <c r="H930" s="76">
        <f t="shared" si="179"/>
        <v>658.2</v>
      </c>
      <c r="I930" s="76">
        <f t="shared" si="182"/>
        <v>0</v>
      </c>
      <c r="J930" s="76">
        <f t="shared" si="180"/>
        <v>658.2</v>
      </c>
    </row>
    <row r="931" spans="1:10">
      <c r="A931" s="71" t="str">
        <f ca="1">IF(ISERROR(MATCH(C931,Код_Раздел,0)),"",INDIRECT(ADDRESS(MATCH(C931,Код_Раздел,0)+1,2,,,"Раздел")))</f>
        <v>Национальная экономика</v>
      </c>
      <c r="B931" s="77" t="s">
        <v>562</v>
      </c>
      <c r="C931" s="75" t="s">
        <v>93</v>
      </c>
      <c r="D931" s="67"/>
      <c r="E931" s="26"/>
      <c r="F931" s="76">
        <f t="shared" si="182"/>
        <v>658.2</v>
      </c>
      <c r="G931" s="76">
        <f t="shared" si="182"/>
        <v>0</v>
      </c>
      <c r="H931" s="76">
        <f t="shared" si="179"/>
        <v>658.2</v>
      </c>
      <c r="I931" s="76">
        <f t="shared" si="182"/>
        <v>0</v>
      </c>
      <c r="J931" s="76">
        <f t="shared" si="180"/>
        <v>658.2</v>
      </c>
    </row>
    <row r="932" spans="1:10">
      <c r="A932" s="66" t="s">
        <v>107</v>
      </c>
      <c r="B932" s="77" t="s">
        <v>562</v>
      </c>
      <c r="C932" s="75" t="s">
        <v>93</v>
      </c>
      <c r="D932" s="75" t="s">
        <v>67</v>
      </c>
      <c r="E932" s="26"/>
      <c r="F932" s="76">
        <f t="shared" si="182"/>
        <v>658.2</v>
      </c>
      <c r="G932" s="76">
        <f t="shared" si="182"/>
        <v>0</v>
      </c>
      <c r="H932" s="76">
        <f t="shared" si="179"/>
        <v>658.2</v>
      </c>
      <c r="I932" s="76">
        <f t="shared" si="182"/>
        <v>0</v>
      </c>
      <c r="J932" s="76">
        <f t="shared" si="180"/>
        <v>658.2</v>
      </c>
    </row>
    <row r="933" spans="1:10" ht="33">
      <c r="A933" s="71" t="str">
        <f ca="1">IF(ISERROR(MATCH(E933,Код_КВР,0)),"",INDIRECT(ADDRESS(MATCH(E933,Код_КВР,0)+1,2,,,"КВР")))</f>
        <v>Предоставление субсидий бюджетным, автономным учреждениям и иным некоммерческим организациям</v>
      </c>
      <c r="B933" s="77" t="s">
        <v>562</v>
      </c>
      <c r="C933" s="75" t="s">
        <v>93</v>
      </c>
      <c r="D933" s="75" t="s">
        <v>67</v>
      </c>
      <c r="E933" s="26">
        <v>600</v>
      </c>
      <c r="F933" s="76">
        <f t="shared" si="182"/>
        <v>658.2</v>
      </c>
      <c r="G933" s="76">
        <f t="shared" si="182"/>
        <v>0</v>
      </c>
      <c r="H933" s="76">
        <f t="shared" si="179"/>
        <v>658.2</v>
      </c>
      <c r="I933" s="76">
        <f t="shared" si="182"/>
        <v>0</v>
      </c>
      <c r="J933" s="76">
        <f t="shared" si="180"/>
        <v>658.2</v>
      </c>
    </row>
    <row r="934" spans="1:10">
      <c r="A934" s="71" t="str">
        <f ca="1">IF(ISERROR(MATCH(E934,Код_КВР,0)),"",INDIRECT(ADDRESS(MATCH(E934,Код_КВР,0)+1,2,,,"КВР")))</f>
        <v>Субсидии бюджетным учреждениям</v>
      </c>
      <c r="B934" s="77" t="s">
        <v>562</v>
      </c>
      <c r="C934" s="75" t="s">
        <v>93</v>
      </c>
      <c r="D934" s="75" t="s">
        <v>67</v>
      </c>
      <c r="E934" s="26">
        <v>610</v>
      </c>
      <c r="F934" s="76">
        <f>'прил. 3'!G194</f>
        <v>658.2</v>
      </c>
      <c r="G934" s="76">
        <f>'прил. 3'!H194</f>
        <v>0</v>
      </c>
      <c r="H934" s="76">
        <f t="shared" si="179"/>
        <v>658.2</v>
      </c>
      <c r="I934" s="76">
        <f>'прил. 3'!J194</f>
        <v>0</v>
      </c>
      <c r="J934" s="76">
        <f t="shared" si="180"/>
        <v>658.2</v>
      </c>
    </row>
    <row r="935" spans="1:10" ht="49.5">
      <c r="A935" s="71" t="str">
        <f ca="1">IF(ISERROR(MATCH(B935,Код_КЦСР,0)),"",INDIRECT(ADDRESS(MATCH(B935,Код_КЦСР,0)+1,2,,,"КЦСР")))</f>
        <v>Создание, развитие многофункционального центра, предоставление на базе многофункционального центра услуг, соответствующих стандартам качества</v>
      </c>
      <c r="B935" s="77" t="s">
        <v>563</v>
      </c>
      <c r="C935" s="75"/>
      <c r="D935" s="67"/>
      <c r="E935" s="26"/>
      <c r="F935" s="76">
        <f>F936</f>
        <v>24446.400000000001</v>
      </c>
      <c r="G935" s="76">
        <f>G936</f>
        <v>0</v>
      </c>
      <c r="H935" s="76">
        <f t="shared" si="179"/>
        <v>24446.400000000001</v>
      </c>
      <c r="I935" s="76">
        <f>I936</f>
        <v>0</v>
      </c>
      <c r="J935" s="76">
        <f t="shared" si="180"/>
        <v>24446.400000000001</v>
      </c>
    </row>
    <row r="936" spans="1:10">
      <c r="A936" s="71" t="str">
        <f ca="1">IF(ISERROR(MATCH(C936,Код_Раздел,0)),"",INDIRECT(ADDRESS(MATCH(C936,Код_Раздел,0)+1,2,,,"Раздел")))</f>
        <v>Общегосударственные  вопросы</v>
      </c>
      <c r="B936" s="77" t="s">
        <v>563</v>
      </c>
      <c r="C936" s="75" t="s">
        <v>90</v>
      </c>
      <c r="D936" s="67"/>
      <c r="E936" s="26"/>
      <c r="F936" s="76">
        <f t="shared" ref="F936:I938" si="183">F937</f>
        <v>24446.400000000001</v>
      </c>
      <c r="G936" s="76">
        <f t="shared" si="183"/>
        <v>0</v>
      </c>
      <c r="H936" s="76">
        <f t="shared" si="179"/>
        <v>24446.400000000001</v>
      </c>
      <c r="I936" s="76">
        <f t="shared" si="183"/>
        <v>0</v>
      </c>
      <c r="J936" s="76">
        <f t="shared" si="180"/>
        <v>24446.400000000001</v>
      </c>
    </row>
    <row r="937" spans="1:10">
      <c r="A937" s="66" t="s">
        <v>111</v>
      </c>
      <c r="B937" s="77" t="s">
        <v>563</v>
      </c>
      <c r="C937" s="75" t="s">
        <v>90</v>
      </c>
      <c r="D937" s="67" t="s">
        <v>69</v>
      </c>
      <c r="E937" s="26"/>
      <c r="F937" s="76">
        <f t="shared" si="183"/>
        <v>24446.400000000001</v>
      </c>
      <c r="G937" s="76">
        <f t="shared" si="183"/>
        <v>0</v>
      </c>
      <c r="H937" s="76">
        <f t="shared" si="179"/>
        <v>24446.400000000001</v>
      </c>
      <c r="I937" s="76">
        <f t="shared" si="183"/>
        <v>0</v>
      </c>
      <c r="J937" s="76">
        <f t="shared" si="180"/>
        <v>24446.400000000001</v>
      </c>
    </row>
    <row r="938" spans="1:10" ht="33">
      <c r="A938" s="71" t="str">
        <f ca="1">IF(ISERROR(MATCH(E938,Код_КВР,0)),"",INDIRECT(ADDRESS(MATCH(E938,Код_КВР,0)+1,2,,,"КВР")))</f>
        <v>Предоставление субсидий бюджетным, автономным учреждениям и иным некоммерческим организациям</v>
      </c>
      <c r="B938" s="77" t="s">
        <v>563</v>
      </c>
      <c r="C938" s="75" t="s">
        <v>90</v>
      </c>
      <c r="D938" s="67" t="s">
        <v>69</v>
      </c>
      <c r="E938" s="26">
        <v>600</v>
      </c>
      <c r="F938" s="76">
        <f t="shared" si="183"/>
        <v>24446.400000000001</v>
      </c>
      <c r="G938" s="76">
        <f t="shared" si="183"/>
        <v>0</v>
      </c>
      <c r="H938" s="76">
        <f t="shared" si="179"/>
        <v>24446.400000000001</v>
      </c>
      <c r="I938" s="76">
        <f t="shared" si="183"/>
        <v>0</v>
      </c>
      <c r="J938" s="76">
        <f t="shared" si="180"/>
        <v>24446.400000000001</v>
      </c>
    </row>
    <row r="939" spans="1:10">
      <c r="A939" s="71" t="str">
        <f ca="1">IF(ISERROR(MATCH(E939,Код_КВР,0)),"",INDIRECT(ADDRESS(MATCH(E939,Код_КВР,0)+1,2,,,"КВР")))</f>
        <v>Субсидии бюджетным учреждениям</v>
      </c>
      <c r="B939" s="77" t="s">
        <v>563</v>
      </c>
      <c r="C939" s="75" t="s">
        <v>90</v>
      </c>
      <c r="D939" s="67" t="s">
        <v>69</v>
      </c>
      <c r="E939" s="26">
        <v>610</v>
      </c>
      <c r="F939" s="76">
        <f>'прил. 3'!G103</f>
        <v>24446.400000000001</v>
      </c>
      <c r="G939" s="76">
        <f>'прил. 3'!H103</f>
        <v>0</v>
      </c>
      <c r="H939" s="76">
        <f t="shared" si="179"/>
        <v>24446.400000000001</v>
      </c>
      <c r="I939" s="76">
        <f>'прил. 3'!J103</f>
        <v>0</v>
      </c>
      <c r="J939" s="76">
        <f t="shared" si="180"/>
        <v>24446.400000000001</v>
      </c>
    </row>
    <row r="940" spans="1:10" ht="101.25" customHeight="1">
      <c r="A940" s="71" t="str">
        <f ca="1">IF(ISERROR(MATCH(B940,Код_КЦСР,0)),"",INDIRECT(ADDRESS(MATCH(B940,Код_КЦСР,0)+1,2,,,"КЦСР")))</f>
        <v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услуг»</v>
      </c>
      <c r="B940" s="77" t="s">
        <v>564</v>
      </c>
      <c r="C940" s="75"/>
      <c r="D940" s="67"/>
      <c r="E940" s="26"/>
      <c r="F940" s="76">
        <f t="shared" ref="F940:I943" si="184">F941</f>
        <v>31858.5</v>
      </c>
      <c r="G940" s="76">
        <f t="shared" si="184"/>
        <v>0</v>
      </c>
      <c r="H940" s="76">
        <f t="shared" si="179"/>
        <v>31858.5</v>
      </c>
      <c r="I940" s="76">
        <f t="shared" si="184"/>
        <v>0</v>
      </c>
      <c r="J940" s="76">
        <f t="shared" si="180"/>
        <v>31858.5</v>
      </c>
    </row>
    <row r="941" spans="1:10">
      <c r="A941" s="71" t="str">
        <f ca="1">IF(ISERROR(MATCH(C941,Код_Раздел,0)),"",INDIRECT(ADDRESS(MATCH(C941,Код_Раздел,0)+1,2,,,"Раздел")))</f>
        <v>Общегосударственные  вопросы</v>
      </c>
      <c r="B941" s="77" t="s">
        <v>564</v>
      </c>
      <c r="C941" s="75" t="s">
        <v>90</v>
      </c>
      <c r="D941" s="67"/>
      <c r="E941" s="26"/>
      <c r="F941" s="76">
        <f t="shared" si="184"/>
        <v>31858.5</v>
      </c>
      <c r="G941" s="76">
        <f t="shared" si="184"/>
        <v>0</v>
      </c>
      <c r="H941" s="76">
        <f t="shared" si="179"/>
        <v>31858.5</v>
      </c>
      <c r="I941" s="76">
        <f t="shared" si="184"/>
        <v>0</v>
      </c>
      <c r="J941" s="76">
        <f t="shared" si="180"/>
        <v>31858.5</v>
      </c>
    </row>
    <row r="942" spans="1:10">
      <c r="A942" s="66" t="s">
        <v>111</v>
      </c>
      <c r="B942" s="77" t="s">
        <v>564</v>
      </c>
      <c r="C942" s="75" t="s">
        <v>90</v>
      </c>
      <c r="D942" s="67" t="s">
        <v>69</v>
      </c>
      <c r="E942" s="26"/>
      <c r="F942" s="76">
        <f t="shared" si="184"/>
        <v>31858.5</v>
      </c>
      <c r="G942" s="76">
        <f t="shared" si="184"/>
        <v>0</v>
      </c>
      <c r="H942" s="76">
        <f t="shared" si="179"/>
        <v>31858.5</v>
      </c>
      <c r="I942" s="76">
        <f t="shared" si="184"/>
        <v>0</v>
      </c>
      <c r="J942" s="76">
        <f t="shared" si="180"/>
        <v>31858.5</v>
      </c>
    </row>
    <row r="943" spans="1:10" ht="33">
      <c r="A943" s="71" t="str">
        <f ca="1">IF(ISERROR(MATCH(E943,Код_КВР,0)),"",INDIRECT(ADDRESS(MATCH(E943,Код_КВР,0)+1,2,,,"КВР")))</f>
        <v>Предоставление субсидий бюджетным, автономным учреждениям и иным некоммерческим организациям</v>
      </c>
      <c r="B943" s="77" t="s">
        <v>564</v>
      </c>
      <c r="C943" s="75" t="s">
        <v>90</v>
      </c>
      <c r="D943" s="67" t="s">
        <v>69</v>
      </c>
      <c r="E943" s="26">
        <v>600</v>
      </c>
      <c r="F943" s="76">
        <f t="shared" si="184"/>
        <v>31858.5</v>
      </c>
      <c r="G943" s="76">
        <f t="shared" si="184"/>
        <v>0</v>
      </c>
      <c r="H943" s="76">
        <f t="shared" si="179"/>
        <v>31858.5</v>
      </c>
      <c r="I943" s="76">
        <f t="shared" si="184"/>
        <v>0</v>
      </c>
      <c r="J943" s="76">
        <f t="shared" si="180"/>
        <v>31858.5</v>
      </c>
    </row>
    <row r="944" spans="1:10">
      <c r="A944" s="71" t="str">
        <f ca="1">IF(ISERROR(MATCH(E944,Код_КВР,0)),"",INDIRECT(ADDRESS(MATCH(E944,Код_КВР,0)+1,2,,,"КВР")))</f>
        <v>Субсидии бюджетным учреждениям</v>
      </c>
      <c r="B944" s="77" t="s">
        <v>564</v>
      </c>
      <c r="C944" s="75" t="s">
        <v>90</v>
      </c>
      <c r="D944" s="67" t="s">
        <v>69</v>
      </c>
      <c r="E944" s="26">
        <v>610</v>
      </c>
      <c r="F944" s="76">
        <f>'прил. 3'!G106</f>
        <v>31858.5</v>
      </c>
      <c r="G944" s="76">
        <f>'прил. 3'!H106</f>
        <v>0</v>
      </c>
      <c r="H944" s="76">
        <f t="shared" si="179"/>
        <v>31858.5</v>
      </c>
      <c r="I944" s="76">
        <f>'прил. 3'!J106</f>
        <v>0</v>
      </c>
      <c r="J944" s="76">
        <f t="shared" si="180"/>
        <v>31858.5</v>
      </c>
    </row>
    <row r="945" spans="1:13" ht="51" customHeight="1">
      <c r="A945" s="71" t="str">
        <f ca="1">IF(ISERROR(MATCH(B945,Код_КЦСР,0)),"",INDIRECT(ADDRESS(MATCH(B945,Код_КЦСР,0)+1,2,,,"КЦСР")))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v>
      </c>
      <c r="B945" s="77" t="s">
        <v>566</v>
      </c>
      <c r="C945" s="75"/>
      <c r="D945" s="67"/>
      <c r="E945" s="26"/>
      <c r="F945" s="76">
        <f>+F946+F955+F960+F965+F974</f>
        <v>49841.599999999999</v>
      </c>
      <c r="G945" s="76">
        <f>+G946+G955+G960+G965+G974</f>
        <v>0</v>
      </c>
      <c r="H945" s="76">
        <f t="shared" si="179"/>
        <v>49841.599999999999</v>
      </c>
      <c r="I945" s="76">
        <f>+I946+I955+I960+I965+I974</f>
        <v>0</v>
      </c>
      <c r="J945" s="76">
        <f t="shared" si="180"/>
        <v>49841.599999999999</v>
      </c>
      <c r="M945" s="40"/>
    </row>
    <row r="946" spans="1:13" ht="66">
      <c r="A946" s="71" t="str">
        <f ca="1">IF(ISERROR(MATCH(B946,Код_КЦСР,0)),"",INDIRECT(ADDRESS(MATCH(B946,Код_КЦСР,0)+1,2,,,"КЦСР")))</f>
        <v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v>
      </c>
      <c r="B946" s="77" t="s">
        <v>570</v>
      </c>
      <c r="C946" s="75"/>
      <c r="D946" s="67"/>
      <c r="E946" s="26"/>
      <c r="F946" s="76">
        <f>F947+F951</f>
        <v>462.7</v>
      </c>
      <c r="G946" s="76">
        <f>G947+G951</f>
        <v>0</v>
      </c>
      <c r="H946" s="76">
        <f t="shared" si="179"/>
        <v>462.7</v>
      </c>
      <c r="I946" s="76">
        <f>I947+I951</f>
        <v>0</v>
      </c>
      <c r="J946" s="76">
        <f t="shared" si="180"/>
        <v>462.7</v>
      </c>
    </row>
    <row r="947" spans="1:13">
      <c r="A947" s="71" t="str">
        <f ca="1">IF(ISERROR(MATCH(C947,Код_Раздел,0)),"",INDIRECT(ADDRESS(MATCH(C947,Код_Раздел,0)+1,2,,,"Раздел")))</f>
        <v>Общегосударственные  вопросы</v>
      </c>
      <c r="B947" s="77" t="s">
        <v>570</v>
      </c>
      <c r="C947" s="75" t="s">
        <v>90</v>
      </c>
      <c r="D947" s="67"/>
      <c r="E947" s="26"/>
      <c r="F947" s="76">
        <f t="shared" ref="F947:I949" si="185">F948</f>
        <v>378.5</v>
      </c>
      <c r="G947" s="76">
        <f t="shared" si="185"/>
        <v>0</v>
      </c>
      <c r="H947" s="76">
        <f t="shared" si="179"/>
        <v>378.5</v>
      </c>
      <c r="I947" s="76">
        <f t="shared" si="185"/>
        <v>0</v>
      </c>
      <c r="J947" s="76">
        <f t="shared" si="180"/>
        <v>378.5</v>
      </c>
    </row>
    <row r="948" spans="1:13">
      <c r="A948" s="66" t="s">
        <v>111</v>
      </c>
      <c r="B948" s="77" t="s">
        <v>570</v>
      </c>
      <c r="C948" s="75" t="s">
        <v>90</v>
      </c>
      <c r="D948" s="67" t="s">
        <v>69</v>
      </c>
      <c r="E948" s="26"/>
      <c r="F948" s="76">
        <f t="shared" si="185"/>
        <v>378.5</v>
      </c>
      <c r="G948" s="76">
        <f t="shared" si="185"/>
        <v>0</v>
      </c>
      <c r="H948" s="76">
        <f t="shared" si="179"/>
        <v>378.5</v>
      </c>
      <c r="I948" s="76">
        <f t="shared" si="185"/>
        <v>0</v>
      </c>
      <c r="J948" s="76">
        <f t="shared" si="180"/>
        <v>378.5</v>
      </c>
    </row>
    <row r="949" spans="1:13" ht="33">
      <c r="A949" s="71" t="str">
        <f ca="1">IF(ISERROR(MATCH(E949,Код_КВР,0)),"",INDIRECT(ADDRESS(MATCH(E949,Код_КВР,0)+1,2,,,"КВР")))</f>
        <v>Закупка товаров, работ и услуг для государственных (муниципальных) нужд</v>
      </c>
      <c r="B949" s="77" t="s">
        <v>570</v>
      </c>
      <c r="C949" s="75" t="s">
        <v>90</v>
      </c>
      <c r="D949" s="67" t="s">
        <v>69</v>
      </c>
      <c r="E949" s="26">
        <v>200</v>
      </c>
      <c r="F949" s="76">
        <f t="shared" si="185"/>
        <v>378.5</v>
      </c>
      <c r="G949" s="76">
        <f t="shared" si="185"/>
        <v>0</v>
      </c>
      <c r="H949" s="76">
        <f t="shared" si="179"/>
        <v>378.5</v>
      </c>
      <c r="I949" s="76">
        <f t="shared" si="185"/>
        <v>0</v>
      </c>
      <c r="J949" s="76">
        <f t="shared" si="180"/>
        <v>378.5</v>
      </c>
    </row>
    <row r="950" spans="1:13" ht="33">
      <c r="A950" s="71" t="str">
        <f ca="1">IF(ISERROR(MATCH(E950,Код_КВР,0)),"",INDIRECT(ADDRESS(MATCH(E950,Код_КВР,0)+1,2,,,"КВР")))</f>
        <v>Иные закупки товаров, работ и услуг для обеспечения государственных (муниципальных) нужд</v>
      </c>
      <c r="B950" s="77" t="s">
        <v>570</v>
      </c>
      <c r="C950" s="75" t="s">
        <v>90</v>
      </c>
      <c r="D950" s="67" t="s">
        <v>69</v>
      </c>
      <c r="E950" s="26">
        <v>240</v>
      </c>
      <c r="F950" s="76">
        <f>'прил. 3'!G110</f>
        <v>378.5</v>
      </c>
      <c r="G950" s="76">
        <f>'прил. 3'!H110</f>
        <v>0</v>
      </c>
      <c r="H950" s="76">
        <f t="shared" si="179"/>
        <v>378.5</v>
      </c>
      <c r="I950" s="76">
        <f>'прил. 3'!J110</f>
        <v>0</v>
      </c>
      <c r="J950" s="76">
        <f t="shared" si="180"/>
        <v>378.5</v>
      </c>
    </row>
    <row r="951" spans="1:13">
      <c r="A951" s="71" t="str">
        <f ca="1">IF(ISERROR(MATCH(C951,Код_Раздел,0)),"",INDIRECT(ADDRESS(MATCH(C951,Код_Раздел,0)+1,2,,,"Раздел")))</f>
        <v>Жилищно-коммунальное хозяйство</v>
      </c>
      <c r="B951" s="77" t="s">
        <v>570</v>
      </c>
      <c r="C951" s="75" t="s">
        <v>98</v>
      </c>
      <c r="D951" s="67"/>
      <c r="E951" s="26"/>
      <c r="F951" s="76">
        <f>F952</f>
        <v>84.2</v>
      </c>
      <c r="G951" s="76">
        <f>G952</f>
        <v>0</v>
      </c>
      <c r="H951" s="76">
        <f t="shared" si="179"/>
        <v>84.2</v>
      </c>
      <c r="I951" s="76">
        <f>I952</f>
        <v>0</v>
      </c>
      <c r="J951" s="76">
        <f t="shared" si="180"/>
        <v>84.2</v>
      </c>
    </row>
    <row r="952" spans="1:13">
      <c r="A952" s="71" t="s">
        <v>124</v>
      </c>
      <c r="B952" s="77" t="s">
        <v>570</v>
      </c>
      <c r="C952" s="75" t="s">
        <v>98</v>
      </c>
      <c r="D952" s="75" t="s">
        <v>92</v>
      </c>
      <c r="E952" s="26"/>
      <c r="F952" s="76">
        <f t="shared" ref="F952:I953" si="186">F953</f>
        <v>84.2</v>
      </c>
      <c r="G952" s="76">
        <f t="shared" si="186"/>
        <v>0</v>
      </c>
      <c r="H952" s="76">
        <f t="shared" si="179"/>
        <v>84.2</v>
      </c>
      <c r="I952" s="76">
        <f t="shared" si="186"/>
        <v>0</v>
      </c>
      <c r="J952" s="76">
        <f t="shared" si="180"/>
        <v>84.2</v>
      </c>
    </row>
    <row r="953" spans="1:13" ht="33">
      <c r="A953" s="71" t="str">
        <f ca="1">IF(ISERROR(MATCH(E953,Код_КВР,0)),"",INDIRECT(ADDRESS(MATCH(E953,Код_КВР,0)+1,2,,,"КВР")))</f>
        <v>Закупка товаров, работ и услуг для государственных (муниципальных) нужд</v>
      </c>
      <c r="B953" s="77" t="s">
        <v>570</v>
      </c>
      <c r="C953" s="75" t="s">
        <v>98</v>
      </c>
      <c r="D953" s="75" t="s">
        <v>92</v>
      </c>
      <c r="E953" s="26">
        <v>200</v>
      </c>
      <c r="F953" s="76">
        <f t="shared" si="186"/>
        <v>84.2</v>
      </c>
      <c r="G953" s="76">
        <f t="shared" si="186"/>
        <v>0</v>
      </c>
      <c r="H953" s="76">
        <f t="shared" si="179"/>
        <v>84.2</v>
      </c>
      <c r="I953" s="76">
        <f t="shared" si="186"/>
        <v>0</v>
      </c>
      <c r="J953" s="76">
        <f t="shared" si="180"/>
        <v>84.2</v>
      </c>
    </row>
    <row r="954" spans="1:13" ht="33">
      <c r="A954" s="71" t="str">
        <f ca="1">IF(ISERROR(MATCH(E954,Код_КВР,0)),"",INDIRECT(ADDRESS(MATCH(E954,Код_КВР,0)+1,2,,,"КВР")))</f>
        <v>Иные закупки товаров, работ и услуг для обеспечения государственных (муниципальных) нужд</v>
      </c>
      <c r="B954" s="77" t="s">
        <v>570</v>
      </c>
      <c r="C954" s="75" t="s">
        <v>98</v>
      </c>
      <c r="D954" s="75" t="s">
        <v>92</v>
      </c>
      <c r="E954" s="26">
        <v>240</v>
      </c>
      <c r="F954" s="76">
        <f>'прил. 3'!G412</f>
        <v>84.2</v>
      </c>
      <c r="G954" s="76">
        <f>'прил. 3'!H412</f>
        <v>0</v>
      </c>
      <c r="H954" s="76">
        <f t="shared" si="179"/>
        <v>84.2</v>
      </c>
      <c r="I954" s="76">
        <f>'прил. 3'!J412</f>
        <v>0</v>
      </c>
      <c r="J954" s="76">
        <f t="shared" si="180"/>
        <v>84.2</v>
      </c>
    </row>
    <row r="955" spans="1:13" ht="68.25" customHeight="1">
      <c r="A955" s="71" t="str">
        <f ca="1">IF(ISERROR(MATCH(B955,Код_КЦСР,0)),"",INDIRECT(ADDRESS(MATCH(B955,Код_КЦСР,0)+1,2,,,"КЦСР")))</f>
        <v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v>
      </c>
      <c r="B955" s="77" t="s">
        <v>571</v>
      </c>
      <c r="C955" s="75"/>
      <c r="D955" s="67"/>
      <c r="E955" s="26"/>
      <c r="F955" s="76">
        <f>F956</f>
        <v>535</v>
      </c>
      <c r="G955" s="76">
        <f>G956</f>
        <v>0</v>
      </c>
      <c r="H955" s="76">
        <f t="shared" si="179"/>
        <v>535</v>
      </c>
      <c r="I955" s="76">
        <f>I956</f>
        <v>0</v>
      </c>
      <c r="J955" s="76">
        <f t="shared" si="180"/>
        <v>535</v>
      </c>
    </row>
    <row r="956" spans="1:13">
      <c r="A956" s="71" t="str">
        <f ca="1">IF(ISERROR(MATCH(C956,Код_Раздел,0)),"",INDIRECT(ADDRESS(MATCH(C956,Код_Раздел,0)+1,2,,,"Раздел")))</f>
        <v>Общегосударственные  вопросы</v>
      </c>
      <c r="B956" s="77" t="s">
        <v>571</v>
      </c>
      <c r="C956" s="75" t="s">
        <v>90</v>
      </c>
      <c r="D956" s="67"/>
      <c r="E956" s="26"/>
      <c r="F956" s="76">
        <f t="shared" ref="F956:I958" si="187">F957</f>
        <v>535</v>
      </c>
      <c r="G956" s="76">
        <f t="shared" si="187"/>
        <v>0</v>
      </c>
      <c r="H956" s="76">
        <f t="shared" si="179"/>
        <v>535</v>
      </c>
      <c r="I956" s="76">
        <f t="shared" si="187"/>
        <v>0</v>
      </c>
      <c r="J956" s="76">
        <f t="shared" si="180"/>
        <v>535</v>
      </c>
    </row>
    <row r="957" spans="1:13">
      <c r="A957" s="66" t="s">
        <v>111</v>
      </c>
      <c r="B957" s="77" t="s">
        <v>571</v>
      </c>
      <c r="C957" s="75" t="s">
        <v>90</v>
      </c>
      <c r="D957" s="67" t="s">
        <v>69</v>
      </c>
      <c r="E957" s="26"/>
      <c r="F957" s="76">
        <f t="shared" si="187"/>
        <v>535</v>
      </c>
      <c r="G957" s="76">
        <f t="shared" si="187"/>
        <v>0</v>
      </c>
      <c r="H957" s="76">
        <f t="shared" si="179"/>
        <v>535</v>
      </c>
      <c r="I957" s="76">
        <f t="shared" si="187"/>
        <v>0</v>
      </c>
      <c r="J957" s="76">
        <f t="shared" si="180"/>
        <v>535</v>
      </c>
    </row>
    <row r="958" spans="1:13" ht="33">
      <c r="A958" s="71" t="str">
        <f ca="1">IF(ISERROR(MATCH(E958,Код_КВР,0)),"",INDIRECT(ADDRESS(MATCH(E958,Код_КВР,0)+1,2,,,"КВР")))</f>
        <v>Закупка товаров, работ и услуг для государственных (муниципальных) нужд</v>
      </c>
      <c r="B958" s="77" t="s">
        <v>571</v>
      </c>
      <c r="C958" s="75" t="s">
        <v>90</v>
      </c>
      <c r="D958" s="67" t="s">
        <v>69</v>
      </c>
      <c r="E958" s="26">
        <v>200</v>
      </c>
      <c r="F958" s="76">
        <f t="shared" si="187"/>
        <v>535</v>
      </c>
      <c r="G958" s="76">
        <f t="shared" si="187"/>
        <v>0</v>
      </c>
      <c r="H958" s="76">
        <f t="shared" si="179"/>
        <v>535</v>
      </c>
      <c r="I958" s="76">
        <f t="shared" si="187"/>
        <v>0</v>
      </c>
      <c r="J958" s="76">
        <f t="shared" si="180"/>
        <v>535</v>
      </c>
    </row>
    <row r="959" spans="1:13" ht="33">
      <c r="A959" s="71" t="str">
        <f ca="1">IF(ISERROR(MATCH(E959,Код_КВР,0)),"",INDIRECT(ADDRESS(MATCH(E959,Код_КВР,0)+1,2,,,"КВР")))</f>
        <v>Иные закупки товаров, работ и услуг для обеспечения государственных (муниципальных) нужд</v>
      </c>
      <c r="B959" s="77" t="s">
        <v>571</v>
      </c>
      <c r="C959" s="75" t="s">
        <v>90</v>
      </c>
      <c r="D959" s="67" t="s">
        <v>69</v>
      </c>
      <c r="E959" s="26">
        <v>240</v>
      </c>
      <c r="F959" s="76">
        <f>'прил. 3'!G113</f>
        <v>535</v>
      </c>
      <c r="G959" s="76">
        <f>'прил. 3'!H113</f>
        <v>0</v>
      </c>
      <c r="H959" s="76">
        <f t="shared" si="179"/>
        <v>535</v>
      </c>
      <c r="I959" s="76">
        <f>'прил. 3'!J113</f>
        <v>0</v>
      </c>
      <c r="J959" s="76">
        <f t="shared" si="180"/>
        <v>535</v>
      </c>
    </row>
    <row r="960" spans="1:13" ht="49.5">
      <c r="A960" s="71" t="str">
        <f ca="1">IF(ISERROR(MATCH(B960,Код_КЦСР,0)),"",INDIRECT(ADDRESS(MATCH(B960,Код_КЦСР,0)+1,2,,,"КЦСР")))</f>
        <v>Формирование положительного имиджа Череповца на межрегиональном уровне посредством участия города в деятельности союзов и ассоциаций</v>
      </c>
      <c r="B960" s="77" t="s">
        <v>572</v>
      </c>
      <c r="C960" s="75"/>
      <c r="D960" s="67"/>
      <c r="E960" s="26"/>
      <c r="F960" s="76">
        <f>F961</f>
        <v>510.6</v>
      </c>
      <c r="G960" s="76">
        <f>G961</f>
        <v>0</v>
      </c>
      <c r="H960" s="76">
        <f t="shared" si="179"/>
        <v>510.6</v>
      </c>
      <c r="I960" s="76">
        <f>I961</f>
        <v>0</v>
      </c>
      <c r="J960" s="76">
        <f t="shared" si="180"/>
        <v>510.6</v>
      </c>
    </row>
    <row r="961" spans="1:10">
      <c r="A961" s="71" t="str">
        <f ca="1">IF(ISERROR(MATCH(C961,Код_Раздел,0)),"",INDIRECT(ADDRESS(MATCH(C961,Код_Раздел,0)+1,2,,,"Раздел")))</f>
        <v>Общегосударственные  вопросы</v>
      </c>
      <c r="B961" s="77" t="s">
        <v>572</v>
      </c>
      <c r="C961" s="75" t="s">
        <v>90</v>
      </c>
      <c r="D961" s="67"/>
      <c r="E961" s="26"/>
      <c r="F961" s="76">
        <f t="shared" ref="F961:I963" si="188">F962</f>
        <v>510.6</v>
      </c>
      <c r="G961" s="76">
        <f t="shared" si="188"/>
        <v>0</v>
      </c>
      <c r="H961" s="76">
        <f t="shared" si="179"/>
        <v>510.6</v>
      </c>
      <c r="I961" s="76">
        <f t="shared" si="188"/>
        <v>0</v>
      </c>
      <c r="J961" s="76">
        <f t="shared" si="180"/>
        <v>510.6</v>
      </c>
    </row>
    <row r="962" spans="1:10">
      <c r="A962" s="66" t="s">
        <v>111</v>
      </c>
      <c r="B962" s="77" t="s">
        <v>572</v>
      </c>
      <c r="C962" s="75" t="s">
        <v>90</v>
      </c>
      <c r="D962" s="67" t="s">
        <v>69</v>
      </c>
      <c r="E962" s="26"/>
      <c r="F962" s="76">
        <f t="shared" si="188"/>
        <v>510.6</v>
      </c>
      <c r="G962" s="76">
        <f t="shared" si="188"/>
        <v>0</v>
      </c>
      <c r="H962" s="76">
        <f t="shared" si="179"/>
        <v>510.6</v>
      </c>
      <c r="I962" s="76">
        <f t="shared" si="188"/>
        <v>0</v>
      </c>
      <c r="J962" s="76">
        <f t="shared" si="180"/>
        <v>510.6</v>
      </c>
    </row>
    <row r="963" spans="1:10">
      <c r="A963" s="71" t="str">
        <f ca="1">IF(ISERROR(MATCH(E963,Код_КВР,0)),"",INDIRECT(ADDRESS(MATCH(E963,Код_КВР,0)+1,2,,,"КВР")))</f>
        <v>Иные бюджетные ассигнования</v>
      </c>
      <c r="B963" s="77" t="s">
        <v>572</v>
      </c>
      <c r="C963" s="75" t="s">
        <v>90</v>
      </c>
      <c r="D963" s="67" t="s">
        <v>69</v>
      </c>
      <c r="E963" s="26">
        <v>800</v>
      </c>
      <c r="F963" s="76">
        <f t="shared" si="188"/>
        <v>510.6</v>
      </c>
      <c r="G963" s="76">
        <f t="shared" si="188"/>
        <v>0</v>
      </c>
      <c r="H963" s="76">
        <f t="shared" si="179"/>
        <v>510.6</v>
      </c>
      <c r="I963" s="76">
        <f t="shared" si="188"/>
        <v>0</v>
      </c>
      <c r="J963" s="76">
        <f t="shared" si="180"/>
        <v>510.6</v>
      </c>
    </row>
    <row r="964" spans="1:10">
      <c r="A964" s="71" t="str">
        <f ca="1">IF(ISERROR(MATCH(E964,Код_КВР,0)),"",INDIRECT(ADDRESS(MATCH(E964,Код_КВР,0)+1,2,,,"КВР")))</f>
        <v>Уплата налогов, сборов и иных платежей</v>
      </c>
      <c r="B964" s="77" t="s">
        <v>572</v>
      </c>
      <c r="C964" s="75" t="s">
        <v>90</v>
      </c>
      <c r="D964" s="67" t="s">
        <v>69</v>
      </c>
      <c r="E964" s="26">
        <v>850</v>
      </c>
      <c r="F964" s="76">
        <f>'прил. 3'!G116</f>
        <v>510.6</v>
      </c>
      <c r="G964" s="76">
        <f>'прил. 3'!H116</f>
        <v>0</v>
      </c>
      <c r="H964" s="76">
        <f t="shared" si="179"/>
        <v>510.6</v>
      </c>
      <c r="I964" s="76">
        <f>'прил. 3'!J116</f>
        <v>0</v>
      </c>
      <c r="J964" s="76">
        <f t="shared" si="180"/>
        <v>510.6</v>
      </c>
    </row>
    <row r="965" spans="1:10" ht="66">
      <c r="A965" s="71" t="str">
        <f ca="1">IF(ISERROR(MATCH(B965,Код_КЦСР,0)),"",INDIRECT(ADDRESS(MATCH(B965,Код_КЦСР,0)+1,2,,,"КЦСР")))</f>
        <v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v>
      </c>
      <c r="B965" s="77" t="s">
        <v>574</v>
      </c>
      <c r="C965" s="75"/>
      <c r="D965" s="67"/>
      <c r="E965" s="26"/>
      <c r="F965" s="76">
        <f>F966</f>
        <v>24203.5</v>
      </c>
      <c r="G965" s="76">
        <f>G966</f>
        <v>0</v>
      </c>
      <c r="H965" s="76">
        <f t="shared" si="179"/>
        <v>24203.5</v>
      </c>
      <c r="I965" s="76">
        <f>I966</f>
        <v>0</v>
      </c>
      <c r="J965" s="76">
        <f t="shared" si="180"/>
        <v>24203.5</v>
      </c>
    </row>
    <row r="966" spans="1:10">
      <c r="A966" s="71" t="str">
        <f ca="1">IF(ISERROR(MATCH(C966,Код_Раздел,0)),"",INDIRECT(ADDRESS(MATCH(C966,Код_Раздел,0)+1,2,,,"Раздел")))</f>
        <v>Средства массовой информации</v>
      </c>
      <c r="B966" s="77" t="s">
        <v>574</v>
      </c>
      <c r="C966" s="75" t="s">
        <v>75</v>
      </c>
      <c r="D966" s="67"/>
      <c r="E966" s="26"/>
      <c r="F966" s="76">
        <f>F967</f>
        <v>24203.5</v>
      </c>
      <c r="G966" s="76">
        <f>G967</f>
        <v>0</v>
      </c>
      <c r="H966" s="76">
        <f t="shared" si="179"/>
        <v>24203.5</v>
      </c>
      <c r="I966" s="76">
        <f>I967</f>
        <v>0</v>
      </c>
      <c r="J966" s="76">
        <f t="shared" si="180"/>
        <v>24203.5</v>
      </c>
    </row>
    <row r="967" spans="1:10">
      <c r="A967" s="66" t="s">
        <v>77</v>
      </c>
      <c r="B967" s="77" t="s">
        <v>574</v>
      </c>
      <c r="C967" s="75" t="s">
        <v>75</v>
      </c>
      <c r="D967" s="67" t="s">
        <v>91</v>
      </c>
      <c r="E967" s="26"/>
      <c r="F967" s="76">
        <f>F968+F970+F972</f>
        <v>24203.5</v>
      </c>
      <c r="G967" s="76">
        <f>G968+G970+G972</f>
        <v>0</v>
      </c>
      <c r="H967" s="76">
        <f t="shared" si="179"/>
        <v>24203.5</v>
      </c>
      <c r="I967" s="76">
        <f>I968+I970+I972</f>
        <v>0</v>
      </c>
      <c r="J967" s="76">
        <f t="shared" si="180"/>
        <v>24203.5</v>
      </c>
    </row>
    <row r="968" spans="1:10" ht="67.5" customHeight="1">
      <c r="A968" s="71" t="str">
        <f t="shared" ref="A968:A973" ca="1" si="189">IF(ISERROR(MATCH(E968,Код_КВР,0)),"",INDIRECT(ADDRESS(MATCH(E968,Код_КВР,0)+1,2,,,"КВР")))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68" s="77" t="s">
        <v>574</v>
      </c>
      <c r="C968" s="75" t="s">
        <v>75</v>
      </c>
      <c r="D968" s="67" t="s">
        <v>91</v>
      </c>
      <c r="E968" s="26">
        <v>100</v>
      </c>
      <c r="F968" s="76">
        <f>F969</f>
        <v>19092</v>
      </c>
      <c r="G968" s="76">
        <f>G969</f>
        <v>0</v>
      </c>
      <c r="H968" s="76">
        <f t="shared" si="179"/>
        <v>19092</v>
      </c>
      <c r="I968" s="76">
        <f>I969</f>
        <v>0</v>
      </c>
      <c r="J968" s="76">
        <f t="shared" si="180"/>
        <v>19092</v>
      </c>
    </row>
    <row r="969" spans="1:10">
      <c r="A969" s="71" t="str">
        <f t="shared" ca="1" si="189"/>
        <v>Расходы на выплаты персоналу казенных учреждений</v>
      </c>
      <c r="B969" s="77" t="s">
        <v>574</v>
      </c>
      <c r="C969" s="75" t="s">
        <v>75</v>
      </c>
      <c r="D969" s="67" t="s">
        <v>91</v>
      </c>
      <c r="E969" s="26">
        <v>110</v>
      </c>
      <c r="F969" s="76">
        <f>'прил. 3'!G317</f>
        <v>19092</v>
      </c>
      <c r="G969" s="76">
        <f>'прил. 3'!H317</f>
        <v>0</v>
      </c>
      <c r="H969" s="76">
        <f t="shared" si="179"/>
        <v>19092</v>
      </c>
      <c r="I969" s="76">
        <f>'прил. 3'!J317</f>
        <v>0</v>
      </c>
      <c r="J969" s="76">
        <f t="shared" si="180"/>
        <v>19092</v>
      </c>
    </row>
    <row r="970" spans="1:10" ht="33">
      <c r="A970" s="71" t="str">
        <f t="shared" ca="1" si="189"/>
        <v>Закупка товаров, работ и услуг для государственных (муниципальных) нужд</v>
      </c>
      <c r="B970" s="77" t="s">
        <v>574</v>
      </c>
      <c r="C970" s="75" t="s">
        <v>75</v>
      </c>
      <c r="D970" s="67" t="s">
        <v>91</v>
      </c>
      <c r="E970" s="26">
        <v>200</v>
      </c>
      <c r="F970" s="76">
        <f>F971</f>
        <v>5047.8999999999996</v>
      </c>
      <c r="G970" s="76">
        <f>G971</f>
        <v>0</v>
      </c>
      <c r="H970" s="76">
        <f t="shared" si="179"/>
        <v>5047.8999999999996</v>
      </c>
      <c r="I970" s="76">
        <f>I971</f>
        <v>0</v>
      </c>
      <c r="J970" s="76">
        <f t="shared" si="180"/>
        <v>5047.8999999999996</v>
      </c>
    </row>
    <row r="971" spans="1:10" ht="33">
      <c r="A971" s="71" t="str">
        <f t="shared" ca="1" si="189"/>
        <v>Иные закупки товаров, работ и услуг для обеспечения государственных (муниципальных) нужд</v>
      </c>
      <c r="B971" s="77" t="s">
        <v>574</v>
      </c>
      <c r="C971" s="75" t="s">
        <v>75</v>
      </c>
      <c r="D971" s="67" t="s">
        <v>91</v>
      </c>
      <c r="E971" s="26">
        <v>240</v>
      </c>
      <c r="F971" s="76">
        <f>'прил. 3'!G319</f>
        <v>5047.8999999999996</v>
      </c>
      <c r="G971" s="76">
        <f>'прил. 3'!H319</f>
        <v>0</v>
      </c>
      <c r="H971" s="76">
        <f t="shared" si="179"/>
        <v>5047.8999999999996</v>
      </c>
      <c r="I971" s="76">
        <f>'прил. 3'!J319</f>
        <v>0</v>
      </c>
      <c r="J971" s="76">
        <f t="shared" si="180"/>
        <v>5047.8999999999996</v>
      </c>
    </row>
    <row r="972" spans="1:10">
      <c r="A972" s="71" t="str">
        <f t="shared" ca="1" si="189"/>
        <v>Иные бюджетные ассигнования</v>
      </c>
      <c r="B972" s="77" t="s">
        <v>574</v>
      </c>
      <c r="C972" s="75" t="s">
        <v>75</v>
      </c>
      <c r="D972" s="67" t="s">
        <v>91</v>
      </c>
      <c r="E972" s="26">
        <v>800</v>
      </c>
      <c r="F972" s="76">
        <f>F973</f>
        <v>63.6</v>
      </c>
      <c r="G972" s="76">
        <f>G973</f>
        <v>0</v>
      </c>
      <c r="H972" s="76">
        <f t="shared" si="179"/>
        <v>63.6</v>
      </c>
      <c r="I972" s="76">
        <f>I973</f>
        <v>0</v>
      </c>
      <c r="J972" s="76">
        <f t="shared" si="180"/>
        <v>63.6</v>
      </c>
    </row>
    <row r="973" spans="1:10">
      <c r="A973" s="71" t="str">
        <f t="shared" ca="1" si="189"/>
        <v>Уплата налогов, сборов и иных платежей</v>
      </c>
      <c r="B973" s="77" t="s">
        <v>574</v>
      </c>
      <c r="C973" s="75" t="s">
        <v>75</v>
      </c>
      <c r="D973" s="67" t="s">
        <v>91</v>
      </c>
      <c r="E973" s="26">
        <v>850</v>
      </c>
      <c r="F973" s="76">
        <f>'прил. 3'!G321</f>
        <v>63.6</v>
      </c>
      <c r="G973" s="76">
        <f>'прил. 3'!H321</f>
        <v>0</v>
      </c>
      <c r="H973" s="76">
        <f t="shared" si="179"/>
        <v>63.6</v>
      </c>
      <c r="I973" s="76">
        <f>'прил. 3'!J321</f>
        <v>0</v>
      </c>
      <c r="J973" s="76">
        <f t="shared" si="180"/>
        <v>63.6</v>
      </c>
    </row>
    <row r="974" spans="1:10" ht="66">
      <c r="A974" s="71" t="str">
        <f ca="1">IF(ISERROR(MATCH(B974,Код_КЦСР,0)),"",INDIRECT(ADDRESS(MATCH(B974,Код_КЦСР,0)+1,2,,,"КЦСР")))</f>
        <v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v>
      </c>
      <c r="B974" s="77" t="s">
        <v>575</v>
      </c>
      <c r="C974" s="75"/>
      <c r="D974" s="67"/>
      <c r="E974" s="26"/>
      <c r="F974" s="76">
        <f>F975</f>
        <v>24129.8</v>
      </c>
      <c r="G974" s="76">
        <f>G975</f>
        <v>0</v>
      </c>
      <c r="H974" s="76">
        <f t="shared" si="179"/>
        <v>24129.8</v>
      </c>
      <c r="I974" s="76">
        <f>I975</f>
        <v>0</v>
      </c>
      <c r="J974" s="76">
        <f t="shared" si="180"/>
        <v>24129.8</v>
      </c>
    </row>
    <row r="975" spans="1:10">
      <c r="A975" s="71" t="str">
        <f ca="1">IF(ISERROR(MATCH(C975,Код_Раздел,0)),"",INDIRECT(ADDRESS(MATCH(C975,Код_Раздел,0)+1,2,,,"Раздел")))</f>
        <v>Средства массовой информации</v>
      </c>
      <c r="B975" s="77" t="s">
        <v>575</v>
      </c>
      <c r="C975" s="75" t="s">
        <v>75</v>
      </c>
      <c r="D975" s="67"/>
      <c r="E975" s="26"/>
      <c r="F975" s="76">
        <f t="shared" ref="F975:I977" si="190">F976</f>
        <v>24129.8</v>
      </c>
      <c r="G975" s="76">
        <f t="shared" si="190"/>
        <v>0</v>
      </c>
      <c r="H975" s="76">
        <f t="shared" si="179"/>
        <v>24129.8</v>
      </c>
      <c r="I975" s="76">
        <f t="shared" si="190"/>
        <v>0</v>
      </c>
      <c r="J975" s="76">
        <f t="shared" si="180"/>
        <v>24129.8</v>
      </c>
    </row>
    <row r="976" spans="1:10">
      <c r="A976" s="66" t="s">
        <v>77</v>
      </c>
      <c r="B976" s="77" t="s">
        <v>575</v>
      </c>
      <c r="C976" s="75" t="s">
        <v>75</v>
      </c>
      <c r="D976" s="67" t="s">
        <v>91</v>
      </c>
      <c r="E976" s="26"/>
      <c r="F976" s="76">
        <f t="shared" si="190"/>
        <v>24129.8</v>
      </c>
      <c r="G976" s="76">
        <f t="shared" si="190"/>
        <v>0</v>
      </c>
      <c r="H976" s="76">
        <f t="shared" si="179"/>
        <v>24129.8</v>
      </c>
      <c r="I976" s="76">
        <f t="shared" si="190"/>
        <v>0</v>
      </c>
      <c r="J976" s="76">
        <f t="shared" si="180"/>
        <v>24129.8</v>
      </c>
    </row>
    <row r="977" spans="1:13" ht="33">
      <c r="A977" s="71" t="str">
        <f ca="1">IF(ISERROR(MATCH(E977,Код_КВР,0)),"",INDIRECT(ADDRESS(MATCH(E977,Код_КВР,0)+1,2,,,"КВР")))</f>
        <v>Закупка товаров, работ и услуг для государственных (муниципальных) нужд</v>
      </c>
      <c r="B977" s="77" t="s">
        <v>575</v>
      </c>
      <c r="C977" s="75" t="s">
        <v>75</v>
      </c>
      <c r="D977" s="67" t="s">
        <v>91</v>
      </c>
      <c r="E977" s="26">
        <v>200</v>
      </c>
      <c r="F977" s="76">
        <f t="shared" si="190"/>
        <v>24129.8</v>
      </c>
      <c r="G977" s="76">
        <f t="shared" si="190"/>
        <v>0</v>
      </c>
      <c r="H977" s="76">
        <f t="shared" si="179"/>
        <v>24129.8</v>
      </c>
      <c r="I977" s="76">
        <f t="shared" si="190"/>
        <v>0</v>
      </c>
      <c r="J977" s="76">
        <f t="shared" si="180"/>
        <v>24129.8</v>
      </c>
    </row>
    <row r="978" spans="1:13" ht="33">
      <c r="A978" s="71" t="str">
        <f ca="1">IF(ISERROR(MATCH(E978,Код_КВР,0)),"",INDIRECT(ADDRESS(MATCH(E978,Код_КВР,0)+1,2,,,"КВР")))</f>
        <v>Иные закупки товаров, работ и услуг для обеспечения государственных (муниципальных) нужд</v>
      </c>
      <c r="B978" s="77" t="s">
        <v>575</v>
      </c>
      <c r="C978" s="75" t="s">
        <v>75</v>
      </c>
      <c r="D978" s="67" t="s">
        <v>91</v>
      </c>
      <c r="E978" s="26">
        <v>240</v>
      </c>
      <c r="F978" s="76">
        <f>'прил. 3'!G324</f>
        <v>24129.8</v>
      </c>
      <c r="G978" s="76">
        <f>'прил. 3'!H324</f>
        <v>0</v>
      </c>
      <c r="H978" s="76">
        <f t="shared" si="179"/>
        <v>24129.8</v>
      </c>
      <c r="I978" s="76">
        <f>'прил. 3'!J324</f>
        <v>0</v>
      </c>
      <c r="J978" s="76">
        <f t="shared" si="180"/>
        <v>24129.8</v>
      </c>
    </row>
    <row r="979" spans="1:13" ht="35.25" customHeight="1">
      <c r="A979" s="71" t="str">
        <f ca="1">IF(ISERROR(MATCH(B979,Код_КЦСР,0)),"",INDIRECT(ADDRESS(MATCH(B979,Код_КЦСР,0)+1,2,,,"КЦСР")))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979" s="77" t="s">
        <v>576</v>
      </c>
      <c r="C979" s="75"/>
      <c r="D979" s="67"/>
      <c r="E979" s="26"/>
      <c r="F979" s="76">
        <f>F980</f>
        <v>11989.2</v>
      </c>
      <c r="G979" s="76">
        <f>G980</f>
        <v>0</v>
      </c>
      <c r="H979" s="76">
        <f t="shared" si="179"/>
        <v>11989.2</v>
      </c>
      <c r="I979" s="76">
        <f>I980</f>
        <v>0</v>
      </c>
      <c r="J979" s="76">
        <f t="shared" si="180"/>
        <v>11989.2</v>
      </c>
      <c r="M979" s="40"/>
    </row>
    <row r="980" spans="1:13" ht="33">
      <c r="A980" s="71" t="str">
        <f ca="1">IF(ISERROR(MATCH(B980,Код_КЦСР,0)),"",INDIRECT(ADDRESS(MATCH(B980,Код_КЦСР,0)+1,2,,,"КЦСР")))</f>
        <v>Профилактика преступлений и иных правонарушений в городе Череповце</v>
      </c>
      <c r="B980" s="77" t="s">
        <v>578</v>
      </c>
      <c r="C980" s="75"/>
      <c r="D980" s="67"/>
      <c r="E980" s="26"/>
      <c r="F980" s="76">
        <f>F981+F997</f>
        <v>11989.2</v>
      </c>
      <c r="G980" s="76">
        <f>G981+G997</f>
        <v>0</v>
      </c>
      <c r="H980" s="76">
        <f t="shared" si="179"/>
        <v>11989.2</v>
      </c>
      <c r="I980" s="76">
        <f>I981+I997</f>
        <v>0</v>
      </c>
      <c r="J980" s="76">
        <f t="shared" si="180"/>
        <v>11989.2</v>
      </c>
    </row>
    <row r="981" spans="1:13" ht="49.5">
      <c r="A981" s="71" t="str">
        <f ca="1">IF(ISERROR(MATCH(B981,Код_КЦСР,0)),"",INDIRECT(ADDRESS(MATCH(B981,Код_КЦСР,0)+1,2,,,"КЦСР")))</f>
        <v>Внедрение современных технических средств, направленных на предупреждение правонарушений и преступлений в общественных местах и на улицах</v>
      </c>
      <c r="B981" s="77" t="s">
        <v>579</v>
      </c>
      <c r="C981" s="75"/>
      <c r="D981" s="67"/>
      <c r="E981" s="26"/>
      <c r="F981" s="76">
        <f>F982+F987+F992</f>
        <v>3121.3</v>
      </c>
      <c r="G981" s="76">
        <f>G982+G987+G992</f>
        <v>0</v>
      </c>
      <c r="H981" s="76">
        <f t="shared" si="179"/>
        <v>3121.3</v>
      </c>
      <c r="I981" s="76">
        <f>I982+I987+I992</f>
        <v>0</v>
      </c>
      <c r="J981" s="76">
        <f t="shared" si="180"/>
        <v>3121.3</v>
      </c>
    </row>
    <row r="982" spans="1:13" ht="49.5">
      <c r="A982" s="71" t="str">
        <f ca="1">IF(ISERROR(MATCH(B982,Код_КЦСР,0)),"",INDIRECT(ADDRESS(MATCH(B982,Код_КЦСР,0)+1,2,,,"КЦСР")))</f>
        <v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v>
      </c>
      <c r="B982" s="77" t="s">
        <v>619</v>
      </c>
      <c r="C982" s="75"/>
      <c r="D982" s="67"/>
      <c r="E982" s="26"/>
      <c r="F982" s="76">
        <f>F983</f>
        <v>421</v>
      </c>
      <c r="G982" s="76">
        <f>G983</f>
        <v>0</v>
      </c>
      <c r="H982" s="76">
        <f t="shared" si="179"/>
        <v>421</v>
      </c>
      <c r="I982" s="76">
        <f>I983</f>
        <v>0</v>
      </c>
      <c r="J982" s="76">
        <f t="shared" si="180"/>
        <v>421</v>
      </c>
    </row>
    <row r="983" spans="1:13">
      <c r="A983" s="71" t="str">
        <f ca="1">IF(ISERROR(MATCH(C983,Код_Раздел,0)),"",INDIRECT(ADDRESS(MATCH(C983,Код_Раздел,0)+1,2,,,"Раздел")))</f>
        <v>Национальная экономика</v>
      </c>
      <c r="B983" s="77" t="s">
        <v>619</v>
      </c>
      <c r="C983" s="75" t="s">
        <v>93</v>
      </c>
      <c r="D983" s="67"/>
      <c r="E983" s="26"/>
      <c r="F983" s="76">
        <f t="shared" ref="F983:I985" si="191">F984</f>
        <v>421</v>
      </c>
      <c r="G983" s="76">
        <f t="shared" si="191"/>
        <v>0</v>
      </c>
      <c r="H983" s="76">
        <f t="shared" si="179"/>
        <v>421</v>
      </c>
      <c r="I983" s="76">
        <f t="shared" si="191"/>
        <v>0</v>
      </c>
      <c r="J983" s="76">
        <f t="shared" si="180"/>
        <v>421</v>
      </c>
    </row>
    <row r="984" spans="1:13">
      <c r="A984" s="66" t="s">
        <v>107</v>
      </c>
      <c r="B984" s="77" t="s">
        <v>619</v>
      </c>
      <c r="C984" s="75" t="s">
        <v>93</v>
      </c>
      <c r="D984" s="67" t="s">
        <v>67</v>
      </c>
      <c r="E984" s="26"/>
      <c r="F984" s="76">
        <f t="shared" si="191"/>
        <v>421</v>
      </c>
      <c r="G984" s="76">
        <f t="shared" si="191"/>
        <v>0</v>
      </c>
      <c r="H984" s="76">
        <f t="shared" si="179"/>
        <v>421</v>
      </c>
      <c r="I984" s="76">
        <f t="shared" si="191"/>
        <v>0</v>
      </c>
      <c r="J984" s="76">
        <f t="shared" si="180"/>
        <v>421</v>
      </c>
    </row>
    <row r="985" spans="1:13" ht="33">
      <c r="A985" s="71" t="str">
        <f ca="1">IF(ISERROR(MATCH(E985,Код_КВР,0)),"",INDIRECT(ADDRESS(MATCH(E985,Код_КВР,0)+1,2,,,"КВР")))</f>
        <v>Предоставление субсидий бюджетным, автономным учреждениям и иным некоммерческим организациям</v>
      </c>
      <c r="B985" s="77" t="s">
        <v>619</v>
      </c>
      <c r="C985" s="75" t="s">
        <v>93</v>
      </c>
      <c r="D985" s="67" t="s">
        <v>67</v>
      </c>
      <c r="E985" s="26">
        <v>600</v>
      </c>
      <c r="F985" s="76">
        <f t="shared" si="191"/>
        <v>421</v>
      </c>
      <c r="G985" s="76">
        <f t="shared" si="191"/>
        <v>0</v>
      </c>
      <c r="H985" s="76">
        <f t="shared" ref="H985:H1048" si="192">F985+G985</f>
        <v>421</v>
      </c>
      <c r="I985" s="76">
        <f t="shared" si="191"/>
        <v>0</v>
      </c>
      <c r="J985" s="76">
        <f t="shared" ref="J985:J1048" si="193">H985+I985</f>
        <v>421</v>
      </c>
    </row>
    <row r="986" spans="1:13">
      <c r="A986" s="71" t="str">
        <f ca="1">IF(ISERROR(MATCH(E986,Код_КВР,0)),"",INDIRECT(ADDRESS(MATCH(E986,Код_КВР,0)+1,2,,,"КВР")))</f>
        <v>Субсидии бюджетным учреждениям</v>
      </c>
      <c r="B986" s="77" t="s">
        <v>619</v>
      </c>
      <c r="C986" s="75" t="s">
        <v>93</v>
      </c>
      <c r="D986" s="67" t="s">
        <v>67</v>
      </c>
      <c r="E986" s="26">
        <v>610</v>
      </c>
      <c r="F986" s="76">
        <f>'прил. 3'!G200</f>
        <v>421</v>
      </c>
      <c r="G986" s="76">
        <f>'прил. 3'!H200</f>
        <v>0</v>
      </c>
      <c r="H986" s="76">
        <f t="shared" si="192"/>
        <v>421</v>
      </c>
      <c r="I986" s="76">
        <f>'прил. 3'!J200</f>
        <v>0</v>
      </c>
      <c r="J986" s="76">
        <f t="shared" si="193"/>
        <v>421</v>
      </c>
    </row>
    <row r="987" spans="1:13" ht="32.25" customHeight="1">
      <c r="A987" s="71" t="str">
        <f ca="1">IF(ISERROR(MATCH(B987,Код_КЦСР,0)),"",INDIRECT(ADDRESS(MATCH(B987,Код_КЦСР,0)+1,2,,,"КЦСР")))</f>
        <v>Внедрение и (или) эксплуатация аппаратно-программного комплекса «Безопасный город» за счет средств областного бюджета</v>
      </c>
      <c r="B987" s="77" t="s">
        <v>583</v>
      </c>
      <c r="C987" s="75"/>
      <c r="D987" s="67"/>
      <c r="E987" s="26"/>
      <c r="F987" s="76">
        <f t="shared" ref="F987:I990" si="194">F988</f>
        <v>2565.3000000000002</v>
      </c>
      <c r="G987" s="76">
        <f t="shared" si="194"/>
        <v>0</v>
      </c>
      <c r="H987" s="76">
        <f t="shared" si="192"/>
        <v>2565.3000000000002</v>
      </c>
      <c r="I987" s="76">
        <f t="shared" si="194"/>
        <v>0</v>
      </c>
      <c r="J987" s="76">
        <f t="shared" si="193"/>
        <v>2565.3000000000002</v>
      </c>
    </row>
    <row r="988" spans="1:13">
      <c r="A988" s="71" t="str">
        <f ca="1">IF(ISERROR(MATCH(C988,Код_Раздел,0)),"",INDIRECT(ADDRESS(MATCH(C988,Код_Раздел,0)+1,2,,,"Раздел")))</f>
        <v>Национальная экономика</v>
      </c>
      <c r="B988" s="77" t="s">
        <v>583</v>
      </c>
      <c r="C988" s="75" t="s">
        <v>93</v>
      </c>
      <c r="D988" s="67"/>
      <c r="E988" s="26"/>
      <c r="F988" s="76">
        <f t="shared" si="194"/>
        <v>2565.3000000000002</v>
      </c>
      <c r="G988" s="76">
        <f t="shared" si="194"/>
        <v>0</v>
      </c>
      <c r="H988" s="76">
        <f t="shared" si="192"/>
        <v>2565.3000000000002</v>
      </c>
      <c r="I988" s="76">
        <f t="shared" si="194"/>
        <v>0</v>
      </c>
      <c r="J988" s="76">
        <f t="shared" si="193"/>
        <v>2565.3000000000002</v>
      </c>
    </row>
    <row r="989" spans="1:13">
      <c r="A989" s="66" t="s">
        <v>107</v>
      </c>
      <c r="B989" s="77" t="s">
        <v>583</v>
      </c>
      <c r="C989" s="75" t="s">
        <v>93</v>
      </c>
      <c r="D989" s="67" t="s">
        <v>67</v>
      </c>
      <c r="E989" s="26"/>
      <c r="F989" s="76">
        <f t="shared" si="194"/>
        <v>2565.3000000000002</v>
      </c>
      <c r="G989" s="76">
        <f t="shared" si="194"/>
        <v>0</v>
      </c>
      <c r="H989" s="76">
        <f t="shared" si="192"/>
        <v>2565.3000000000002</v>
      </c>
      <c r="I989" s="76">
        <f t="shared" si="194"/>
        <v>0</v>
      </c>
      <c r="J989" s="76">
        <f t="shared" si="193"/>
        <v>2565.3000000000002</v>
      </c>
    </row>
    <row r="990" spans="1:13" ht="33">
      <c r="A990" s="71" t="str">
        <f ca="1">IF(ISERROR(MATCH(E990,Код_КВР,0)),"",INDIRECT(ADDRESS(MATCH(E990,Код_КВР,0)+1,2,,,"КВР")))</f>
        <v>Предоставление субсидий бюджетным, автономным учреждениям и иным некоммерческим организациям</v>
      </c>
      <c r="B990" s="77" t="s">
        <v>583</v>
      </c>
      <c r="C990" s="75" t="s">
        <v>93</v>
      </c>
      <c r="D990" s="67" t="s">
        <v>67</v>
      </c>
      <c r="E990" s="26">
        <v>600</v>
      </c>
      <c r="F990" s="76">
        <f t="shared" si="194"/>
        <v>2565.3000000000002</v>
      </c>
      <c r="G990" s="76">
        <f t="shared" si="194"/>
        <v>0</v>
      </c>
      <c r="H990" s="76">
        <f t="shared" si="192"/>
        <v>2565.3000000000002</v>
      </c>
      <c r="I990" s="76">
        <f t="shared" si="194"/>
        <v>0</v>
      </c>
      <c r="J990" s="76">
        <f t="shared" si="193"/>
        <v>2565.3000000000002</v>
      </c>
    </row>
    <row r="991" spans="1:13">
      <c r="A991" s="71" t="str">
        <f ca="1">IF(ISERROR(MATCH(E991,Код_КВР,0)),"",INDIRECT(ADDRESS(MATCH(E991,Код_КВР,0)+1,2,,,"КВР")))</f>
        <v>Субсидии бюджетным учреждениям</v>
      </c>
      <c r="B991" s="77" t="s">
        <v>583</v>
      </c>
      <c r="C991" s="75" t="s">
        <v>93</v>
      </c>
      <c r="D991" s="67" t="s">
        <v>67</v>
      </c>
      <c r="E991" s="26">
        <v>610</v>
      </c>
      <c r="F991" s="76">
        <f>'прил. 3'!G203</f>
        <v>2565.3000000000002</v>
      </c>
      <c r="G991" s="76">
        <f>'прил. 3'!H203</f>
        <v>0</v>
      </c>
      <c r="H991" s="76">
        <f t="shared" si="192"/>
        <v>2565.3000000000002</v>
      </c>
      <c r="I991" s="76">
        <f>'прил. 3'!J203</f>
        <v>0</v>
      </c>
      <c r="J991" s="76">
        <f t="shared" si="193"/>
        <v>2565.3000000000002</v>
      </c>
    </row>
    <row r="992" spans="1:13" ht="34.5" customHeight="1">
      <c r="A992" s="71" t="str">
        <f ca="1">IF(ISERROR(MATCH(B992,Код_КЦСР,0)),"",INDIRECT(ADDRESS(MATCH(B992,Код_КЦСР,0)+1,2,,,"КЦСР")))</f>
        <v>Внедрение и (или) эксплуатация аппаратно-программного комплекса «Безопасный город» за счет средств городского бюджета</v>
      </c>
      <c r="B992" s="77" t="s">
        <v>581</v>
      </c>
      <c r="C992" s="75"/>
      <c r="D992" s="67"/>
      <c r="E992" s="26"/>
      <c r="F992" s="76">
        <f t="shared" ref="F992:I995" si="195">F993</f>
        <v>135</v>
      </c>
      <c r="G992" s="76">
        <f t="shared" si="195"/>
        <v>0</v>
      </c>
      <c r="H992" s="76">
        <f t="shared" si="192"/>
        <v>135</v>
      </c>
      <c r="I992" s="76">
        <f t="shared" si="195"/>
        <v>0</v>
      </c>
      <c r="J992" s="76">
        <f t="shared" si="193"/>
        <v>135</v>
      </c>
    </row>
    <row r="993" spans="1:10">
      <c r="A993" s="71" t="str">
        <f ca="1">IF(ISERROR(MATCH(C993,Код_Раздел,0)),"",INDIRECT(ADDRESS(MATCH(C993,Код_Раздел,0)+1,2,,,"Раздел")))</f>
        <v>Национальная экономика</v>
      </c>
      <c r="B993" s="77" t="s">
        <v>581</v>
      </c>
      <c r="C993" s="75" t="s">
        <v>93</v>
      </c>
      <c r="D993" s="67"/>
      <c r="E993" s="26"/>
      <c r="F993" s="76">
        <f t="shared" si="195"/>
        <v>135</v>
      </c>
      <c r="G993" s="76">
        <f t="shared" si="195"/>
        <v>0</v>
      </c>
      <c r="H993" s="76">
        <f t="shared" si="192"/>
        <v>135</v>
      </c>
      <c r="I993" s="76">
        <f t="shared" si="195"/>
        <v>0</v>
      </c>
      <c r="J993" s="76">
        <f t="shared" si="193"/>
        <v>135</v>
      </c>
    </row>
    <row r="994" spans="1:10">
      <c r="A994" s="66" t="s">
        <v>107</v>
      </c>
      <c r="B994" s="77" t="s">
        <v>581</v>
      </c>
      <c r="C994" s="75" t="s">
        <v>93</v>
      </c>
      <c r="D994" s="67" t="s">
        <v>67</v>
      </c>
      <c r="E994" s="26"/>
      <c r="F994" s="76">
        <f t="shared" si="195"/>
        <v>135</v>
      </c>
      <c r="G994" s="76">
        <f t="shared" si="195"/>
        <v>0</v>
      </c>
      <c r="H994" s="76">
        <f t="shared" si="192"/>
        <v>135</v>
      </c>
      <c r="I994" s="76">
        <f t="shared" si="195"/>
        <v>0</v>
      </c>
      <c r="J994" s="76">
        <f t="shared" si="193"/>
        <v>135</v>
      </c>
    </row>
    <row r="995" spans="1:10" ht="33">
      <c r="A995" s="71" t="str">
        <f ca="1">IF(ISERROR(MATCH(E995,Код_КВР,0)),"",INDIRECT(ADDRESS(MATCH(E995,Код_КВР,0)+1,2,,,"КВР")))</f>
        <v>Предоставление субсидий бюджетным, автономным учреждениям и иным некоммерческим организациям</v>
      </c>
      <c r="B995" s="77" t="s">
        <v>581</v>
      </c>
      <c r="C995" s="75" t="s">
        <v>93</v>
      </c>
      <c r="D995" s="67" t="s">
        <v>67</v>
      </c>
      <c r="E995" s="26">
        <v>600</v>
      </c>
      <c r="F995" s="76">
        <f t="shared" si="195"/>
        <v>135</v>
      </c>
      <c r="G995" s="76">
        <f t="shared" si="195"/>
        <v>0</v>
      </c>
      <c r="H995" s="76">
        <f t="shared" si="192"/>
        <v>135</v>
      </c>
      <c r="I995" s="76">
        <f t="shared" si="195"/>
        <v>0</v>
      </c>
      <c r="J995" s="76">
        <f t="shared" si="193"/>
        <v>135</v>
      </c>
    </row>
    <row r="996" spans="1:10">
      <c r="A996" s="71" t="str">
        <f ca="1">IF(ISERROR(MATCH(E996,Код_КВР,0)),"",INDIRECT(ADDRESS(MATCH(E996,Код_КВР,0)+1,2,,,"КВР")))</f>
        <v>Субсидии бюджетным учреждениям</v>
      </c>
      <c r="B996" s="77" t="s">
        <v>581</v>
      </c>
      <c r="C996" s="75" t="s">
        <v>93</v>
      </c>
      <c r="D996" s="67" t="s">
        <v>67</v>
      </c>
      <c r="E996" s="26">
        <v>610</v>
      </c>
      <c r="F996" s="76">
        <f>'прил. 3'!G206</f>
        <v>135</v>
      </c>
      <c r="G996" s="76">
        <f>'прил. 3'!H206</f>
        <v>0</v>
      </c>
      <c r="H996" s="76">
        <f t="shared" si="192"/>
        <v>135</v>
      </c>
      <c r="I996" s="76">
        <f>'прил. 3'!J206</f>
        <v>0</v>
      </c>
      <c r="J996" s="76">
        <f t="shared" si="193"/>
        <v>135</v>
      </c>
    </row>
    <row r="997" spans="1:10">
      <c r="A997" s="71" t="str">
        <f ca="1">IF(ISERROR(MATCH(B997,Код_КЦСР,0)),"",INDIRECT(ADDRESS(MATCH(B997,Код_КЦСР,0)+1,2,,,"КЦСР")))</f>
        <v>Привлечение общественности к охране общественного порядка</v>
      </c>
      <c r="B997" s="77" t="s">
        <v>585</v>
      </c>
      <c r="C997" s="75"/>
      <c r="D997" s="67"/>
      <c r="E997" s="26"/>
      <c r="F997" s="76">
        <f>F998+F1002+F1010</f>
        <v>8867.9</v>
      </c>
      <c r="G997" s="76">
        <f>G998+G1002+G1010</f>
        <v>0</v>
      </c>
      <c r="H997" s="76">
        <f t="shared" si="192"/>
        <v>8867.9</v>
      </c>
      <c r="I997" s="76">
        <f>I998+I1002+I1010</f>
        <v>0</v>
      </c>
      <c r="J997" s="76">
        <f t="shared" si="193"/>
        <v>8867.9</v>
      </c>
    </row>
    <row r="998" spans="1:10">
      <c r="A998" s="71" t="str">
        <f ca="1">IF(ISERROR(MATCH(C998,Код_Раздел,0)),"",INDIRECT(ADDRESS(MATCH(C998,Код_Раздел,0)+1,2,,,"Раздел")))</f>
        <v>Общегосударственные  вопросы</v>
      </c>
      <c r="B998" s="77" t="s">
        <v>585</v>
      </c>
      <c r="C998" s="75" t="s">
        <v>90</v>
      </c>
      <c r="D998" s="67"/>
      <c r="E998" s="26"/>
      <c r="F998" s="76">
        <f t="shared" ref="F998:I1000" si="196">F999</f>
        <v>20</v>
      </c>
      <c r="G998" s="76">
        <f t="shared" si="196"/>
        <v>0</v>
      </c>
      <c r="H998" s="76">
        <f t="shared" si="192"/>
        <v>20</v>
      </c>
      <c r="I998" s="76">
        <f t="shared" si="196"/>
        <v>0</v>
      </c>
      <c r="J998" s="76">
        <f t="shared" si="193"/>
        <v>20</v>
      </c>
    </row>
    <row r="999" spans="1:10">
      <c r="A999" s="66" t="s">
        <v>111</v>
      </c>
      <c r="B999" s="77" t="s">
        <v>585</v>
      </c>
      <c r="C999" s="75" t="s">
        <v>90</v>
      </c>
      <c r="D999" s="67" t="s">
        <v>69</v>
      </c>
      <c r="E999" s="26"/>
      <c r="F999" s="76">
        <f t="shared" si="196"/>
        <v>20</v>
      </c>
      <c r="G999" s="76">
        <f t="shared" si="196"/>
        <v>0</v>
      </c>
      <c r="H999" s="76">
        <f t="shared" si="192"/>
        <v>20</v>
      </c>
      <c r="I999" s="76">
        <f t="shared" si="196"/>
        <v>0</v>
      </c>
      <c r="J999" s="76">
        <f t="shared" si="193"/>
        <v>20</v>
      </c>
    </row>
    <row r="1000" spans="1:10" ht="33">
      <c r="A1000" s="71" t="str">
        <f ca="1">IF(ISERROR(MATCH(E1000,Код_КВР,0)),"",INDIRECT(ADDRESS(MATCH(E1000,Код_КВР,0)+1,2,,,"КВР")))</f>
        <v>Закупка товаров, работ и услуг для государственных (муниципальных) нужд</v>
      </c>
      <c r="B1000" s="77" t="s">
        <v>585</v>
      </c>
      <c r="C1000" s="75" t="s">
        <v>90</v>
      </c>
      <c r="D1000" s="67" t="s">
        <v>69</v>
      </c>
      <c r="E1000" s="26">
        <v>200</v>
      </c>
      <c r="F1000" s="76">
        <f t="shared" si="196"/>
        <v>20</v>
      </c>
      <c r="G1000" s="76">
        <f t="shared" si="196"/>
        <v>0</v>
      </c>
      <c r="H1000" s="76">
        <f t="shared" si="192"/>
        <v>20</v>
      </c>
      <c r="I1000" s="76">
        <f t="shared" si="196"/>
        <v>0</v>
      </c>
      <c r="J1000" s="76">
        <f t="shared" si="193"/>
        <v>20</v>
      </c>
    </row>
    <row r="1001" spans="1:10" ht="33">
      <c r="A1001" s="71" t="str">
        <f ca="1">IF(ISERROR(MATCH(E1001,Код_КВР,0)),"",INDIRECT(ADDRESS(MATCH(E1001,Код_КВР,0)+1,2,,,"КВР")))</f>
        <v>Иные закупки товаров, работ и услуг для обеспечения государственных (муниципальных) нужд</v>
      </c>
      <c r="B1001" s="77" t="s">
        <v>585</v>
      </c>
      <c r="C1001" s="75" t="s">
        <v>90</v>
      </c>
      <c r="D1001" s="67" t="s">
        <v>69</v>
      </c>
      <c r="E1001" s="26">
        <v>240</v>
      </c>
      <c r="F1001" s="76">
        <f>'прил. 3'!G121</f>
        <v>20</v>
      </c>
      <c r="G1001" s="76">
        <f>'прил. 3'!H121</f>
        <v>0</v>
      </c>
      <c r="H1001" s="76">
        <f t="shared" si="192"/>
        <v>20</v>
      </c>
      <c r="I1001" s="76">
        <f>'прил. 3'!J121</f>
        <v>0</v>
      </c>
      <c r="J1001" s="76">
        <f t="shared" si="193"/>
        <v>20</v>
      </c>
    </row>
    <row r="1002" spans="1:10">
      <c r="A1002" s="71" t="str">
        <f ca="1">IF(ISERROR(MATCH(C1002,Код_Раздел,0)),"",INDIRECT(ADDRESS(MATCH(C1002,Код_Раздел,0)+1,2,,,"Раздел")))</f>
        <v>Национальная безопасность и правоохранительная  деятельность</v>
      </c>
      <c r="B1002" s="77" t="s">
        <v>585</v>
      </c>
      <c r="C1002" s="75" t="s">
        <v>92</v>
      </c>
      <c r="D1002" s="67"/>
      <c r="E1002" s="26"/>
      <c r="F1002" s="76">
        <f>F1003</f>
        <v>8661.9</v>
      </c>
      <c r="G1002" s="76">
        <f>G1003</f>
        <v>0</v>
      </c>
      <c r="H1002" s="76">
        <f t="shared" si="192"/>
        <v>8661.9</v>
      </c>
      <c r="I1002" s="76">
        <f>I1003</f>
        <v>0</v>
      </c>
      <c r="J1002" s="76">
        <f t="shared" si="193"/>
        <v>8661.9</v>
      </c>
    </row>
    <row r="1003" spans="1:10" ht="33">
      <c r="A1003" s="66" t="s">
        <v>133</v>
      </c>
      <c r="B1003" s="77" t="s">
        <v>585</v>
      </c>
      <c r="C1003" s="75" t="s">
        <v>92</v>
      </c>
      <c r="D1003" s="67" t="s">
        <v>96</v>
      </c>
      <c r="E1003" s="26"/>
      <c r="F1003" s="76">
        <f>F1004+F1006+F1008</f>
        <v>8661.9</v>
      </c>
      <c r="G1003" s="76">
        <f>G1004+G1006+G1008</f>
        <v>0</v>
      </c>
      <c r="H1003" s="76">
        <f t="shared" si="192"/>
        <v>8661.9</v>
      </c>
      <c r="I1003" s="76">
        <f>I1004+I1006+I1008</f>
        <v>0</v>
      </c>
      <c r="J1003" s="76">
        <f t="shared" si="193"/>
        <v>8661.9</v>
      </c>
    </row>
    <row r="1004" spans="1:10" ht="67.5" customHeight="1">
      <c r="A1004" s="71" t="str">
        <f t="shared" ref="A1004:A1009" ca="1" si="197">IF(ISERROR(MATCH(E1004,Код_КВР,0)),"",INDIRECT(ADDRESS(MATCH(E1004,Код_КВР,0)+1,2,,,"КВР")))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04" s="77" t="s">
        <v>585</v>
      </c>
      <c r="C1004" s="75" t="s">
        <v>92</v>
      </c>
      <c r="D1004" s="67" t="s">
        <v>96</v>
      </c>
      <c r="E1004" s="26">
        <v>100</v>
      </c>
      <c r="F1004" s="76">
        <f>F1005</f>
        <v>6590.7</v>
      </c>
      <c r="G1004" s="76">
        <f>G1005</f>
        <v>0</v>
      </c>
      <c r="H1004" s="76">
        <f t="shared" si="192"/>
        <v>6590.7</v>
      </c>
      <c r="I1004" s="76">
        <f>I1005</f>
        <v>0</v>
      </c>
      <c r="J1004" s="76">
        <f t="shared" si="193"/>
        <v>6590.7</v>
      </c>
    </row>
    <row r="1005" spans="1:10">
      <c r="A1005" s="71" t="str">
        <f t="shared" ca="1" si="197"/>
        <v>Расходы на выплаты персоналу казенных учреждений</v>
      </c>
      <c r="B1005" s="77" t="s">
        <v>585</v>
      </c>
      <c r="C1005" s="75" t="s">
        <v>92</v>
      </c>
      <c r="D1005" s="67" t="s">
        <v>96</v>
      </c>
      <c r="E1005" s="26">
        <v>110</v>
      </c>
      <c r="F1005" s="76">
        <f>'прил. 3'!G167</f>
        <v>6590.7</v>
      </c>
      <c r="G1005" s="76">
        <f>'прил. 3'!H167</f>
        <v>0</v>
      </c>
      <c r="H1005" s="76">
        <f t="shared" si="192"/>
        <v>6590.7</v>
      </c>
      <c r="I1005" s="76">
        <f>'прил. 3'!J167</f>
        <v>0</v>
      </c>
      <c r="J1005" s="76">
        <f t="shared" si="193"/>
        <v>6590.7</v>
      </c>
    </row>
    <row r="1006" spans="1:10" ht="33">
      <c r="A1006" s="71" t="str">
        <f t="shared" ca="1" si="197"/>
        <v>Закупка товаров, работ и услуг для государственных (муниципальных) нужд</v>
      </c>
      <c r="B1006" s="77" t="s">
        <v>585</v>
      </c>
      <c r="C1006" s="75" t="s">
        <v>92</v>
      </c>
      <c r="D1006" s="67" t="s">
        <v>96</v>
      </c>
      <c r="E1006" s="26">
        <v>200</v>
      </c>
      <c r="F1006" s="76">
        <f>F1007</f>
        <v>1820.2</v>
      </c>
      <c r="G1006" s="76">
        <f>G1007</f>
        <v>0</v>
      </c>
      <c r="H1006" s="76">
        <f t="shared" si="192"/>
        <v>1820.2</v>
      </c>
      <c r="I1006" s="76">
        <f>I1007</f>
        <v>0</v>
      </c>
      <c r="J1006" s="76">
        <f t="shared" si="193"/>
        <v>1820.2</v>
      </c>
    </row>
    <row r="1007" spans="1:10" ht="33">
      <c r="A1007" s="71" t="str">
        <f t="shared" ca="1" si="197"/>
        <v>Иные закупки товаров, работ и услуг для обеспечения государственных (муниципальных) нужд</v>
      </c>
      <c r="B1007" s="77" t="s">
        <v>585</v>
      </c>
      <c r="C1007" s="75" t="s">
        <v>92</v>
      </c>
      <c r="D1007" s="67" t="s">
        <v>96</v>
      </c>
      <c r="E1007" s="26">
        <v>240</v>
      </c>
      <c r="F1007" s="76">
        <f>'прил. 3'!G169</f>
        <v>1820.2</v>
      </c>
      <c r="G1007" s="76">
        <f>'прил. 3'!H169</f>
        <v>0</v>
      </c>
      <c r="H1007" s="76">
        <f t="shared" si="192"/>
        <v>1820.2</v>
      </c>
      <c r="I1007" s="76">
        <f>'прил. 3'!J169</f>
        <v>0</v>
      </c>
      <c r="J1007" s="76">
        <f t="shared" si="193"/>
        <v>1820.2</v>
      </c>
    </row>
    <row r="1008" spans="1:10">
      <c r="A1008" s="71" t="str">
        <f t="shared" ca="1" si="197"/>
        <v>Иные бюджетные ассигнования</v>
      </c>
      <c r="B1008" s="77" t="s">
        <v>585</v>
      </c>
      <c r="C1008" s="75" t="s">
        <v>92</v>
      </c>
      <c r="D1008" s="67" t="s">
        <v>96</v>
      </c>
      <c r="E1008" s="26">
        <v>800</v>
      </c>
      <c r="F1008" s="76">
        <f>F1009</f>
        <v>251</v>
      </c>
      <c r="G1008" s="76">
        <f>G1009</f>
        <v>0</v>
      </c>
      <c r="H1008" s="76">
        <f t="shared" si="192"/>
        <v>251</v>
      </c>
      <c r="I1008" s="76">
        <f>I1009</f>
        <v>0</v>
      </c>
      <c r="J1008" s="76">
        <f t="shared" si="193"/>
        <v>251</v>
      </c>
    </row>
    <row r="1009" spans="1:13">
      <c r="A1009" s="71" t="str">
        <f t="shared" ca="1" si="197"/>
        <v>Уплата налогов, сборов и иных платежей</v>
      </c>
      <c r="B1009" s="77" t="s">
        <v>585</v>
      </c>
      <c r="C1009" s="75" t="s">
        <v>92</v>
      </c>
      <c r="D1009" s="67" t="s">
        <v>96</v>
      </c>
      <c r="E1009" s="26">
        <v>850</v>
      </c>
      <c r="F1009" s="76">
        <f>'прил. 3'!G171</f>
        <v>251</v>
      </c>
      <c r="G1009" s="76">
        <f>'прил. 3'!H171</f>
        <v>0</v>
      </c>
      <c r="H1009" s="76">
        <f t="shared" si="192"/>
        <v>251</v>
      </c>
      <c r="I1009" s="76">
        <f>'прил. 3'!J171</f>
        <v>0</v>
      </c>
      <c r="J1009" s="76">
        <f t="shared" si="193"/>
        <v>251</v>
      </c>
    </row>
    <row r="1010" spans="1:13">
      <c r="A1010" s="71" t="str">
        <f ca="1">IF(ISERROR(MATCH(C1010,Код_Раздел,0)),"",INDIRECT(ADDRESS(MATCH(C1010,Код_Раздел,0)+1,2,,,"Раздел")))</f>
        <v>Социальная политика</v>
      </c>
      <c r="B1010" s="77" t="s">
        <v>585</v>
      </c>
      <c r="C1010" s="75" t="s">
        <v>67</v>
      </c>
      <c r="D1010" s="67"/>
      <c r="E1010" s="26"/>
      <c r="F1010" s="76">
        <f>F1011</f>
        <v>186</v>
      </c>
      <c r="G1010" s="76">
        <f>G1011</f>
        <v>0</v>
      </c>
      <c r="H1010" s="76">
        <f t="shared" si="192"/>
        <v>186</v>
      </c>
      <c r="I1010" s="76">
        <f>I1011</f>
        <v>0</v>
      </c>
      <c r="J1010" s="76">
        <f t="shared" si="193"/>
        <v>186</v>
      </c>
    </row>
    <row r="1011" spans="1:13">
      <c r="A1011" s="66" t="s">
        <v>58</v>
      </c>
      <c r="B1011" s="77" t="s">
        <v>585</v>
      </c>
      <c r="C1011" s="75" t="s">
        <v>67</v>
      </c>
      <c r="D1011" s="67" t="s">
        <v>92</v>
      </c>
      <c r="E1011" s="26"/>
      <c r="F1011" s="76">
        <f t="shared" ref="F1011:I1012" si="198">F1012</f>
        <v>186</v>
      </c>
      <c r="G1011" s="76">
        <f t="shared" si="198"/>
        <v>0</v>
      </c>
      <c r="H1011" s="76">
        <f t="shared" si="192"/>
        <v>186</v>
      </c>
      <c r="I1011" s="76">
        <f t="shared" si="198"/>
        <v>0</v>
      </c>
      <c r="J1011" s="76">
        <f t="shared" si="193"/>
        <v>186</v>
      </c>
    </row>
    <row r="1012" spans="1:13">
      <c r="A1012" s="71" t="str">
        <f ca="1">IF(ISERROR(MATCH(E1012,Код_КВР,0)),"",INDIRECT(ADDRESS(MATCH(E1012,Код_КВР,0)+1,2,,,"КВР")))</f>
        <v>Социальное обеспечение и иные выплаты населению</v>
      </c>
      <c r="B1012" s="77" t="s">
        <v>585</v>
      </c>
      <c r="C1012" s="75" t="s">
        <v>67</v>
      </c>
      <c r="D1012" s="67" t="s">
        <v>92</v>
      </c>
      <c r="E1012" s="26">
        <v>300</v>
      </c>
      <c r="F1012" s="76">
        <f t="shared" si="198"/>
        <v>186</v>
      </c>
      <c r="G1012" s="76">
        <f t="shared" si="198"/>
        <v>0</v>
      </c>
      <c r="H1012" s="76">
        <f t="shared" si="192"/>
        <v>186</v>
      </c>
      <c r="I1012" s="76">
        <f t="shared" si="198"/>
        <v>0</v>
      </c>
      <c r="J1012" s="76">
        <f t="shared" si="193"/>
        <v>186</v>
      </c>
    </row>
    <row r="1013" spans="1:13">
      <c r="A1013" s="71" t="str">
        <f ca="1">IF(ISERROR(MATCH(E1013,Код_КВР,0)),"",INDIRECT(ADDRESS(MATCH(E1013,Код_КВР,0)+1,2,,,"КВР")))</f>
        <v>Иные выплаты населению</v>
      </c>
      <c r="B1013" s="77" t="s">
        <v>585</v>
      </c>
      <c r="C1013" s="75" t="s">
        <v>67</v>
      </c>
      <c r="D1013" s="67" t="s">
        <v>92</v>
      </c>
      <c r="E1013" s="26">
        <v>360</v>
      </c>
      <c r="F1013" s="76">
        <f>'прил. 3'!G306</f>
        <v>186</v>
      </c>
      <c r="G1013" s="76">
        <f>'прил. 3'!H306</f>
        <v>0</v>
      </c>
      <c r="H1013" s="76">
        <f t="shared" si="192"/>
        <v>186</v>
      </c>
      <c r="I1013" s="76">
        <f>'прил. 3'!J306</f>
        <v>0</v>
      </c>
      <c r="J1013" s="76">
        <f t="shared" si="193"/>
        <v>186</v>
      </c>
    </row>
    <row r="1014" spans="1:13" ht="33">
      <c r="A1014" s="71" t="str">
        <f ca="1">IF(ISERROR(MATCH(B1014,Код_КЦСР,0)),"",INDIRECT(ADDRESS(MATCH(B1014,Код_КЦСР,0)+1,2,,,"КЦСР")))</f>
        <v>Расходы, не включенные в муниципальные программы города Череповца</v>
      </c>
      <c r="B1014" s="77" t="s">
        <v>586</v>
      </c>
      <c r="C1014" s="75"/>
      <c r="D1014" s="67"/>
      <c r="E1014" s="26"/>
      <c r="F1014" s="76">
        <f>F1015+F1066+F1083+F1091+F1102+F1108</f>
        <v>403685.30000000005</v>
      </c>
      <c r="G1014" s="76">
        <f>G1015+G1066+G1083+G1091+G1102+G1108</f>
        <v>0</v>
      </c>
      <c r="H1014" s="76">
        <f t="shared" si="192"/>
        <v>403685.30000000005</v>
      </c>
      <c r="I1014" s="76">
        <f>I1015+I1066+I1083+I1091+I1102+I1108</f>
        <v>0</v>
      </c>
      <c r="J1014" s="76">
        <f t="shared" si="193"/>
        <v>403685.30000000005</v>
      </c>
      <c r="M1014" s="40"/>
    </row>
    <row r="1015" spans="1:13" ht="33">
      <c r="A1015" s="71" t="str">
        <f ca="1">IF(ISERROR(MATCH(B1015,Код_КЦСР,0)),"",INDIRECT(ADDRESS(MATCH(B1015,Код_КЦСР,0)+1,2,,,"КЦСР")))</f>
        <v>Руководство и управление в сфере установленных функций органов местного самоуправления</v>
      </c>
      <c r="B1015" s="77" t="s">
        <v>587</v>
      </c>
      <c r="C1015" s="75"/>
      <c r="D1015" s="67"/>
      <c r="E1015" s="26"/>
      <c r="F1015" s="76">
        <f>F1016+F1022</f>
        <v>171153.5</v>
      </c>
      <c r="G1015" s="76">
        <f>G1016+G1022</f>
        <v>0</v>
      </c>
      <c r="H1015" s="76">
        <f t="shared" si="192"/>
        <v>171153.5</v>
      </c>
      <c r="I1015" s="76">
        <f>I1016+I1022</f>
        <v>0</v>
      </c>
      <c r="J1015" s="76">
        <f t="shared" si="193"/>
        <v>171153.5</v>
      </c>
    </row>
    <row r="1016" spans="1:13">
      <c r="A1016" s="71" t="str">
        <f ca="1">IF(ISERROR(MATCH(B1016,Код_КЦСР,0)),"",INDIRECT(ADDRESS(MATCH(B1016,Код_КЦСР,0)+1,2,,,"КЦСР")))</f>
        <v>Глава муниципального образования</v>
      </c>
      <c r="B1016" s="77" t="s">
        <v>588</v>
      </c>
      <c r="C1016" s="75"/>
      <c r="D1016" s="67"/>
      <c r="E1016" s="26"/>
      <c r="F1016" s="76">
        <f t="shared" ref="F1016:I1019" si="199">F1017</f>
        <v>3325.9</v>
      </c>
      <c r="G1016" s="76">
        <f t="shared" si="199"/>
        <v>0</v>
      </c>
      <c r="H1016" s="76">
        <f t="shared" si="192"/>
        <v>3325.9</v>
      </c>
      <c r="I1016" s="76">
        <f t="shared" si="199"/>
        <v>0</v>
      </c>
      <c r="J1016" s="76">
        <f t="shared" si="193"/>
        <v>3325.9</v>
      </c>
    </row>
    <row r="1017" spans="1:13" ht="18" customHeight="1">
      <c r="A1017" s="71" t="str">
        <f ca="1">IF(ISERROR(MATCH(B1017,Код_КЦСР,0)),"",INDIRECT(ADDRESS(MATCH(B1017,Код_КЦСР,0)+1,2,,,"КЦСР")))</f>
        <v>Расходы на обеспечение функций органов местного самоуправления</v>
      </c>
      <c r="B1017" s="77" t="s">
        <v>589</v>
      </c>
      <c r="C1017" s="75"/>
      <c r="D1017" s="67"/>
      <c r="E1017" s="26"/>
      <c r="F1017" s="76">
        <f t="shared" si="199"/>
        <v>3325.9</v>
      </c>
      <c r="G1017" s="76">
        <f t="shared" si="199"/>
        <v>0</v>
      </c>
      <c r="H1017" s="76">
        <f t="shared" si="192"/>
        <v>3325.9</v>
      </c>
      <c r="I1017" s="76">
        <f t="shared" si="199"/>
        <v>0</v>
      </c>
      <c r="J1017" s="76">
        <f t="shared" si="193"/>
        <v>3325.9</v>
      </c>
    </row>
    <row r="1018" spans="1:13">
      <c r="A1018" s="71" t="str">
        <f ca="1">IF(ISERROR(MATCH(C1018,Код_Раздел,0)),"",INDIRECT(ADDRESS(MATCH(C1018,Код_Раздел,0)+1,2,,,"Раздел")))</f>
        <v>Общегосударственные  вопросы</v>
      </c>
      <c r="B1018" s="77" t="s">
        <v>589</v>
      </c>
      <c r="C1018" s="75" t="s">
        <v>90</v>
      </c>
      <c r="D1018" s="67"/>
      <c r="E1018" s="26"/>
      <c r="F1018" s="76">
        <f t="shared" si="199"/>
        <v>3325.9</v>
      </c>
      <c r="G1018" s="76">
        <f t="shared" si="199"/>
        <v>0</v>
      </c>
      <c r="H1018" s="76">
        <f t="shared" si="192"/>
        <v>3325.9</v>
      </c>
      <c r="I1018" s="76">
        <f t="shared" si="199"/>
        <v>0</v>
      </c>
      <c r="J1018" s="76">
        <f t="shared" si="193"/>
        <v>3325.9</v>
      </c>
    </row>
    <row r="1019" spans="1:13" ht="33">
      <c r="A1019" s="69" t="s">
        <v>108</v>
      </c>
      <c r="B1019" s="77" t="s">
        <v>589</v>
      </c>
      <c r="C1019" s="75" t="s">
        <v>90</v>
      </c>
      <c r="D1019" s="67" t="s">
        <v>91</v>
      </c>
      <c r="E1019" s="26"/>
      <c r="F1019" s="76">
        <f t="shared" si="199"/>
        <v>3325.9</v>
      </c>
      <c r="G1019" s="76">
        <f t="shared" si="199"/>
        <v>0</v>
      </c>
      <c r="H1019" s="76">
        <f t="shared" si="192"/>
        <v>3325.9</v>
      </c>
      <c r="I1019" s="76">
        <f t="shared" si="199"/>
        <v>0</v>
      </c>
      <c r="J1019" s="76">
        <f t="shared" si="193"/>
        <v>3325.9</v>
      </c>
    </row>
    <row r="1020" spans="1:13" ht="67.5" customHeight="1">
      <c r="A1020" s="71" t="str">
        <f ca="1">IF(ISERROR(MATCH(E1020,Код_КВР,0)),"",INDIRECT(ADDRESS(MATCH(E1020,Код_КВР,0)+1,2,,,"КВР")))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20" s="77" t="s">
        <v>589</v>
      </c>
      <c r="C1020" s="75" t="s">
        <v>90</v>
      </c>
      <c r="D1020" s="75" t="s">
        <v>91</v>
      </c>
      <c r="E1020" s="26">
        <v>100</v>
      </c>
      <c r="F1020" s="76">
        <f t="shared" ref="F1020:I1020" si="200">F1021</f>
        <v>3325.9</v>
      </c>
      <c r="G1020" s="76">
        <f t="shared" si="200"/>
        <v>0</v>
      </c>
      <c r="H1020" s="76">
        <f t="shared" si="192"/>
        <v>3325.9</v>
      </c>
      <c r="I1020" s="76">
        <f t="shared" si="200"/>
        <v>0</v>
      </c>
      <c r="J1020" s="76">
        <f t="shared" si="193"/>
        <v>3325.9</v>
      </c>
    </row>
    <row r="1021" spans="1:13" ht="33">
      <c r="A1021" s="71" t="str">
        <f ca="1">IF(ISERROR(MATCH(E1021,Код_КВР,0)),"",INDIRECT(ADDRESS(MATCH(E1021,Код_КВР,0)+1,2,,,"КВР")))</f>
        <v>Расходы на выплаты персоналу государственных (муниципальных) органов</v>
      </c>
      <c r="B1021" s="77" t="s">
        <v>589</v>
      </c>
      <c r="C1021" s="75" t="s">
        <v>90</v>
      </c>
      <c r="D1021" s="75" t="s">
        <v>91</v>
      </c>
      <c r="E1021" s="26">
        <v>120</v>
      </c>
      <c r="F1021" s="76">
        <f>'прил. 3'!G25</f>
        <v>3325.9</v>
      </c>
      <c r="G1021" s="76">
        <f>'прил. 3'!H25</f>
        <v>0</v>
      </c>
      <c r="H1021" s="76">
        <f t="shared" si="192"/>
        <v>3325.9</v>
      </c>
      <c r="I1021" s="76">
        <f>'прил. 3'!J25</f>
        <v>0</v>
      </c>
      <c r="J1021" s="76">
        <f t="shared" si="193"/>
        <v>3325.9</v>
      </c>
    </row>
    <row r="1022" spans="1:13" ht="33">
      <c r="A1022" s="71" t="str">
        <f ca="1">IF(ISERROR(MATCH(B1022,Код_КЦСР,0)),"",INDIRECT(ADDRESS(MATCH(B1022,Код_КЦСР,0)+1,2,,,"КЦСР")))</f>
        <v>Обеспечение деятельности исполнительных органов местного самоуправления</v>
      </c>
      <c r="B1022" s="77" t="s">
        <v>590</v>
      </c>
      <c r="C1022" s="75"/>
      <c r="D1022" s="67"/>
      <c r="E1022" s="26"/>
      <c r="F1022" s="76">
        <f>F1023+F1039+F1044+F1051+F1056+F1061</f>
        <v>167827.6</v>
      </c>
      <c r="G1022" s="76">
        <f>G1023+G1039+G1044+G1051+G1056+G1061</f>
        <v>0</v>
      </c>
      <c r="H1022" s="76">
        <f t="shared" si="192"/>
        <v>167827.6</v>
      </c>
      <c r="I1022" s="76">
        <f>I1023+I1039+I1044+I1051+I1056+I1061</f>
        <v>0</v>
      </c>
      <c r="J1022" s="76">
        <f t="shared" si="193"/>
        <v>167827.6</v>
      </c>
    </row>
    <row r="1023" spans="1:13" ht="18.75" customHeight="1">
      <c r="A1023" s="71" t="str">
        <f ca="1">IF(ISERROR(MATCH(B1023,Код_КЦСР,0)),"",INDIRECT(ADDRESS(MATCH(B1023,Код_КЦСР,0)+1,2,,,"КЦСР")))</f>
        <v>Расходы на обеспечение функций органов местного самоуправления</v>
      </c>
      <c r="B1023" s="77" t="s">
        <v>592</v>
      </c>
      <c r="C1023" s="75"/>
      <c r="D1023" s="67"/>
      <c r="E1023" s="26"/>
      <c r="F1023" s="76">
        <f>F1024</f>
        <v>165147.90000000002</v>
      </c>
      <c r="G1023" s="76">
        <f>G1024</f>
        <v>0</v>
      </c>
      <c r="H1023" s="76">
        <f t="shared" si="192"/>
        <v>165147.90000000002</v>
      </c>
      <c r="I1023" s="76">
        <f>I1024</f>
        <v>0</v>
      </c>
      <c r="J1023" s="76">
        <f t="shared" si="193"/>
        <v>165147.90000000002</v>
      </c>
    </row>
    <row r="1024" spans="1:13">
      <c r="A1024" s="71" t="str">
        <f ca="1">IF(ISERROR(MATCH(C1024,Код_Раздел,0)),"",INDIRECT(ADDRESS(MATCH(C1024,Код_Раздел,0)+1,2,,,"Раздел")))</f>
        <v>Общегосударственные  вопросы</v>
      </c>
      <c r="B1024" s="77" t="s">
        <v>592</v>
      </c>
      <c r="C1024" s="75" t="s">
        <v>90</v>
      </c>
      <c r="D1024" s="67"/>
      <c r="E1024" s="26"/>
      <c r="F1024" s="76">
        <f>F1025+F1032</f>
        <v>165147.90000000002</v>
      </c>
      <c r="G1024" s="76">
        <f>G1025+G1032</f>
        <v>0</v>
      </c>
      <c r="H1024" s="76">
        <f t="shared" si="192"/>
        <v>165147.90000000002</v>
      </c>
      <c r="I1024" s="76">
        <f>I1025+I1032</f>
        <v>0</v>
      </c>
      <c r="J1024" s="76">
        <f t="shared" si="193"/>
        <v>165147.90000000002</v>
      </c>
    </row>
    <row r="1025" spans="1:10" ht="49.5">
      <c r="A1025" s="71" t="s">
        <v>110</v>
      </c>
      <c r="B1025" s="77" t="s">
        <v>592</v>
      </c>
      <c r="C1025" s="75" t="s">
        <v>90</v>
      </c>
      <c r="D1025" s="75" t="s">
        <v>93</v>
      </c>
      <c r="E1025" s="26"/>
      <c r="F1025" s="76">
        <f>F1026+F1028+F1030</f>
        <v>129408.1</v>
      </c>
      <c r="G1025" s="76">
        <f>G1026+G1028+G1030</f>
        <v>0</v>
      </c>
      <c r="H1025" s="76">
        <f t="shared" si="192"/>
        <v>129408.1</v>
      </c>
      <c r="I1025" s="76">
        <f>I1026+I1028+I1030</f>
        <v>0</v>
      </c>
      <c r="J1025" s="76">
        <f t="shared" si="193"/>
        <v>129408.1</v>
      </c>
    </row>
    <row r="1026" spans="1:10" ht="67.5" customHeight="1">
      <c r="A1026" s="71" t="str">
        <f t="shared" ref="A1026:A1038" ca="1" si="201">IF(ISERROR(MATCH(E1026,Код_КВР,0)),"",INDIRECT(ADDRESS(MATCH(E1026,Код_КВР,0)+1,2,,,"КВР")))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26" s="77" t="s">
        <v>592</v>
      </c>
      <c r="C1026" s="75" t="s">
        <v>90</v>
      </c>
      <c r="D1026" s="75" t="s">
        <v>93</v>
      </c>
      <c r="E1026" s="26">
        <v>100</v>
      </c>
      <c r="F1026" s="76">
        <f>F1027</f>
        <v>125791.5</v>
      </c>
      <c r="G1026" s="76">
        <f>G1027</f>
        <v>0</v>
      </c>
      <c r="H1026" s="76">
        <f t="shared" si="192"/>
        <v>125791.5</v>
      </c>
      <c r="I1026" s="76">
        <f>I1027</f>
        <v>0</v>
      </c>
      <c r="J1026" s="76">
        <f t="shared" si="193"/>
        <v>125791.5</v>
      </c>
    </row>
    <row r="1027" spans="1:10" ht="33">
      <c r="A1027" s="71" t="str">
        <f t="shared" ca="1" si="201"/>
        <v>Расходы на выплаты персоналу государственных (муниципальных) органов</v>
      </c>
      <c r="B1027" s="77" t="s">
        <v>592</v>
      </c>
      <c r="C1027" s="75" t="s">
        <v>90</v>
      </c>
      <c r="D1027" s="75" t="s">
        <v>93</v>
      </c>
      <c r="E1027" s="26">
        <v>120</v>
      </c>
      <c r="F1027" s="76">
        <f>'прил. 3'!G32</f>
        <v>125791.5</v>
      </c>
      <c r="G1027" s="76">
        <f>'прил. 3'!H32</f>
        <v>0</v>
      </c>
      <c r="H1027" s="76">
        <f t="shared" si="192"/>
        <v>125791.5</v>
      </c>
      <c r="I1027" s="76">
        <f>'прил. 3'!J32</f>
        <v>0</v>
      </c>
      <c r="J1027" s="76">
        <f t="shared" si="193"/>
        <v>125791.5</v>
      </c>
    </row>
    <row r="1028" spans="1:10" ht="33">
      <c r="A1028" s="71" t="str">
        <f t="shared" ca="1" si="201"/>
        <v>Закупка товаров, работ и услуг для государственных (муниципальных) нужд</v>
      </c>
      <c r="B1028" s="77" t="s">
        <v>592</v>
      </c>
      <c r="C1028" s="75" t="s">
        <v>90</v>
      </c>
      <c r="D1028" s="75" t="s">
        <v>93</v>
      </c>
      <c r="E1028" s="26">
        <v>200</v>
      </c>
      <c r="F1028" s="76">
        <f>F1029</f>
        <v>3614.6</v>
      </c>
      <c r="G1028" s="76">
        <f>G1029</f>
        <v>0</v>
      </c>
      <c r="H1028" s="76">
        <f t="shared" si="192"/>
        <v>3614.6</v>
      </c>
      <c r="I1028" s="76">
        <f>I1029</f>
        <v>0</v>
      </c>
      <c r="J1028" s="76">
        <f t="shared" si="193"/>
        <v>3614.6</v>
      </c>
    </row>
    <row r="1029" spans="1:10" ht="33">
      <c r="A1029" s="71" t="str">
        <f t="shared" ca="1" si="201"/>
        <v>Иные закупки товаров, работ и услуг для обеспечения государственных (муниципальных) нужд</v>
      </c>
      <c r="B1029" s="77" t="s">
        <v>592</v>
      </c>
      <c r="C1029" s="75" t="s">
        <v>90</v>
      </c>
      <c r="D1029" s="75" t="s">
        <v>93</v>
      </c>
      <c r="E1029" s="26">
        <v>240</v>
      </c>
      <c r="F1029" s="76">
        <f>'прил. 3'!G34</f>
        <v>3614.6</v>
      </c>
      <c r="G1029" s="76">
        <f>'прил. 3'!H34</f>
        <v>0</v>
      </c>
      <c r="H1029" s="76">
        <f t="shared" si="192"/>
        <v>3614.6</v>
      </c>
      <c r="I1029" s="76">
        <f>'прил. 3'!J34</f>
        <v>0</v>
      </c>
      <c r="J1029" s="76">
        <f t="shared" si="193"/>
        <v>3614.6</v>
      </c>
    </row>
    <row r="1030" spans="1:10">
      <c r="A1030" s="71" t="str">
        <f t="shared" ca="1" si="201"/>
        <v>Иные бюджетные ассигнования</v>
      </c>
      <c r="B1030" s="77" t="s">
        <v>592</v>
      </c>
      <c r="C1030" s="75" t="s">
        <v>90</v>
      </c>
      <c r="D1030" s="75" t="s">
        <v>93</v>
      </c>
      <c r="E1030" s="26">
        <v>800</v>
      </c>
      <c r="F1030" s="76">
        <f>F1031</f>
        <v>2</v>
      </c>
      <c r="G1030" s="76">
        <f>G1031</f>
        <v>0</v>
      </c>
      <c r="H1030" s="76">
        <f t="shared" si="192"/>
        <v>2</v>
      </c>
      <c r="I1030" s="76">
        <f>I1031</f>
        <v>0</v>
      </c>
      <c r="J1030" s="76">
        <f t="shared" si="193"/>
        <v>2</v>
      </c>
    </row>
    <row r="1031" spans="1:10">
      <c r="A1031" s="71" t="str">
        <f t="shared" ca="1" si="201"/>
        <v>Уплата налогов, сборов и иных платежей</v>
      </c>
      <c r="B1031" s="77" t="s">
        <v>592</v>
      </c>
      <c r="C1031" s="75" t="s">
        <v>90</v>
      </c>
      <c r="D1031" s="75" t="s">
        <v>93</v>
      </c>
      <c r="E1031" s="26">
        <v>850</v>
      </c>
      <c r="F1031" s="76">
        <f>'прил. 3'!G36</f>
        <v>2</v>
      </c>
      <c r="G1031" s="76">
        <f>'прил. 3'!H36</f>
        <v>0</v>
      </c>
      <c r="H1031" s="76">
        <f t="shared" si="192"/>
        <v>2</v>
      </c>
      <c r="I1031" s="76">
        <f>'прил. 3'!J36</f>
        <v>0</v>
      </c>
      <c r="J1031" s="76">
        <f t="shared" si="193"/>
        <v>2</v>
      </c>
    </row>
    <row r="1032" spans="1:10" ht="33">
      <c r="A1032" s="66" t="s">
        <v>46</v>
      </c>
      <c r="B1032" s="77" t="s">
        <v>592</v>
      </c>
      <c r="C1032" s="75" t="s">
        <v>90</v>
      </c>
      <c r="D1032" s="75" t="s">
        <v>94</v>
      </c>
      <c r="E1032" s="26"/>
      <c r="F1032" s="76">
        <f>F1033+F1035+F1037</f>
        <v>35739.800000000003</v>
      </c>
      <c r="G1032" s="76">
        <f>G1033+G1035+G1037</f>
        <v>0</v>
      </c>
      <c r="H1032" s="76">
        <f t="shared" si="192"/>
        <v>35739.800000000003</v>
      </c>
      <c r="I1032" s="76">
        <f>I1033+I1035+I1037</f>
        <v>0</v>
      </c>
      <c r="J1032" s="76">
        <f t="shared" si="193"/>
        <v>35739.800000000003</v>
      </c>
    </row>
    <row r="1033" spans="1:10" ht="67.5" customHeight="1">
      <c r="A1033" s="71" t="str">
        <f t="shared" ca="1" si="20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33" s="77" t="s">
        <v>592</v>
      </c>
      <c r="C1033" s="75" t="s">
        <v>90</v>
      </c>
      <c r="D1033" s="75" t="s">
        <v>94</v>
      </c>
      <c r="E1033" s="26">
        <v>100</v>
      </c>
      <c r="F1033" s="76">
        <f>F1034</f>
        <v>35606.5</v>
      </c>
      <c r="G1033" s="76">
        <f>G1034</f>
        <v>0</v>
      </c>
      <c r="H1033" s="76">
        <f t="shared" si="192"/>
        <v>35606.5</v>
      </c>
      <c r="I1033" s="76">
        <f>I1034</f>
        <v>0</v>
      </c>
      <c r="J1033" s="76">
        <f t="shared" si="193"/>
        <v>35606.5</v>
      </c>
    </row>
    <row r="1034" spans="1:10" ht="33">
      <c r="A1034" s="71" t="str">
        <f t="shared" ca="1" si="201"/>
        <v>Расходы на выплаты персоналу государственных (муниципальных) органов</v>
      </c>
      <c r="B1034" s="77" t="s">
        <v>592</v>
      </c>
      <c r="C1034" s="75" t="s">
        <v>90</v>
      </c>
      <c r="D1034" s="75" t="s">
        <v>94</v>
      </c>
      <c r="E1034" s="26">
        <v>120</v>
      </c>
      <c r="F1034" s="76">
        <f>'прил. 3'!G627</f>
        <v>35606.5</v>
      </c>
      <c r="G1034" s="76">
        <f>'прил. 3'!H627</f>
        <v>0</v>
      </c>
      <c r="H1034" s="76">
        <f t="shared" si="192"/>
        <v>35606.5</v>
      </c>
      <c r="I1034" s="76">
        <f>'прил. 3'!J627</f>
        <v>0</v>
      </c>
      <c r="J1034" s="76">
        <f t="shared" si="193"/>
        <v>35606.5</v>
      </c>
    </row>
    <row r="1035" spans="1:10" ht="33">
      <c r="A1035" s="71" t="str">
        <f t="shared" ca="1" si="201"/>
        <v>Закупка товаров, работ и услуг для государственных (муниципальных) нужд</v>
      </c>
      <c r="B1035" s="77" t="s">
        <v>592</v>
      </c>
      <c r="C1035" s="75" t="s">
        <v>90</v>
      </c>
      <c r="D1035" s="75" t="s">
        <v>94</v>
      </c>
      <c r="E1035" s="26">
        <v>200</v>
      </c>
      <c r="F1035" s="76">
        <f>F1036</f>
        <v>131.79999999999998</v>
      </c>
      <c r="G1035" s="76">
        <f>G1036</f>
        <v>0</v>
      </c>
      <c r="H1035" s="76">
        <f t="shared" si="192"/>
        <v>131.79999999999998</v>
      </c>
      <c r="I1035" s="76">
        <f>I1036</f>
        <v>0</v>
      </c>
      <c r="J1035" s="76">
        <f t="shared" si="193"/>
        <v>131.79999999999998</v>
      </c>
    </row>
    <row r="1036" spans="1:10" ht="33">
      <c r="A1036" s="71" t="str">
        <f t="shared" ca="1" si="201"/>
        <v>Иные закупки товаров, работ и услуг для обеспечения государственных (муниципальных) нужд</v>
      </c>
      <c r="B1036" s="77" t="s">
        <v>592</v>
      </c>
      <c r="C1036" s="75" t="s">
        <v>90</v>
      </c>
      <c r="D1036" s="75" t="s">
        <v>94</v>
      </c>
      <c r="E1036" s="26">
        <v>240</v>
      </c>
      <c r="F1036" s="76">
        <f>'прил. 3'!G629</f>
        <v>131.79999999999998</v>
      </c>
      <c r="G1036" s="76">
        <f>'прил. 3'!H629</f>
        <v>0</v>
      </c>
      <c r="H1036" s="76">
        <f t="shared" si="192"/>
        <v>131.79999999999998</v>
      </c>
      <c r="I1036" s="76">
        <f>'прил. 3'!J629</f>
        <v>0</v>
      </c>
      <c r="J1036" s="76">
        <f t="shared" si="193"/>
        <v>131.79999999999998</v>
      </c>
    </row>
    <row r="1037" spans="1:10">
      <c r="A1037" s="71" t="str">
        <f t="shared" ca="1" si="201"/>
        <v>Иные бюджетные ассигнования</v>
      </c>
      <c r="B1037" s="77" t="s">
        <v>592</v>
      </c>
      <c r="C1037" s="75" t="s">
        <v>90</v>
      </c>
      <c r="D1037" s="75" t="s">
        <v>94</v>
      </c>
      <c r="E1037" s="26">
        <v>800</v>
      </c>
      <c r="F1037" s="76">
        <f>F1038</f>
        <v>1.5</v>
      </c>
      <c r="G1037" s="76">
        <f>G1038</f>
        <v>0</v>
      </c>
      <c r="H1037" s="76">
        <f t="shared" si="192"/>
        <v>1.5</v>
      </c>
      <c r="I1037" s="76">
        <f>I1038</f>
        <v>0</v>
      </c>
      <c r="J1037" s="76">
        <f t="shared" si="193"/>
        <v>1.5</v>
      </c>
    </row>
    <row r="1038" spans="1:10">
      <c r="A1038" s="71" t="str">
        <f t="shared" ca="1" si="201"/>
        <v>Уплата налогов, сборов и иных платежей</v>
      </c>
      <c r="B1038" s="77" t="s">
        <v>592</v>
      </c>
      <c r="C1038" s="75" t="s">
        <v>90</v>
      </c>
      <c r="D1038" s="75" t="s">
        <v>94</v>
      </c>
      <c r="E1038" s="26">
        <v>850</v>
      </c>
      <c r="F1038" s="76">
        <f>'прил. 3'!G631</f>
        <v>1.5</v>
      </c>
      <c r="G1038" s="76">
        <f>'прил. 3'!H631</f>
        <v>0</v>
      </c>
      <c r="H1038" s="76">
        <f t="shared" si="192"/>
        <v>1.5</v>
      </c>
      <c r="I1038" s="76">
        <f>'прил. 3'!J631</f>
        <v>0</v>
      </c>
      <c r="J1038" s="76">
        <f t="shared" si="193"/>
        <v>1.5</v>
      </c>
    </row>
    <row r="1039" spans="1:10" ht="49.5">
      <c r="A1039" s="71" t="str">
        <f ca="1">IF(ISERROR(MATCH(B1039,Код_КЦСР,0)),"",INDIRECT(ADDRESS(MATCH(B1039,Код_КЦСР,0)+1,2,,,"КЦСР")))</f>
        <v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1039" s="77" t="s">
        <v>622</v>
      </c>
      <c r="C1039" s="75"/>
      <c r="D1039" s="75"/>
      <c r="E1039" s="26"/>
      <c r="F1039" s="76">
        <f t="shared" ref="F1039:I1042" si="202">F1040</f>
        <v>162.30000000000001</v>
      </c>
      <c r="G1039" s="76">
        <f t="shared" si="202"/>
        <v>0</v>
      </c>
      <c r="H1039" s="76">
        <f t="shared" si="192"/>
        <v>162.30000000000001</v>
      </c>
      <c r="I1039" s="76">
        <f t="shared" si="202"/>
        <v>0</v>
      </c>
      <c r="J1039" s="76">
        <f t="shared" si="193"/>
        <v>162.30000000000001</v>
      </c>
    </row>
    <row r="1040" spans="1:10">
      <c r="A1040" s="71" t="str">
        <f ca="1">IF(ISERROR(MATCH(C1040,Код_Раздел,0)),"",INDIRECT(ADDRESS(MATCH(C1040,Код_Раздел,0)+1,2,,,"Раздел")))</f>
        <v>Общегосударственные  вопросы</v>
      </c>
      <c r="B1040" s="77" t="s">
        <v>622</v>
      </c>
      <c r="C1040" s="75" t="s">
        <v>90</v>
      </c>
      <c r="D1040" s="75"/>
      <c r="E1040" s="26"/>
      <c r="F1040" s="76">
        <f t="shared" si="202"/>
        <v>162.30000000000001</v>
      </c>
      <c r="G1040" s="76">
        <f t="shared" si="202"/>
        <v>0</v>
      </c>
      <c r="H1040" s="76">
        <f t="shared" si="192"/>
        <v>162.30000000000001</v>
      </c>
      <c r="I1040" s="76">
        <f t="shared" si="202"/>
        <v>0</v>
      </c>
      <c r="J1040" s="76">
        <f t="shared" si="193"/>
        <v>162.30000000000001</v>
      </c>
    </row>
    <row r="1041" spans="1:10">
      <c r="A1041" s="71" t="s">
        <v>174</v>
      </c>
      <c r="B1041" s="77" t="s">
        <v>622</v>
      </c>
      <c r="C1041" s="75" t="s">
        <v>90</v>
      </c>
      <c r="D1041" s="75" t="s">
        <v>98</v>
      </c>
      <c r="E1041" s="26"/>
      <c r="F1041" s="76">
        <f t="shared" si="202"/>
        <v>162.30000000000001</v>
      </c>
      <c r="G1041" s="76">
        <f t="shared" si="202"/>
        <v>0</v>
      </c>
      <c r="H1041" s="76">
        <f t="shared" si="192"/>
        <v>162.30000000000001</v>
      </c>
      <c r="I1041" s="76">
        <f t="shared" si="202"/>
        <v>0</v>
      </c>
      <c r="J1041" s="76">
        <f t="shared" si="193"/>
        <v>162.30000000000001</v>
      </c>
    </row>
    <row r="1042" spans="1:10" ht="33">
      <c r="A1042" s="71" t="str">
        <f t="shared" ref="A1042:A1043" ca="1" si="203">IF(ISERROR(MATCH(E1042,Код_КВР,0)),"",INDIRECT(ADDRESS(MATCH(E1042,Код_КВР,0)+1,2,,,"КВР")))</f>
        <v>Закупка товаров, работ и услуг для государственных (муниципальных) нужд</v>
      </c>
      <c r="B1042" s="77" t="s">
        <v>622</v>
      </c>
      <c r="C1042" s="75" t="s">
        <v>90</v>
      </c>
      <c r="D1042" s="75" t="s">
        <v>98</v>
      </c>
      <c r="E1042" s="26">
        <v>200</v>
      </c>
      <c r="F1042" s="76">
        <f t="shared" si="202"/>
        <v>162.30000000000001</v>
      </c>
      <c r="G1042" s="76">
        <f t="shared" si="202"/>
        <v>0</v>
      </c>
      <c r="H1042" s="76">
        <f t="shared" si="192"/>
        <v>162.30000000000001</v>
      </c>
      <c r="I1042" s="76">
        <f t="shared" si="202"/>
        <v>0</v>
      </c>
      <c r="J1042" s="76">
        <f t="shared" si="193"/>
        <v>162.30000000000001</v>
      </c>
    </row>
    <row r="1043" spans="1:10" ht="33">
      <c r="A1043" s="71" t="str">
        <f t="shared" ca="1" si="203"/>
        <v>Иные закупки товаров, работ и услуг для обеспечения государственных (муниципальных) нужд</v>
      </c>
      <c r="B1043" s="77" t="s">
        <v>622</v>
      </c>
      <c r="C1043" s="75" t="s">
        <v>90</v>
      </c>
      <c r="D1043" s="75" t="s">
        <v>98</v>
      </c>
      <c r="E1043" s="26">
        <v>240</v>
      </c>
      <c r="F1043" s="76">
        <f>'прил. 3'!G54</f>
        <v>162.30000000000001</v>
      </c>
      <c r="G1043" s="76">
        <f>'прил. 3'!H54</f>
        <v>0</v>
      </c>
      <c r="H1043" s="76">
        <f t="shared" si="192"/>
        <v>162.30000000000001</v>
      </c>
      <c r="I1043" s="76">
        <f>'прил. 3'!J54</f>
        <v>0</v>
      </c>
      <c r="J1043" s="76">
        <f t="shared" si="193"/>
        <v>162.30000000000001</v>
      </c>
    </row>
    <row r="1044" spans="1:10" ht="84.75" customHeight="1">
      <c r="A1044" s="71" t="str">
        <f ca="1">IF(ISERROR(MATCH(B1044,Код_КЦСР,0)),"",INDIRECT(ADDRESS(MATCH(B1044,Код_КЦСР,0)+1,2,,,"КЦСР")))</f>
        <v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v>
      </c>
      <c r="B1044" s="77" t="s">
        <v>623</v>
      </c>
      <c r="C1044" s="75"/>
      <c r="D1044" s="75"/>
      <c r="E1044" s="26"/>
      <c r="F1044" s="76">
        <f>F1045</f>
        <v>1833</v>
      </c>
      <c r="G1044" s="76">
        <f>G1045</f>
        <v>0</v>
      </c>
      <c r="H1044" s="76">
        <f t="shared" si="192"/>
        <v>1833</v>
      </c>
      <c r="I1044" s="76">
        <f>I1045</f>
        <v>0</v>
      </c>
      <c r="J1044" s="76">
        <f t="shared" si="193"/>
        <v>1833</v>
      </c>
    </row>
    <row r="1045" spans="1:10">
      <c r="A1045" s="71" t="str">
        <f ca="1">IF(ISERROR(MATCH(C1045,Код_Раздел,0)),"",INDIRECT(ADDRESS(MATCH(C1045,Код_Раздел,0)+1,2,,,"Раздел")))</f>
        <v>Общегосударственные  вопросы</v>
      </c>
      <c r="B1045" s="77" t="s">
        <v>623</v>
      </c>
      <c r="C1045" s="75" t="s">
        <v>90</v>
      </c>
      <c r="D1045" s="75"/>
      <c r="E1045" s="26"/>
      <c r="F1045" s="76">
        <f>F1046</f>
        <v>1833</v>
      </c>
      <c r="G1045" s="76">
        <f>G1046</f>
        <v>0</v>
      </c>
      <c r="H1045" s="76">
        <f t="shared" si="192"/>
        <v>1833</v>
      </c>
      <c r="I1045" s="76">
        <f>I1046</f>
        <v>0</v>
      </c>
      <c r="J1045" s="76">
        <f t="shared" si="193"/>
        <v>1833</v>
      </c>
    </row>
    <row r="1046" spans="1:10" ht="49.5">
      <c r="A1046" s="71" t="s">
        <v>110</v>
      </c>
      <c r="B1046" s="77" t="s">
        <v>623</v>
      </c>
      <c r="C1046" s="75" t="s">
        <v>90</v>
      </c>
      <c r="D1046" s="75" t="s">
        <v>93</v>
      </c>
      <c r="E1046" s="26"/>
      <c r="F1046" s="76">
        <f>F1047+F1049</f>
        <v>1833</v>
      </c>
      <c r="G1046" s="76">
        <f>G1047+G1049</f>
        <v>0</v>
      </c>
      <c r="H1046" s="76">
        <f t="shared" si="192"/>
        <v>1833</v>
      </c>
      <c r="I1046" s="76">
        <f>I1047+I1049</f>
        <v>0</v>
      </c>
      <c r="J1046" s="76">
        <f t="shared" si="193"/>
        <v>1833</v>
      </c>
    </row>
    <row r="1047" spans="1:10" ht="68.25" customHeight="1">
      <c r="A1047" s="71" t="str">
        <f t="shared" ref="A1047:A1050" ca="1" si="204">IF(ISERROR(MATCH(E1047,Код_КВР,0)),"",INDIRECT(ADDRESS(MATCH(E1047,Код_КВР,0)+1,2,,,"КВР")))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47" s="77" t="s">
        <v>623</v>
      </c>
      <c r="C1047" s="75" t="s">
        <v>90</v>
      </c>
      <c r="D1047" s="75" t="s">
        <v>93</v>
      </c>
      <c r="E1047" s="26">
        <v>100</v>
      </c>
      <c r="F1047" s="76">
        <f>F1048</f>
        <v>1822.3</v>
      </c>
      <c r="G1047" s="76">
        <f>G1048</f>
        <v>0</v>
      </c>
      <c r="H1047" s="76">
        <f t="shared" si="192"/>
        <v>1822.3</v>
      </c>
      <c r="I1047" s="76">
        <f>I1048</f>
        <v>0</v>
      </c>
      <c r="J1047" s="76">
        <f t="shared" si="193"/>
        <v>1822.3</v>
      </c>
    </row>
    <row r="1048" spans="1:10" ht="33">
      <c r="A1048" s="71" t="str">
        <f t="shared" ca="1" si="204"/>
        <v>Расходы на выплаты персоналу государственных (муниципальных) органов</v>
      </c>
      <c r="B1048" s="77" t="s">
        <v>623</v>
      </c>
      <c r="C1048" s="75" t="s">
        <v>90</v>
      </c>
      <c r="D1048" s="75" t="s">
        <v>93</v>
      </c>
      <c r="E1048" s="26">
        <v>120</v>
      </c>
      <c r="F1048" s="76">
        <f>'прил. 3'!G39</f>
        <v>1822.3</v>
      </c>
      <c r="G1048" s="76">
        <f>'прил. 3'!H39</f>
        <v>0</v>
      </c>
      <c r="H1048" s="76">
        <f t="shared" si="192"/>
        <v>1822.3</v>
      </c>
      <c r="I1048" s="76">
        <f>'прил. 3'!J39</f>
        <v>0</v>
      </c>
      <c r="J1048" s="76">
        <f t="shared" si="193"/>
        <v>1822.3</v>
      </c>
    </row>
    <row r="1049" spans="1:10" ht="33">
      <c r="A1049" s="71" t="str">
        <f t="shared" ca="1" si="204"/>
        <v>Закупка товаров, работ и услуг для государственных (муниципальных) нужд</v>
      </c>
      <c r="B1049" s="77" t="s">
        <v>623</v>
      </c>
      <c r="C1049" s="75" t="s">
        <v>90</v>
      </c>
      <c r="D1049" s="75" t="s">
        <v>93</v>
      </c>
      <c r="E1049" s="26">
        <v>200</v>
      </c>
      <c r="F1049" s="76">
        <f>F1050</f>
        <v>10.7</v>
      </c>
      <c r="G1049" s="76">
        <f>G1050</f>
        <v>0</v>
      </c>
      <c r="H1049" s="76">
        <f t="shared" ref="H1049:H1112" si="205">F1049+G1049</f>
        <v>10.7</v>
      </c>
      <c r="I1049" s="76">
        <f>I1050</f>
        <v>0</v>
      </c>
      <c r="J1049" s="76">
        <f t="shared" ref="J1049:J1112" si="206">H1049+I1049</f>
        <v>10.7</v>
      </c>
    </row>
    <row r="1050" spans="1:10" ht="33">
      <c r="A1050" s="71" t="str">
        <f t="shared" ca="1" si="204"/>
        <v>Иные закупки товаров, работ и услуг для обеспечения государственных (муниципальных) нужд</v>
      </c>
      <c r="B1050" s="77" t="s">
        <v>623</v>
      </c>
      <c r="C1050" s="75" t="s">
        <v>90</v>
      </c>
      <c r="D1050" s="75" t="s">
        <v>93</v>
      </c>
      <c r="E1050" s="26">
        <v>240</v>
      </c>
      <c r="F1050" s="76">
        <f>'прил. 3'!G41</f>
        <v>10.7</v>
      </c>
      <c r="G1050" s="76">
        <f>'прил. 3'!H41</f>
        <v>0</v>
      </c>
      <c r="H1050" s="76">
        <f t="shared" si="205"/>
        <v>10.7</v>
      </c>
      <c r="I1050" s="76">
        <f>'прил. 3'!J41</f>
        <v>0</v>
      </c>
      <c r="J1050" s="76">
        <f t="shared" si="206"/>
        <v>10.7</v>
      </c>
    </row>
    <row r="1051" spans="1:10" ht="84.75" customHeight="1">
      <c r="A1051" s="71" t="str">
        <f ca="1">IF(ISERROR(MATCH(B1051,Код_КЦСР,0)),"",INDIRECT(ADDRESS(MATCH(B1051,Код_КЦСР,0)+1,2,,,"КЦСР")))</f>
        <v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v>
      </c>
      <c r="B1051" s="77" t="s">
        <v>624</v>
      </c>
      <c r="C1051" s="75"/>
      <c r="D1051" s="75"/>
      <c r="E1051" s="26"/>
      <c r="F1051" s="76">
        <f t="shared" ref="F1051:I1054" si="207">F1052</f>
        <v>255.8</v>
      </c>
      <c r="G1051" s="76">
        <f t="shared" si="207"/>
        <v>0</v>
      </c>
      <c r="H1051" s="76">
        <f t="shared" si="205"/>
        <v>255.8</v>
      </c>
      <c r="I1051" s="76">
        <f t="shared" si="207"/>
        <v>0</v>
      </c>
      <c r="J1051" s="76">
        <f t="shared" si="206"/>
        <v>255.8</v>
      </c>
    </row>
    <row r="1052" spans="1:10">
      <c r="A1052" s="71" t="str">
        <f ca="1">IF(ISERROR(MATCH(C1052,Код_Раздел,0)),"",INDIRECT(ADDRESS(MATCH(C1052,Код_Раздел,0)+1,2,,,"Раздел")))</f>
        <v>Общегосударственные  вопросы</v>
      </c>
      <c r="B1052" s="77" t="s">
        <v>624</v>
      </c>
      <c r="C1052" s="75" t="s">
        <v>90</v>
      </c>
      <c r="D1052" s="75"/>
      <c r="E1052" s="26"/>
      <c r="F1052" s="76">
        <f t="shared" si="207"/>
        <v>255.8</v>
      </c>
      <c r="G1052" s="76">
        <f t="shared" si="207"/>
        <v>0</v>
      </c>
      <c r="H1052" s="76">
        <f t="shared" si="205"/>
        <v>255.8</v>
      </c>
      <c r="I1052" s="76">
        <f t="shared" si="207"/>
        <v>0</v>
      </c>
      <c r="J1052" s="76">
        <f t="shared" si="206"/>
        <v>255.8</v>
      </c>
    </row>
    <row r="1053" spans="1:10" ht="49.5">
      <c r="A1053" s="71" t="s">
        <v>110</v>
      </c>
      <c r="B1053" s="77" t="s">
        <v>624</v>
      </c>
      <c r="C1053" s="75" t="s">
        <v>90</v>
      </c>
      <c r="D1053" s="75" t="s">
        <v>93</v>
      </c>
      <c r="E1053" s="26"/>
      <c r="F1053" s="76">
        <f t="shared" si="207"/>
        <v>255.8</v>
      </c>
      <c r="G1053" s="76">
        <f t="shared" si="207"/>
        <v>0</v>
      </c>
      <c r="H1053" s="76">
        <f t="shared" si="205"/>
        <v>255.8</v>
      </c>
      <c r="I1053" s="76">
        <f t="shared" si="207"/>
        <v>0</v>
      </c>
      <c r="J1053" s="76">
        <f t="shared" si="206"/>
        <v>255.8</v>
      </c>
    </row>
    <row r="1054" spans="1:10" ht="67.5" customHeight="1">
      <c r="A1054" s="71" t="str">
        <f t="shared" ref="A1054:A1055" ca="1" si="208">IF(ISERROR(MATCH(E1054,Код_КВР,0)),"",INDIRECT(ADDRESS(MATCH(E1054,Код_КВР,0)+1,2,,,"КВР")))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54" s="77" t="s">
        <v>624</v>
      </c>
      <c r="C1054" s="75" t="s">
        <v>90</v>
      </c>
      <c r="D1054" s="75" t="s">
        <v>93</v>
      </c>
      <c r="E1054" s="26">
        <v>100</v>
      </c>
      <c r="F1054" s="76">
        <f t="shared" si="207"/>
        <v>255.8</v>
      </c>
      <c r="G1054" s="76">
        <f t="shared" si="207"/>
        <v>0</v>
      </c>
      <c r="H1054" s="76">
        <f t="shared" si="205"/>
        <v>255.8</v>
      </c>
      <c r="I1054" s="76">
        <f t="shared" si="207"/>
        <v>0</v>
      </c>
      <c r="J1054" s="76">
        <f t="shared" si="206"/>
        <v>255.8</v>
      </c>
    </row>
    <row r="1055" spans="1:10" ht="33">
      <c r="A1055" s="71" t="str">
        <f t="shared" ca="1" si="208"/>
        <v>Расходы на выплаты персоналу государственных (муниципальных) органов</v>
      </c>
      <c r="B1055" s="77" t="s">
        <v>624</v>
      </c>
      <c r="C1055" s="75" t="s">
        <v>90</v>
      </c>
      <c r="D1055" s="75" t="s">
        <v>93</v>
      </c>
      <c r="E1055" s="26">
        <v>120</v>
      </c>
      <c r="F1055" s="76">
        <f>'прил. 3'!G44</f>
        <v>255.8</v>
      </c>
      <c r="G1055" s="76">
        <f>'прил. 3'!H44</f>
        <v>0</v>
      </c>
      <c r="H1055" s="76">
        <f t="shared" si="205"/>
        <v>255.8</v>
      </c>
      <c r="I1055" s="76">
        <f>'прил. 3'!J44</f>
        <v>0</v>
      </c>
      <c r="J1055" s="76">
        <f t="shared" si="206"/>
        <v>255.8</v>
      </c>
    </row>
    <row r="1056" spans="1:10" ht="101.25" customHeight="1">
      <c r="A1056" s="71" t="str">
        <f ca="1">IF(ISERROR(MATCH(B1056,Код_КЦСР,0)),"",INDIRECT(ADDRESS(MATCH(B1056,Код_КЦСР,0)+1,2,,,"КЦСР")))</f>
        <v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родитилей»</v>
      </c>
      <c r="B1056" s="77" t="s">
        <v>625</v>
      </c>
      <c r="C1056" s="75"/>
      <c r="D1056" s="75"/>
      <c r="E1056" s="26"/>
      <c r="F1056" s="76">
        <f t="shared" ref="F1056:I1059" si="209">F1057</f>
        <v>196.7</v>
      </c>
      <c r="G1056" s="76">
        <f t="shared" si="209"/>
        <v>0</v>
      </c>
      <c r="H1056" s="76">
        <f t="shared" si="205"/>
        <v>196.7</v>
      </c>
      <c r="I1056" s="76">
        <f t="shared" si="209"/>
        <v>0</v>
      </c>
      <c r="J1056" s="76">
        <f t="shared" si="206"/>
        <v>196.7</v>
      </c>
    </row>
    <row r="1057" spans="1:10">
      <c r="A1057" s="71" t="str">
        <f ca="1">IF(ISERROR(MATCH(C1057,Код_Раздел,0)),"",INDIRECT(ADDRESS(MATCH(C1057,Код_Раздел,0)+1,2,,,"Раздел")))</f>
        <v>Общегосударственные  вопросы</v>
      </c>
      <c r="B1057" s="77" t="s">
        <v>625</v>
      </c>
      <c r="C1057" s="75" t="s">
        <v>90</v>
      </c>
      <c r="D1057" s="75"/>
      <c r="E1057" s="26"/>
      <c r="F1057" s="76">
        <f t="shared" si="209"/>
        <v>196.7</v>
      </c>
      <c r="G1057" s="76">
        <f t="shared" si="209"/>
        <v>0</v>
      </c>
      <c r="H1057" s="76">
        <f t="shared" si="205"/>
        <v>196.7</v>
      </c>
      <c r="I1057" s="76">
        <f t="shared" si="209"/>
        <v>0</v>
      </c>
      <c r="J1057" s="76">
        <f t="shared" si="206"/>
        <v>196.7</v>
      </c>
    </row>
    <row r="1058" spans="1:10" ht="49.5">
      <c r="A1058" s="71" t="s">
        <v>110</v>
      </c>
      <c r="B1058" s="77" t="s">
        <v>625</v>
      </c>
      <c r="C1058" s="75" t="s">
        <v>90</v>
      </c>
      <c r="D1058" s="75" t="s">
        <v>93</v>
      </c>
      <c r="E1058" s="26"/>
      <c r="F1058" s="76">
        <f t="shared" si="209"/>
        <v>196.7</v>
      </c>
      <c r="G1058" s="76">
        <f t="shared" si="209"/>
        <v>0</v>
      </c>
      <c r="H1058" s="76">
        <f t="shared" si="205"/>
        <v>196.7</v>
      </c>
      <c r="I1058" s="76">
        <f t="shared" si="209"/>
        <v>0</v>
      </c>
      <c r="J1058" s="76">
        <f t="shared" si="206"/>
        <v>196.7</v>
      </c>
    </row>
    <row r="1059" spans="1:10" ht="67.5" customHeight="1">
      <c r="A1059" s="71" t="str">
        <f t="shared" ref="A1059:A1060" ca="1" si="210">IF(ISERROR(MATCH(E1059,Код_КВР,0)),"",INDIRECT(ADDRESS(MATCH(E1059,Код_КВР,0)+1,2,,,"КВР")))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59" s="77" t="s">
        <v>625</v>
      </c>
      <c r="C1059" s="75" t="s">
        <v>90</v>
      </c>
      <c r="D1059" s="75" t="s">
        <v>93</v>
      </c>
      <c r="E1059" s="26">
        <v>100</v>
      </c>
      <c r="F1059" s="76">
        <f t="shared" si="209"/>
        <v>196.7</v>
      </c>
      <c r="G1059" s="76">
        <f t="shared" si="209"/>
        <v>0</v>
      </c>
      <c r="H1059" s="76">
        <f t="shared" si="205"/>
        <v>196.7</v>
      </c>
      <c r="I1059" s="76">
        <f t="shared" si="209"/>
        <v>0</v>
      </c>
      <c r="J1059" s="76">
        <f t="shared" si="206"/>
        <v>196.7</v>
      </c>
    </row>
    <row r="1060" spans="1:10" ht="33">
      <c r="A1060" s="71" t="str">
        <f t="shared" ca="1" si="210"/>
        <v>Расходы на выплаты персоналу государственных (муниципальных) органов</v>
      </c>
      <c r="B1060" s="77" t="s">
        <v>625</v>
      </c>
      <c r="C1060" s="75" t="s">
        <v>90</v>
      </c>
      <c r="D1060" s="75" t="s">
        <v>93</v>
      </c>
      <c r="E1060" s="26">
        <v>120</v>
      </c>
      <c r="F1060" s="76">
        <f>'прил. 3'!G47</f>
        <v>196.7</v>
      </c>
      <c r="G1060" s="76">
        <f>'прил. 3'!H47</f>
        <v>0</v>
      </c>
      <c r="H1060" s="76">
        <f t="shared" si="205"/>
        <v>196.7</v>
      </c>
      <c r="I1060" s="76">
        <f>'прил. 3'!J47</f>
        <v>0</v>
      </c>
      <c r="J1060" s="76">
        <f t="shared" si="206"/>
        <v>196.7</v>
      </c>
    </row>
    <row r="1061" spans="1:10" ht="102" customHeight="1">
      <c r="A1061" s="71" t="str">
        <f ca="1">IF(ISERROR(MATCH(B1061,Код_КЦСР,0)),"",INDIRECT(ADDRESS(MATCH(B1061,Код_КЦСР,0)+1,2,,,"КЦСР")))</f>
        <v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v>
      </c>
      <c r="B1061" s="77" t="s">
        <v>621</v>
      </c>
      <c r="C1061" s="75"/>
      <c r="D1061" s="75"/>
      <c r="E1061" s="26"/>
      <c r="F1061" s="76">
        <f t="shared" ref="F1061:I1064" si="211">F1062</f>
        <v>231.9</v>
      </c>
      <c r="G1061" s="76">
        <f t="shared" si="211"/>
        <v>0</v>
      </c>
      <c r="H1061" s="76">
        <f t="shared" si="205"/>
        <v>231.9</v>
      </c>
      <c r="I1061" s="76">
        <f t="shared" si="211"/>
        <v>0</v>
      </c>
      <c r="J1061" s="76">
        <f t="shared" si="206"/>
        <v>231.9</v>
      </c>
    </row>
    <row r="1062" spans="1:10">
      <c r="A1062" s="71" t="str">
        <f ca="1">IF(ISERROR(MATCH(C1062,Код_Раздел,0)),"",INDIRECT(ADDRESS(MATCH(C1062,Код_Раздел,0)+1,2,,,"Раздел")))</f>
        <v>Общегосударственные  вопросы</v>
      </c>
      <c r="B1062" s="77" t="s">
        <v>621</v>
      </c>
      <c r="C1062" s="75" t="s">
        <v>90</v>
      </c>
      <c r="D1062" s="75"/>
      <c r="E1062" s="26"/>
      <c r="F1062" s="76">
        <f t="shared" si="211"/>
        <v>231.9</v>
      </c>
      <c r="G1062" s="76">
        <f t="shared" si="211"/>
        <v>0</v>
      </c>
      <c r="H1062" s="76">
        <f t="shared" si="205"/>
        <v>231.9</v>
      </c>
      <c r="I1062" s="76">
        <f t="shared" si="211"/>
        <v>0</v>
      </c>
      <c r="J1062" s="76">
        <f t="shared" si="206"/>
        <v>231.9</v>
      </c>
    </row>
    <row r="1063" spans="1:10" ht="33">
      <c r="A1063" s="66" t="s">
        <v>46</v>
      </c>
      <c r="B1063" s="77" t="s">
        <v>621</v>
      </c>
      <c r="C1063" s="75" t="s">
        <v>90</v>
      </c>
      <c r="D1063" s="75" t="s">
        <v>94</v>
      </c>
      <c r="E1063" s="26"/>
      <c r="F1063" s="76">
        <f t="shared" si="211"/>
        <v>231.9</v>
      </c>
      <c r="G1063" s="76">
        <f t="shared" si="211"/>
        <v>0</v>
      </c>
      <c r="H1063" s="76">
        <f t="shared" si="205"/>
        <v>231.9</v>
      </c>
      <c r="I1063" s="76">
        <f t="shared" si="211"/>
        <v>0</v>
      </c>
      <c r="J1063" s="76">
        <f t="shared" si="206"/>
        <v>231.9</v>
      </c>
    </row>
    <row r="1064" spans="1:10" ht="67.5" customHeight="1">
      <c r="A1064" s="71" t="str">
        <f t="shared" ref="A1064:A1065" ca="1" si="212">IF(ISERROR(MATCH(E1064,Код_КВР,0)),"",INDIRECT(ADDRESS(MATCH(E1064,Код_КВР,0)+1,2,,,"КВР")))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64" s="77" t="s">
        <v>621</v>
      </c>
      <c r="C1064" s="75" t="s">
        <v>90</v>
      </c>
      <c r="D1064" s="75" t="s">
        <v>94</v>
      </c>
      <c r="E1064" s="26">
        <v>100</v>
      </c>
      <c r="F1064" s="76">
        <f t="shared" si="211"/>
        <v>231.9</v>
      </c>
      <c r="G1064" s="76">
        <f t="shared" si="211"/>
        <v>0</v>
      </c>
      <c r="H1064" s="76">
        <f t="shared" si="205"/>
        <v>231.9</v>
      </c>
      <c r="I1064" s="76">
        <f t="shared" si="211"/>
        <v>0</v>
      </c>
      <c r="J1064" s="76">
        <f t="shared" si="206"/>
        <v>231.9</v>
      </c>
    </row>
    <row r="1065" spans="1:10" ht="33">
      <c r="A1065" s="71" t="str">
        <f t="shared" ca="1" si="212"/>
        <v>Расходы на выплаты персоналу государственных (муниципальных) органов</v>
      </c>
      <c r="B1065" s="77" t="s">
        <v>621</v>
      </c>
      <c r="C1065" s="75" t="s">
        <v>90</v>
      </c>
      <c r="D1065" s="75" t="s">
        <v>94</v>
      </c>
      <c r="E1065" s="26">
        <v>120</v>
      </c>
      <c r="F1065" s="76">
        <f>'прил. 3'!G634</f>
        <v>231.9</v>
      </c>
      <c r="G1065" s="76">
        <f>'прил. 3'!H634</f>
        <v>0</v>
      </c>
      <c r="H1065" s="76">
        <f t="shared" si="205"/>
        <v>231.9</v>
      </c>
      <c r="I1065" s="76">
        <f>'прил. 3'!J634</f>
        <v>0</v>
      </c>
      <c r="J1065" s="76">
        <f t="shared" si="206"/>
        <v>231.9</v>
      </c>
    </row>
    <row r="1066" spans="1:10" ht="33">
      <c r="A1066" s="71" t="str">
        <f ca="1">IF(ISERROR(MATCH(B1066,Код_КЦСР,0)),"",INDIRECT(ADDRESS(MATCH(B1066,Код_КЦСР,0)+1,2,,,"КЦСР")))</f>
        <v>Обеспечение деятельности представительного органа муниципального образования</v>
      </c>
      <c r="B1066" s="77" t="s">
        <v>594</v>
      </c>
      <c r="C1066" s="75"/>
      <c r="D1066" s="75"/>
      <c r="E1066" s="26"/>
      <c r="F1066" s="76">
        <f>F1067+F1073</f>
        <v>18234.7</v>
      </c>
      <c r="G1066" s="76">
        <f>G1067+G1073</f>
        <v>0</v>
      </c>
      <c r="H1066" s="76">
        <f t="shared" si="205"/>
        <v>18234.7</v>
      </c>
      <c r="I1066" s="76">
        <f>I1067+I1073</f>
        <v>0</v>
      </c>
      <c r="J1066" s="76">
        <f t="shared" si="206"/>
        <v>18234.7</v>
      </c>
    </row>
    <row r="1067" spans="1:10" ht="16.5" customHeight="1">
      <c r="A1067" s="71" t="str">
        <f ca="1">IF(ISERROR(MATCH(B1067,Код_КЦСР,0)),"",INDIRECT(ADDRESS(MATCH(B1067,Код_КЦСР,0)+1,2,,,"КЦСР")))</f>
        <v>Депутаты представительного органа муниципального образования</v>
      </c>
      <c r="B1067" s="77" t="s">
        <v>595</v>
      </c>
      <c r="C1067" s="75"/>
      <c r="D1067" s="75"/>
      <c r="E1067" s="26"/>
      <c r="F1067" s="76">
        <f t="shared" ref="F1067:I1071" si="213">F1068</f>
        <v>1893.0000000000002</v>
      </c>
      <c r="G1067" s="76">
        <f t="shared" si="213"/>
        <v>0</v>
      </c>
      <c r="H1067" s="76">
        <f t="shared" si="205"/>
        <v>1893.0000000000002</v>
      </c>
      <c r="I1067" s="76">
        <f t="shared" si="213"/>
        <v>0</v>
      </c>
      <c r="J1067" s="76">
        <f t="shared" si="206"/>
        <v>1893.0000000000002</v>
      </c>
    </row>
    <row r="1068" spans="1:10" ht="18.75" customHeight="1">
      <c r="A1068" s="71" t="str">
        <f ca="1">IF(ISERROR(MATCH(B1068,Код_КЦСР,0)),"",INDIRECT(ADDRESS(MATCH(B1068,Код_КЦСР,0)+1,2,,,"КЦСР")))</f>
        <v>Расходы на обеспечение функций органов местного самоуправления</v>
      </c>
      <c r="B1068" s="77" t="s">
        <v>596</v>
      </c>
      <c r="C1068" s="75"/>
      <c r="D1068" s="75"/>
      <c r="E1068" s="26"/>
      <c r="F1068" s="76">
        <f t="shared" si="213"/>
        <v>1893.0000000000002</v>
      </c>
      <c r="G1068" s="76">
        <f t="shared" si="213"/>
        <v>0</v>
      </c>
      <c r="H1068" s="76">
        <f t="shared" si="205"/>
        <v>1893.0000000000002</v>
      </c>
      <c r="I1068" s="76">
        <f t="shared" si="213"/>
        <v>0</v>
      </c>
      <c r="J1068" s="76">
        <f t="shared" si="206"/>
        <v>1893.0000000000002</v>
      </c>
    </row>
    <row r="1069" spans="1:10" ht="16.5" customHeight="1">
      <c r="A1069" s="71" t="str">
        <f ca="1">IF(ISERROR(MATCH(C1069,Код_Раздел,0)),"",INDIRECT(ADDRESS(MATCH(C1069,Код_Раздел,0)+1,2,,,"Раздел")))</f>
        <v>Общегосударственные  вопросы</v>
      </c>
      <c r="B1069" s="77" t="s">
        <v>596</v>
      </c>
      <c r="C1069" s="75" t="s">
        <v>90</v>
      </c>
      <c r="D1069" s="75"/>
      <c r="E1069" s="26"/>
      <c r="F1069" s="76">
        <f t="shared" si="213"/>
        <v>1893.0000000000002</v>
      </c>
      <c r="G1069" s="76">
        <f t="shared" si="213"/>
        <v>0</v>
      </c>
      <c r="H1069" s="76">
        <f t="shared" si="205"/>
        <v>1893.0000000000002</v>
      </c>
      <c r="I1069" s="76">
        <f t="shared" si="213"/>
        <v>0</v>
      </c>
      <c r="J1069" s="76">
        <f t="shared" si="206"/>
        <v>1893.0000000000002</v>
      </c>
    </row>
    <row r="1070" spans="1:10" ht="49.5">
      <c r="A1070" s="66" t="s">
        <v>49</v>
      </c>
      <c r="B1070" s="77" t="s">
        <v>596</v>
      </c>
      <c r="C1070" s="75" t="s">
        <v>90</v>
      </c>
      <c r="D1070" s="75" t="s">
        <v>92</v>
      </c>
      <c r="E1070" s="26"/>
      <c r="F1070" s="76">
        <f t="shared" si="213"/>
        <v>1893.0000000000002</v>
      </c>
      <c r="G1070" s="76">
        <f t="shared" si="213"/>
        <v>0</v>
      </c>
      <c r="H1070" s="76">
        <f t="shared" si="205"/>
        <v>1893.0000000000002</v>
      </c>
      <c r="I1070" s="76">
        <f t="shared" si="213"/>
        <v>0</v>
      </c>
      <c r="J1070" s="76">
        <f t="shared" si="206"/>
        <v>1893.0000000000002</v>
      </c>
    </row>
    <row r="1071" spans="1:10" ht="67.5" customHeight="1">
      <c r="A1071" s="71" t="str">
        <f ca="1">IF(ISERROR(MATCH(E1071,Код_КВР,0)),"",INDIRECT(ADDRESS(MATCH(E1071,Код_КВР,0)+1,2,,,"КВР")))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71" s="77" t="s">
        <v>596</v>
      </c>
      <c r="C1071" s="75" t="s">
        <v>90</v>
      </c>
      <c r="D1071" s="75" t="s">
        <v>92</v>
      </c>
      <c r="E1071" s="26">
        <v>100</v>
      </c>
      <c r="F1071" s="76">
        <f t="shared" si="213"/>
        <v>1893.0000000000002</v>
      </c>
      <c r="G1071" s="76">
        <f t="shared" si="213"/>
        <v>0</v>
      </c>
      <c r="H1071" s="76">
        <f t="shared" si="205"/>
        <v>1893.0000000000002</v>
      </c>
      <c r="I1071" s="76">
        <f t="shared" si="213"/>
        <v>0</v>
      </c>
      <c r="J1071" s="76">
        <f t="shared" si="206"/>
        <v>1893.0000000000002</v>
      </c>
    </row>
    <row r="1072" spans="1:10" ht="33">
      <c r="A1072" s="71" t="str">
        <f t="shared" ref="A1072" ca="1" si="214">IF(ISERROR(MATCH(E1072,Код_КВР,0)),"",INDIRECT(ADDRESS(MATCH(E1072,Код_КВР,0)+1,2,,,"КВР")))</f>
        <v>Расходы на выплаты персоналу государственных (муниципальных) органов</v>
      </c>
      <c r="B1072" s="77" t="s">
        <v>596</v>
      </c>
      <c r="C1072" s="75" t="s">
        <v>90</v>
      </c>
      <c r="D1072" s="75" t="s">
        <v>92</v>
      </c>
      <c r="E1072" s="26">
        <v>120</v>
      </c>
      <c r="F1072" s="76">
        <f>'прил. 3'!G333</f>
        <v>1893.0000000000002</v>
      </c>
      <c r="G1072" s="76">
        <f>'прил. 3'!H333</f>
        <v>0</v>
      </c>
      <c r="H1072" s="76">
        <f t="shared" si="205"/>
        <v>1893.0000000000002</v>
      </c>
      <c r="I1072" s="76">
        <f>'прил. 3'!J333</f>
        <v>0</v>
      </c>
      <c r="J1072" s="76">
        <f t="shared" si="206"/>
        <v>1893.0000000000002</v>
      </c>
    </row>
    <row r="1073" spans="1:10" ht="33">
      <c r="A1073" s="71" t="str">
        <f ca="1">IF(ISERROR(MATCH(B1073,Код_КЦСР,0)),"",INDIRECT(ADDRESS(MATCH(B1073,Код_КЦСР,0)+1,2,,,"КЦСР")))</f>
        <v>Расходы на обеспечение функций представительного органа муниципального образования</v>
      </c>
      <c r="B1073" s="77" t="s">
        <v>598</v>
      </c>
      <c r="C1073" s="75"/>
      <c r="D1073" s="75"/>
      <c r="E1073" s="26"/>
      <c r="F1073" s="76">
        <f t="shared" ref="F1073:I1075" si="215">F1074</f>
        <v>16341.7</v>
      </c>
      <c r="G1073" s="76">
        <f t="shared" si="215"/>
        <v>0</v>
      </c>
      <c r="H1073" s="76">
        <f t="shared" si="205"/>
        <v>16341.7</v>
      </c>
      <c r="I1073" s="76">
        <f t="shared" si="215"/>
        <v>0</v>
      </c>
      <c r="J1073" s="76">
        <f t="shared" si="206"/>
        <v>16341.7</v>
      </c>
    </row>
    <row r="1074" spans="1:10" ht="18.75" customHeight="1">
      <c r="A1074" s="71" t="str">
        <f ca="1">IF(ISERROR(MATCH(B1074,Код_КЦСР,0)),"",INDIRECT(ADDRESS(MATCH(B1074,Код_КЦСР,0)+1,2,,,"КЦСР")))</f>
        <v>Расходы на обеспечение функций органов местного самоуправления</v>
      </c>
      <c r="B1074" s="77" t="s">
        <v>599</v>
      </c>
      <c r="C1074" s="75"/>
      <c r="D1074" s="75"/>
      <c r="E1074" s="26"/>
      <c r="F1074" s="76">
        <f t="shared" si="215"/>
        <v>16341.7</v>
      </c>
      <c r="G1074" s="76">
        <f t="shared" si="215"/>
        <v>0</v>
      </c>
      <c r="H1074" s="76">
        <f t="shared" si="205"/>
        <v>16341.7</v>
      </c>
      <c r="I1074" s="76">
        <f t="shared" si="215"/>
        <v>0</v>
      </c>
      <c r="J1074" s="76">
        <f t="shared" si="206"/>
        <v>16341.7</v>
      </c>
    </row>
    <row r="1075" spans="1:10">
      <c r="A1075" s="71" t="str">
        <f ca="1">IF(ISERROR(MATCH(C1075,Код_Раздел,0)),"",INDIRECT(ADDRESS(MATCH(C1075,Код_Раздел,0)+1,2,,,"Раздел")))</f>
        <v>Общегосударственные  вопросы</v>
      </c>
      <c r="B1075" s="77" t="s">
        <v>599</v>
      </c>
      <c r="C1075" s="75" t="s">
        <v>90</v>
      </c>
      <c r="D1075" s="75"/>
      <c r="E1075" s="26"/>
      <c r="F1075" s="76">
        <f t="shared" si="215"/>
        <v>16341.7</v>
      </c>
      <c r="G1075" s="76">
        <f t="shared" si="215"/>
        <v>0</v>
      </c>
      <c r="H1075" s="76">
        <f t="shared" si="205"/>
        <v>16341.7</v>
      </c>
      <c r="I1075" s="76">
        <f t="shared" si="215"/>
        <v>0</v>
      </c>
      <c r="J1075" s="76">
        <f t="shared" si="206"/>
        <v>16341.7</v>
      </c>
    </row>
    <row r="1076" spans="1:10" ht="49.5">
      <c r="A1076" s="66" t="s">
        <v>49</v>
      </c>
      <c r="B1076" s="77" t="s">
        <v>599</v>
      </c>
      <c r="C1076" s="75" t="s">
        <v>90</v>
      </c>
      <c r="D1076" s="75" t="s">
        <v>92</v>
      </c>
      <c r="E1076" s="26"/>
      <c r="F1076" s="76">
        <f>F1077+F1079+F1081</f>
        <v>16341.7</v>
      </c>
      <c r="G1076" s="76">
        <f>G1077+G1079+G1081</f>
        <v>0</v>
      </c>
      <c r="H1076" s="76">
        <f t="shared" si="205"/>
        <v>16341.7</v>
      </c>
      <c r="I1076" s="76">
        <f>I1077+I1079+I1081</f>
        <v>0</v>
      </c>
      <c r="J1076" s="76">
        <f t="shared" si="206"/>
        <v>16341.7</v>
      </c>
    </row>
    <row r="1077" spans="1:10" ht="67.5" customHeight="1">
      <c r="A1077" s="71" t="str">
        <f t="shared" ref="A1077:A1082" ca="1" si="216">IF(ISERROR(MATCH(E1077,Код_КВР,0)),"",INDIRECT(ADDRESS(MATCH(E1077,Код_КВР,0)+1,2,,,"КВР")))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77" s="77" t="s">
        <v>599</v>
      </c>
      <c r="C1077" s="75" t="s">
        <v>90</v>
      </c>
      <c r="D1077" s="75" t="s">
        <v>92</v>
      </c>
      <c r="E1077" s="26">
        <v>100</v>
      </c>
      <c r="F1077" s="76">
        <f>F1078</f>
        <v>15618.5</v>
      </c>
      <c r="G1077" s="76">
        <f>G1078</f>
        <v>0</v>
      </c>
      <c r="H1077" s="76">
        <f t="shared" si="205"/>
        <v>15618.5</v>
      </c>
      <c r="I1077" s="76">
        <f>I1078</f>
        <v>0</v>
      </c>
      <c r="J1077" s="76">
        <f t="shared" si="206"/>
        <v>15618.5</v>
      </c>
    </row>
    <row r="1078" spans="1:10" ht="33">
      <c r="A1078" s="71" t="str">
        <f t="shared" ca="1" si="216"/>
        <v>Расходы на выплаты персоналу государственных (муниципальных) органов</v>
      </c>
      <c r="B1078" s="77" t="s">
        <v>599</v>
      </c>
      <c r="C1078" s="75" t="s">
        <v>90</v>
      </c>
      <c r="D1078" s="75" t="s">
        <v>92</v>
      </c>
      <c r="E1078" s="26">
        <v>120</v>
      </c>
      <c r="F1078" s="76">
        <f>'прил. 3'!G337</f>
        <v>15618.5</v>
      </c>
      <c r="G1078" s="76">
        <f>'прил. 3'!H337</f>
        <v>0</v>
      </c>
      <c r="H1078" s="76">
        <f t="shared" si="205"/>
        <v>15618.5</v>
      </c>
      <c r="I1078" s="76">
        <f>'прил. 3'!J337</f>
        <v>0</v>
      </c>
      <c r="J1078" s="76">
        <f t="shared" si="206"/>
        <v>15618.5</v>
      </c>
    </row>
    <row r="1079" spans="1:10" ht="33">
      <c r="A1079" s="71" t="str">
        <f t="shared" ca="1" si="216"/>
        <v>Закупка товаров, работ и услуг для государственных (муниципальных) нужд</v>
      </c>
      <c r="B1079" s="77" t="s">
        <v>599</v>
      </c>
      <c r="C1079" s="75" t="s">
        <v>90</v>
      </c>
      <c r="D1079" s="75" t="s">
        <v>92</v>
      </c>
      <c r="E1079" s="26">
        <v>200</v>
      </c>
      <c r="F1079" s="76">
        <f>F1080</f>
        <v>722.7</v>
      </c>
      <c r="G1079" s="76">
        <f>G1080</f>
        <v>0</v>
      </c>
      <c r="H1079" s="76">
        <f t="shared" si="205"/>
        <v>722.7</v>
      </c>
      <c r="I1079" s="76">
        <f>I1080</f>
        <v>0</v>
      </c>
      <c r="J1079" s="76">
        <f t="shared" si="206"/>
        <v>722.7</v>
      </c>
    </row>
    <row r="1080" spans="1:10" ht="33">
      <c r="A1080" s="71" t="str">
        <f t="shared" ca="1" si="216"/>
        <v>Иные закупки товаров, работ и услуг для обеспечения государственных (муниципальных) нужд</v>
      </c>
      <c r="B1080" s="77" t="s">
        <v>599</v>
      </c>
      <c r="C1080" s="75" t="s">
        <v>90</v>
      </c>
      <c r="D1080" s="75" t="s">
        <v>92</v>
      </c>
      <c r="E1080" s="26">
        <v>240</v>
      </c>
      <c r="F1080" s="76">
        <f>'прил. 3'!G339</f>
        <v>722.7</v>
      </c>
      <c r="G1080" s="76">
        <f>'прил. 3'!H339</f>
        <v>0</v>
      </c>
      <c r="H1080" s="76">
        <f t="shared" si="205"/>
        <v>722.7</v>
      </c>
      <c r="I1080" s="76">
        <f>'прил. 3'!J339</f>
        <v>0</v>
      </c>
      <c r="J1080" s="76">
        <f t="shared" si="206"/>
        <v>722.7</v>
      </c>
    </row>
    <row r="1081" spans="1:10">
      <c r="A1081" s="71" t="str">
        <f t="shared" ca="1" si="216"/>
        <v>Иные бюджетные ассигнования</v>
      </c>
      <c r="B1081" s="77" t="s">
        <v>599</v>
      </c>
      <c r="C1081" s="75" t="s">
        <v>90</v>
      </c>
      <c r="D1081" s="75" t="s">
        <v>92</v>
      </c>
      <c r="E1081" s="26">
        <v>800</v>
      </c>
      <c r="F1081" s="76">
        <f>F1082</f>
        <v>0.5</v>
      </c>
      <c r="G1081" s="76">
        <f>G1082</f>
        <v>0</v>
      </c>
      <c r="H1081" s="76">
        <f t="shared" si="205"/>
        <v>0.5</v>
      </c>
      <c r="I1081" s="76">
        <f>I1082</f>
        <v>0</v>
      </c>
      <c r="J1081" s="76">
        <f t="shared" si="206"/>
        <v>0.5</v>
      </c>
    </row>
    <row r="1082" spans="1:10">
      <c r="A1082" s="71" t="str">
        <f t="shared" ca="1" si="216"/>
        <v>Уплата налогов, сборов и иных платежей</v>
      </c>
      <c r="B1082" s="77" t="s">
        <v>599</v>
      </c>
      <c r="C1082" s="75" t="s">
        <v>90</v>
      </c>
      <c r="D1082" s="75" t="s">
        <v>92</v>
      </c>
      <c r="E1082" s="26">
        <v>850</v>
      </c>
      <c r="F1082" s="76">
        <f>'прил. 3'!G341</f>
        <v>0.5</v>
      </c>
      <c r="G1082" s="76">
        <f>'прил. 3'!H341</f>
        <v>0</v>
      </c>
      <c r="H1082" s="76">
        <f t="shared" si="205"/>
        <v>0.5</v>
      </c>
      <c r="I1082" s="76">
        <f>'прил. 3'!J341</f>
        <v>0</v>
      </c>
      <c r="J1082" s="76">
        <f t="shared" si="206"/>
        <v>0.5</v>
      </c>
    </row>
    <row r="1083" spans="1:10" ht="33">
      <c r="A1083" s="71" t="str">
        <f ca="1">IF(ISERROR(MATCH(B1083,Код_КЦСР,0)),"",INDIRECT(ADDRESS(MATCH(B1083,Код_КЦСР,0)+1,2,,,"КЦСР")))</f>
        <v>Обеспечение деятельности контрольно-счетной палаты города Череповца</v>
      </c>
      <c r="B1083" s="77" t="s">
        <v>600</v>
      </c>
      <c r="C1083" s="75"/>
      <c r="D1083" s="67"/>
      <c r="E1083" s="26"/>
      <c r="F1083" s="76">
        <f t="shared" ref="F1083:I1085" si="217">F1084</f>
        <v>11795.5</v>
      </c>
      <c r="G1083" s="76">
        <f t="shared" si="217"/>
        <v>0</v>
      </c>
      <c r="H1083" s="76">
        <f t="shared" si="205"/>
        <v>11795.5</v>
      </c>
      <c r="I1083" s="76">
        <f t="shared" si="217"/>
        <v>0</v>
      </c>
      <c r="J1083" s="76">
        <f t="shared" si="206"/>
        <v>11795.5</v>
      </c>
    </row>
    <row r="1084" spans="1:10" ht="18.75" customHeight="1">
      <c r="A1084" s="71" t="str">
        <f ca="1">IF(ISERROR(MATCH(B1084,Код_КЦСР,0)),"",INDIRECT(ADDRESS(MATCH(B1084,Код_КЦСР,0)+1,2,,,"КЦСР")))</f>
        <v>Расходы на обеспечение функций органов местного самоуправления</v>
      </c>
      <c r="B1084" s="77" t="s">
        <v>601</v>
      </c>
      <c r="C1084" s="75"/>
      <c r="D1084" s="67"/>
      <c r="E1084" s="26"/>
      <c r="F1084" s="76">
        <f t="shared" si="217"/>
        <v>11795.5</v>
      </c>
      <c r="G1084" s="76">
        <f t="shared" si="217"/>
        <v>0</v>
      </c>
      <c r="H1084" s="76">
        <f t="shared" si="205"/>
        <v>11795.5</v>
      </c>
      <c r="I1084" s="76">
        <f t="shared" si="217"/>
        <v>0</v>
      </c>
      <c r="J1084" s="76">
        <f t="shared" si="206"/>
        <v>11795.5</v>
      </c>
    </row>
    <row r="1085" spans="1:10">
      <c r="A1085" s="71" t="str">
        <f ca="1">IF(ISERROR(MATCH(C1085,Код_Раздел,0)),"",INDIRECT(ADDRESS(MATCH(C1085,Код_Раздел,0)+1,2,,,"Раздел")))</f>
        <v>Общегосударственные  вопросы</v>
      </c>
      <c r="B1085" s="77" t="s">
        <v>601</v>
      </c>
      <c r="C1085" s="75" t="s">
        <v>90</v>
      </c>
      <c r="D1085" s="67"/>
      <c r="E1085" s="26"/>
      <c r="F1085" s="76">
        <f t="shared" si="217"/>
        <v>11795.5</v>
      </c>
      <c r="G1085" s="76">
        <f t="shared" si="217"/>
        <v>0</v>
      </c>
      <c r="H1085" s="76">
        <f t="shared" si="205"/>
        <v>11795.5</v>
      </c>
      <c r="I1085" s="76">
        <f t="shared" si="217"/>
        <v>0</v>
      </c>
      <c r="J1085" s="76">
        <f t="shared" si="206"/>
        <v>11795.5</v>
      </c>
    </row>
    <row r="1086" spans="1:10" ht="33">
      <c r="A1086" s="66" t="s">
        <v>46</v>
      </c>
      <c r="B1086" s="77" t="s">
        <v>601</v>
      </c>
      <c r="C1086" s="75" t="s">
        <v>90</v>
      </c>
      <c r="D1086" s="75" t="s">
        <v>94</v>
      </c>
      <c r="E1086" s="26"/>
      <c r="F1086" s="76">
        <f>F1087+F1089</f>
        <v>11795.5</v>
      </c>
      <c r="G1086" s="76">
        <f>G1087+G1089</f>
        <v>0</v>
      </c>
      <c r="H1086" s="76">
        <f t="shared" si="205"/>
        <v>11795.5</v>
      </c>
      <c r="I1086" s="76">
        <f>I1087+I1089</f>
        <v>0</v>
      </c>
      <c r="J1086" s="76">
        <f t="shared" si="206"/>
        <v>11795.5</v>
      </c>
    </row>
    <row r="1087" spans="1:10" ht="67.5" customHeight="1">
      <c r="A1087" s="71" t="str">
        <f ca="1">IF(ISERROR(MATCH(E1087,Код_КВР,0)),"",INDIRECT(ADDRESS(MATCH(E1087,Код_КВР,0)+1,2,,,"КВР")))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87" s="77" t="s">
        <v>601</v>
      </c>
      <c r="C1087" s="75" t="s">
        <v>90</v>
      </c>
      <c r="D1087" s="75" t="s">
        <v>94</v>
      </c>
      <c r="E1087" s="26">
        <v>100</v>
      </c>
      <c r="F1087" s="76">
        <f t="shared" ref="F1087:I1087" si="218">F1088</f>
        <v>11712.4</v>
      </c>
      <c r="G1087" s="76">
        <f t="shared" si="218"/>
        <v>0</v>
      </c>
      <c r="H1087" s="76">
        <f t="shared" si="205"/>
        <v>11712.4</v>
      </c>
      <c r="I1087" s="76">
        <f t="shared" si="218"/>
        <v>0</v>
      </c>
      <c r="J1087" s="76">
        <f t="shared" si="206"/>
        <v>11712.4</v>
      </c>
    </row>
    <row r="1088" spans="1:10" ht="33">
      <c r="A1088" s="71" t="str">
        <f ca="1">IF(ISERROR(MATCH(E1088,Код_КВР,0)),"",INDIRECT(ADDRESS(MATCH(E1088,Код_КВР,0)+1,2,,,"КВР")))</f>
        <v>Расходы на выплаты персоналу государственных (муниципальных) органов</v>
      </c>
      <c r="B1088" s="77" t="s">
        <v>601</v>
      </c>
      <c r="C1088" s="75" t="s">
        <v>90</v>
      </c>
      <c r="D1088" s="75" t="s">
        <v>94</v>
      </c>
      <c r="E1088" s="26">
        <v>120</v>
      </c>
      <c r="F1088" s="76">
        <f>'прил. 3'!G1000</f>
        <v>11712.4</v>
      </c>
      <c r="G1088" s="76">
        <f>'прил. 3'!H1000</f>
        <v>0</v>
      </c>
      <c r="H1088" s="76">
        <f t="shared" si="205"/>
        <v>11712.4</v>
      </c>
      <c r="I1088" s="76">
        <f>'прил. 3'!J1000</f>
        <v>0</v>
      </c>
      <c r="J1088" s="76">
        <f t="shared" si="206"/>
        <v>11712.4</v>
      </c>
    </row>
    <row r="1089" spans="1:10" ht="33">
      <c r="A1089" s="71" t="str">
        <f ca="1">IF(ISERROR(MATCH(E1089,Код_КВР,0)),"",INDIRECT(ADDRESS(MATCH(E1089,Код_КВР,0)+1,2,,,"КВР")))</f>
        <v>Закупка товаров, работ и услуг для государственных (муниципальных) нужд</v>
      </c>
      <c r="B1089" s="77" t="s">
        <v>601</v>
      </c>
      <c r="C1089" s="75" t="s">
        <v>90</v>
      </c>
      <c r="D1089" s="75" t="s">
        <v>94</v>
      </c>
      <c r="E1089" s="26">
        <v>200</v>
      </c>
      <c r="F1089" s="76">
        <f>F1090</f>
        <v>83.1</v>
      </c>
      <c r="G1089" s="76">
        <f>G1090</f>
        <v>0</v>
      </c>
      <c r="H1089" s="76">
        <f t="shared" si="205"/>
        <v>83.1</v>
      </c>
      <c r="I1089" s="76">
        <f>I1090</f>
        <v>0</v>
      </c>
      <c r="J1089" s="76">
        <f t="shared" si="206"/>
        <v>83.1</v>
      </c>
    </row>
    <row r="1090" spans="1:10" ht="33">
      <c r="A1090" s="71" t="str">
        <f ca="1">IF(ISERROR(MATCH(E1090,Код_КВР,0)),"",INDIRECT(ADDRESS(MATCH(E1090,Код_КВР,0)+1,2,,,"КВР")))</f>
        <v>Иные закупки товаров, работ и услуг для обеспечения государственных (муниципальных) нужд</v>
      </c>
      <c r="B1090" s="77" t="s">
        <v>601</v>
      </c>
      <c r="C1090" s="75" t="s">
        <v>90</v>
      </c>
      <c r="D1090" s="75" t="s">
        <v>94</v>
      </c>
      <c r="E1090" s="26">
        <v>240</v>
      </c>
      <c r="F1090" s="76">
        <f>'прил. 3'!G1002</f>
        <v>83.1</v>
      </c>
      <c r="G1090" s="76">
        <f>'прил. 3'!H1002</f>
        <v>0</v>
      </c>
      <c r="H1090" s="76">
        <f t="shared" si="205"/>
        <v>83.1</v>
      </c>
      <c r="I1090" s="76">
        <f>'прил. 3'!J1002</f>
        <v>0</v>
      </c>
      <c r="J1090" s="76">
        <f t="shared" si="206"/>
        <v>83.1</v>
      </c>
    </row>
    <row r="1091" spans="1:10" ht="35.25" customHeight="1">
      <c r="A1091" s="71" t="str">
        <f ca="1">IF(ISERROR(MATCH(B1091,Код_КЦСР,0)),"",INDIRECT(ADDRESS(MATCH(B1091,Код_КЦСР,0)+1,2,,,"КЦСР")))</f>
        <v>Реализация функций органов местного самоуправления города, связанных с общегородским управлением и проведением мероприятий</v>
      </c>
      <c r="B1091" s="77" t="s">
        <v>604</v>
      </c>
      <c r="C1091" s="75"/>
      <c r="D1091" s="67"/>
      <c r="E1091" s="26"/>
      <c r="F1091" s="76">
        <f>F1092+F1097</f>
        <v>150.69999999999999</v>
      </c>
      <c r="G1091" s="76">
        <f>G1092+G1097</f>
        <v>0</v>
      </c>
      <c r="H1091" s="76">
        <f t="shared" si="205"/>
        <v>150.69999999999999</v>
      </c>
      <c r="I1091" s="76">
        <f>I1092+I1097</f>
        <v>0</v>
      </c>
      <c r="J1091" s="76">
        <f t="shared" si="206"/>
        <v>150.69999999999999</v>
      </c>
    </row>
    <row r="1092" spans="1:10">
      <c r="A1092" s="71" t="str">
        <f ca="1">IF(ISERROR(MATCH(B1092,Код_КЦСР,0)),"",INDIRECT(ADDRESS(MATCH(B1092,Код_КЦСР,0)+1,2,,,"КЦСР")))</f>
        <v>Расходы на судебные издержки и исполнение судебных решений</v>
      </c>
      <c r="B1092" s="77" t="s">
        <v>605</v>
      </c>
      <c r="C1092" s="75"/>
      <c r="D1092" s="67"/>
      <c r="E1092" s="26"/>
      <c r="F1092" s="76">
        <f>F1093</f>
        <v>150</v>
      </c>
      <c r="G1092" s="76">
        <f>G1093</f>
        <v>0</v>
      </c>
      <c r="H1092" s="76">
        <f t="shared" si="205"/>
        <v>150</v>
      </c>
      <c r="I1092" s="76">
        <f>I1093</f>
        <v>0</v>
      </c>
      <c r="J1092" s="76">
        <f t="shared" si="206"/>
        <v>150</v>
      </c>
    </row>
    <row r="1093" spans="1:10">
      <c r="A1093" s="71" t="str">
        <f ca="1">IF(ISERROR(MATCH(C1093,Код_Раздел,0)),"",INDIRECT(ADDRESS(MATCH(C1093,Код_Раздел,0)+1,2,,,"Раздел")))</f>
        <v>Общегосударственные  вопросы</v>
      </c>
      <c r="B1093" s="77" t="s">
        <v>605</v>
      </c>
      <c r="C1093" s="75" t="s">
        <v>90</v>
      </c>
      <c r="D1093" s="67"/>
      <c r="E1093" s="26"/>
      <c r="F1093" s="76">
        <f t="shared" ref="F1093:I1095" si="219">F1094</f>
        <v>150</v>
      </c>
      <c r="G1093" s="76">
        <f t="shared" si="219"/>
        <v>0</v>
      </c>
      <c r="H1093" s="76">
        <f t="shared" si="205"/>
        <v>150</v>
      </c>
      <c r="I1093" s="76">
        <f t="shared" si="219"/>
        <v>0</v>
      </c>
      <c r="J1093" s="76">
        <f t="shared" si="206"/>
        <v>150</v>
      </c>
    </row>
    <row r="1094" spans="1:10">
      <c r="A1094" s="66" t="s">
        <v>111</v>
      </c>
      <c r="B1094" s="77" t="s">
        <v>605</v>
      </c>
      <c r="C1094" s="75" t="s">
        <v>90</v>
      </c>
      <c r="D1094" s="75" t="s">
        <v>69</v>
      </c>
      <c r="E1094" s="26"/>
      <c r="F1094" s="76">
        <f t="shared" si="219"/>
        <v>150</v>
      </c>
      <c r="G1094" s="76">
        <f t="shared" si="219"/>
        <v>0</v>
      </c>
      <c r="H1094" s="76">
        <f t="shared" si="205"/>
        <v>150</v>
      </c>
      <c r="I1094" s="76">
        <f t="shared" si="219"/>
        <v>0</v>
      </c>
      <c r="J1094" s="76">
        <f t="shared" si="206"/>
        <v>150</v>
      </c>
    </row>
    <row r="1095" spans="1:10">
      <c r="A1095" s="71" t="str">
        <f ca="1">IF(ISERROR(MATCH(E1095,Код_КВР,0)),"",INDIRECT(ADDRESS(MATCH(E1095,Код_КВР,0)+1,2,,,"КВР")))</f>
        <v>Иные бюджетные ассигнования</v>
      </c>
      <c r="B1095" s="77" t="s">
        <v>605</v>
      </c>
      <c r="C1095" s="75" t="s">
        <v>90</v>
      </c>
      <c r="D1095" s="75" t="s">
        <v>69</v>
      </c>
      <c r="E1095" s="26">
        <v>800</v>
      </c>
      <c r="F1095" s="76">
        <f t="shared" si="219"/>
        <v>150</v>
      </c>
      <c r="G1095" s="76">
        <f t="shared" si="219"/>
        <v>0</v>
      </c>
      <c r="H1095" s="76">
        <f t="shared" si="205"/>
        <v>150</v>
      </c>
      <c r="I1095" s="76">
        <f t="shared" si="219"/>
        <v>0</v>
      </c>
      <c r="J1095" s="76">
        <f t="shared" si="206"/>
        <v>150</v>
      </c>
    </row>
    <row r="1096" spans="1:10">
      <c r="A1096" s="71" t="str">
        <f ca="1">IF(ISERROR(MATCH(E1096,Код_КВР,0)),"",INDIRECT(ADDRESS(MATCH(E1096,Код_КВР,0)+1,2,,,"КВР")))</f>
        <v>Исполнение судебных актов</v>
      </c>
      <c r="B1096" s="77" t="s">
        <v>605</v>
      </c>
      <c r="C1096" s="75" t="s">
        <v>90</v>
      </c>
      <c r="D1096" s="75" t="s">
        <v>69</v>
      </c>
      <c r="E1096" s="26">
        <v>830</v>
      </c>
      <c r="F1096" s="76">
        <f>'прил. 3'!G127+'прил. 3'!G652</f>
        <v>150</v>
      </c>
      <c r="G1096" s="76">
        <f>'прил. 3'!H127+'прил. 3'!H652</f>
        <v>0</v>
      </c>
      <c r="H1096" s="76">
        <f t="shared" si="205"/>
        <v>150</v>
      </c>
      <c r="I1096" s="76">
        <f>'прил. 3'!J127+'прил. 3'!J652</f>
        <v>0</v>
      </c>
      <c r="J1096" s="76">
        <f t="shared" si="206"/>
        <v>150</v>
      </c>
    </row>
    <row r="1097" spans="1:10" ht="18.75" customHeight="1">
      <c r="A1097" s="71" t="str">
        <f ca="1">IF(ISERROR(MATCH(B1097,Код_КЦСР,0)),"",INDIRECT(ADDRESS(MATCH(B1097,Код_КЦСР,0)+1,2,,,"КЦСР")))</f>
        <v>Выполнение других обязательств органов местного самоуправления</v>
      </c>
      <c r="B1097" s="77" t="s">
        <v>606</v>
      </c>
      <c r="C1097" s="75"/>
      <c r="D1097" s="67"/>
      <c r="E1097" s="26"/>
      <c r="F1097" s="76">
        <f>F1098</f>
        <v>0.7</v>
      </c>
      <c r="G1097" s="76">
        <f>G1098</f>
        <v>0</v>
      </c>
      <c r="H1097" s="76">
        <f t="shared" si="205"/>
        <v>0.7</v>
      </c>
      <c r="I1097" s="76">
        <f>I1098</f>
        <v>0</v>
      </c>
      <c r="J1097" s="76">
        <f t="shared" si="206"/>
        <v>0.7</v>
      </c>
    </row>
    <row r="1098" spans="1:10">
      <c r="A1098" s="71" t="str">
        <f ca="1">IF(ISERROR(MATCH(C1098,Код_Раздел,0)),"",INDIRECT(ADDRESS(MATCH(C1098,Код_Раздел,0)+1,2,,,"Раздел")))</f>
        <v>Общегосударственные  вопросы</v>
      </c>
      <c r="B1098" s="77" t="s">
        <v>606</v>
      </c>
      <c r="C1098" s="75" t="s">
        <v>90</v>
      </c>
      <c r="D1098" s="67"/>
      <c r="E1098" s="26"/>
      <c r="F1098" s="76">
        <f t="shared" ref="F1098:I1100" si="220">F1099</f>
        <v>0.7</v>
      </c>
      <c r="G1098" s="76">
        <f t="shared" si="220"/>
        <v>0</v>
      </c>
      <c r="H1098" s="76">
        <f t="shared" si="205"/>
        <v>0.7</v>
      </c>
      <c r="I1098" s="76">
        <f t="shared" si="220"/>
        <v>0</v>
      </c>
      <c r="J1098" s="76">
        <f t="shared" si="206"/>
        <v>0.7</v>
      </c>
    </row>
    <row r="1099" spans="1:10">
      <c r="A1099" s="66" t="s">
        <v>111</v>
      </c>
      <c r="B1099" s="77" t="s">
        <v>606</v>
      </c>
      <c r="C1099" s="75" t="s">
        <v>90</v>
      </c>
      <c r="D1099" s="67" t="s">
        <v>69</v>
      </c>
      <c r="E1099" s="26"/>
      <c r="F1099" s="76">
        <f t="shared" si="220"/>
        <v>0.7</v>
      </c>
      <c r="G1099" s="76">
        <f t="shared" si="220"/>
        <v>0</v>
      </c>
      <c r="H1099" s="76">
        <f t="shared" si="205"/>
        <v>0.7</v>
      </c>
      <c r="I1099" s="76">
        <f t="shared" si="220"/>
        <v>0</v>
      </c>
      <c r="J1099" s="76">
        <f t="shared" si="206"/>
        <v>0.7</v>
      </c>
    </row>
    <row r="1100" spans="1:10">
      <c r="A1100" s="71" t="str">
        <f ca="1">IF(ISERROR(MATCH(E1100,Код_КВР,0)),"",INDIRECT(ADDRESS(MATCH(E1100,Код_КВР,0)+1,2,,,"КВР")))</f>
        <v>Иные бюджетные ассигнования</v>
      </c>
      <c r="B1100" s="77" t="s">
        <v>606</v>
      </c>
      <c r="C1100" s="75" t="s">
        <v>90</v>
      </c>
      <c r="D1100" s="67" t="s">
        <v>69</v>
      </c>
      <c r="E1100" s="26">
        <v>800</v>
      </c>
      <c r="F1100" s="76">
        <f t="shared" si="220"/>
        <v>0.7</v>
      </c>
      <c r="G1100" s="76">
        <f t="shared" si="220"/>
        <v>0</v>
      </c>
      <c r="H1100" s="76">
        <f t="shared" si="205"/>
        <v>0.7</v>
      </c>
      <c r="I1100" s="76">
        <f t="shared" si="220"/>
        <v>0</v>
      </c>
      <c r="J1100" s="76">
        <f t="shared" si="206"/>
        <v>0.7</v>
      </c>
    </row>
    <row r="1101" spans="1:10">
      <c r="A1101" s="71" t="str">
        <f ca="1">IF(ISERROR(MATCH(E1101,Код_КВР,0)),"",INDIRECT(ADDRESS(MATCH(E1101,Код_КВР,0)+1,2,,,"КВР")))</f>
        <v>Уплата налогов, сборов и иных платежей</v>
      </c>
      <c r="B1101" s="77" t="s">
        <v>606</v>
      </c>
      <c r="C1101" s="75" t="s">
        <v>90</v>
      </c>
      <c r="D1101" s="67" t="s">
        <v>69</v>
      </c>
      <c r="E1101" s="26">
        <v>850</v>
      </c>
      <c r="F1101" s="76">
        <f>'прил. 3'!G130</f>
        <v>0.7</v>
      </c>
      <c r="G1101" s="76">
        <f>'прил. 3'!H130</f>
        <v>0</v>
      </c>
      <c r="H1101" s="76">
        <f t="shared" si="205"/>
        <v>0.7</v>
      </c>
      <c r="I1101" s="76">
        <f>'прил. 3'!J130</f>
        <v>0</v>
      </c>
      <c r="J1101" s="76">
        <f t="shared" si="206"/>
        <v>0.7</v>
      </c>
    </row>
    <row r="1102" spans="1:10">
      <c r="A1102" s="71" t="str">
        <f ca="1">IF(ISERROR(MATCH(B1102,Код_КЦСР,0)),"",INDIRECT(ADDRESS(MATCH(B1102,Код_КЦСР,0)+1,2,,,"КЦСР")))</f>
        <v>Резервные фонды</v>
      </c>
      <c r="B1102" s="77" t="s">
        <v>607</v>
      </c>
      <c r="C1102" s="75"/>
      <c r="D1102" s="67"/>
      <c r="E1102" s="26"/>
      <c r="F1102" s="76">
        <f>F1103</f>
        <v>59923.199999999997</v>
      </c>
      <c r="G1102" s="76">
        <f>G1103</f>
        <v>0</v>
      </c>
      <c r="H1102" s="76">
        <f t="shared" si="205"/>
        <v>59923.199999999997</v>
      </c>
      <c r="I1102" s="76">
        <f>I1103</f>
        <v>0</v>
      </c>
      <c r="J1102" s="76">
        <f t="shared" si="206"/>
        <v>59923.199999999997</v>
      </c>
    </row>
    <row r="1103" spans="1:10">
      <c r="A1103" s="71" t="str">
        <f ca="1">IF(ISERROR(MATCH(B1103,Код_КЦСР,0)),"",INDIRECT(ADDRESS(MATCH(B1103,Код_КЦСР,0)+1,2,,,"КЦСР")))</f>
        <v>Резервный фонд мэрии города</v>
      </c>
      <c r="B1103" s="77" t="s">
        <v>608</v>
      </c>
      <c r="C1103" s="75"/>
      <c r="D1103" s="67"/>
      <c r="E1103" s="26"/>
      <c r="F1103" s="76">
        <f>F1104</f>
        <v>59923.199999999997</v>
      </c>
      <c r="G1103" s="76">
        <f>G1104</f>
        <v>0</v>
      </c>
      <c r="H1103" s="76">
        <f t="shared" si="205"/>
        <v>59923.199999999997</v>
      </c>
      <c r="I1103" s="76">
        <f>I1104</f>
        <v>0</v>
      </c>
      <c r="J1103" s="76">
        <f t="shared" si="206"/>
        <v>59923.199999999997</v>
      </c>
    </row>
    <row r="1104" spans="1:10">
      <c r="A1104" s="71" t="str">
        <f ca="1">IF(ISERROR(MATCH(C1104,Код_Раздел,0)),"",INDIRECT(ADDRESS(MATCH(C1104,Код_Раздел,0)+1,2,,,"Раздел")))</f>
        <v>Общегосударственные  вопросы</v>
      </c>
      <c r="B1104" s="77" t="s">
        <v>608</v>
      </c>
      <c r="C1104" s="75" t="s">
        <v>90</v>
      </c>
      <c r="D1104" s="67"/>
      <c r="E1104" s="26"/>
      <c r="F1104" s="76">
        <f t="shared" ref="F1104:I1106" si="221">F1105</f>
        <v>59923.199999999997</v>
      </c>
      <c r="G1104" s="76">
        <f t="shared" si="221"/>
        <v>0</v>
      </c>
      <c r="H1104" s="76">
        <f t="shared" si="205"/>
        <v>59923.199999999997</v>
      </c>
      <c r="I1104" s="76">
        <f t="shared" si="221"/>
        <v>0</v>
      </c>
      <c r="J1104" s="76">
        <f t="shared" si="206"/>
        <v>59923.199999999997</v>
      </c>
    </row>
    <row r="1105" spans="1:10">
      <c r="A1105" s="66" t="s">
        <v>79</v>
      </c>
      <c r="B1105" s="77" t="s">
        <v>608</v>
      </c>
      <c r="C1105" s="75" t="s">
        <v>90</v>
      </c>
      <c r="D1105" s="67" t="s">
        <v>101</v>
      </c>
      <c r="E1105" s="26"/>
      <c r="F1105" s="76">
        <f t="shared" si="221"/>
        <v>59923.199999999997</v>
      </c>
      <c r="G1105" s="76">
        <f t="shared" si="221"/>
        <v>0</v>
      </c>
      <c r="H1105" s="76">
        <f t="shared" si="205"/>
        <v>59923.199999999997</v>
      </c>
      <c r="I1105" s="76">
        <f t="shared" si="221"/>
        <v>0</v>
      </c>
      <c r="J1105" s="76">
        <f t="shared" si="206"/>
        <v>59923.199999999997</v>
      </c>
    </row>
    <row r="1106" spans="1:10">
      <c r="A1106" s="71" t="str">
        <f ca="1">IF(ISERROR(MATCH(E1106,Код_КВР,0)),"",INDIRECT(ADDRESS(MATCH(E1106,Код_КВР,0)+1,2,,,"КВР")))</f>
        <v>Иные бюджетные ассигнования</v>
      </c>
      <c r="B1106" s="77" t="s">
        <v>608</v>
      </c>
      <c r="C1106" s="75" t="s">
        <v>90</v>
      </c>
      <c r="D1106" s="67" t="s">
        <v>101</v>
      </c>
      <c r="E1106" s="26">
        <v>800</v>
      </c>
      <c r="F1106" s="76">
        <f t="shared" si="221"/>
        <v>59923.199999999997</v>
      </c>
      <c r="G1106" s="76">
        <f t="shared" si="221"/>
        <v>0</v>
      </c>
      <c r="H1106" s="76">
        <f t="shared" si="205"/>
        <v>59923.199999999997</v>
      </c>
      <c r="I1106" s="76">
        <f t="shared" si="221"/>
        <v>0</v>
      </c>
      <c r="J1106" s="76">
        <f t="shared" si="206"/>
        <v>59923.199999999997</v>
      </c>
    </row>
    <row r="1107" spans="1:10">
      <c r="A1107" s="71" t="str">
        <f ca="1">IF(ISERROR(MATCH(E1107,Код_КВР,0)),"",INDIRECT(ADDRESS(MATCH(E1107,Код_КВР,0)+1,2,,,"КВР")))</f>
        <v>Резервные средства</v>
      </c>
      <c r="B1107" s="77" t="s">
        <v>608</v>
      </c>
      <c r="C1107" s="75" t="s">
        <v>90</v>
      </c>
      <c r="D1107" s="67" t="s">
        <v>101</v>
      </c>
      <c r="E1107" s="26">
        <v>870</v>
      </c>
      <c r="F1107" s="76">
        <f>'прил. 3'!G646</f>
        <v>59923.199999999997</v>
      </c>
      <c r="G1107" s="76">
        <f>'прил. 3'!H646</f>
        <v>0</v>
      </c>
      <c r="H1107" s="76">
        <f t="shared" si="205"/>
        <v>59923.199999999997</v>
      </c>
      <c r="I1107" s="76">
        <f>'прил. 3'!J646</f>
        <v>0</v>
      </c>
      <c r="J1107" s="76">
        <f t="shared" si="206"/>
        <v>59923.199999999997</v>
      </c>
    </row>
    <row r="1108" spans="1:10">
      <c r="A1108" s="71" t="str">
        <f ca="1">IF(ISERROR(MATCH(B1108,Код_КЦСР,0)),"",INDIRECT(ADDRESS(MATCH(B1108,Код_КЦСР,0)+1,2,,,"КЦСР")))</f>
        <v>Иные непрограммные расходы</v>
      </c>
      <c r="B1108" s="77" t="s">
        <v>610</v>
      </c>
      <c r="C1108" s="75"/>
      <c r="D1108" s="67"/>
      <c r="E1108" s="26"/>
      <c r="F1108" s="76">
        <f>F1109+F1114</f>
        <v>142427.70000000001</v>
      </c>
      <c r="G1108" s="76">
        <f>G1109+G1114</f>
        <v>0</v>
      </c>
      <c r="H1108" s="76">
        <f t="shared" si="205"/>
        <v>142427.70000000001</v>
      </c>
      <c r="I1108" s="76">
        <f>I1109+I1114</f>
        <v>0</v>
      </c>
      <c r="J1108" s="76">
        <f t="shared" si="206"/>
        <v>142427.70000000001</v>
      </c>
    </row>
    <row r="1109" spans="1:10">
      <c r="A1109" s="71" t="str">
        <f ca="1">IF(ISERROR(MATCH(B1109,Код_КЦСР,0)),"",INDIRECT(ADDRESS(MATCH(B1109,Код_КЦСР,0)+1,2,,,"КЦСР")))</f>
        <v>Процентные платежи по муниципальному долгу</v>
      </c>
      <c r="B1109" s="77" t="s">
        <v>612</v>
      </c>
      <c r="C1109" s="75"/>
      <c r="D1109" s="67"/>
      <c r="E1109" s="26"/>
      <c r="F1109" s="76">
        <f>F1110</f>
        <v>130500</v>
      </c>
      <c r="G1109" s="76">
        <f>G1110</f>
        <v>0</v>
      </c>
      <c r="H1109" s="76">
        <f t="shared" si="205"/>
        <v>130500</v>
      </c>
      <c r="I1109" s="76">
        <f>I1110</f>
        <v>0</v>
      </c>
      <c r="J1109" s="76">
        <f t="shared" si="206"/>
        <v>130500</v>
      </c>
    </row>
    <row r="1110" spans="1:10">
      <c r="A1110" s="71" t="str">
        <f ca="1">IF(ISERROR(MATCH(C1110,Код_Раздел,0)),"",INDIRECT(ADDRESS(MATCH(C1110,Код_Раздел,0)+1,2,,,"Раздел")))</f>
        <v>Обслуживание государственного и муниципального долга</v>
      </c>
      <c r="B1110" s="77" t="s">
        <v>612</v>
      </c>
      <c r="C1110" s="75" t="s">
        <v>69</v>
      </c>
      <c r="D1110" s="67"/>
      <c r="E1110" s="26"/>
      <c r="F1110" s="76">
        <f t="shared" ref="F1110:I1112" si="222">F1111</f>
        <v>130500</v>
      </c>
      <c r="G1110" s="76">
        <f t="shared" si="222"/>
        <v>0</v>
      </c>
      <c r="H1110" s="76">
        <f t="shared" si="205"/>
        <v>130500</v>
      </c>
      <c r="I1110" s="76">
        <f t="shared" si="222"/>
        <v>0</v>
      </c>
      <c r="J1110" s="76">
        <f t="shared" si="206"/>
        <v>130500</v>
      </c>
    </row>
    <row r="1111" spans="1:10" ht="33">
      <c r="A1111" s="66" t="s">
        <v>132</v>
      </c>
      <c r="B1111" s="77" t="s">
        <v>612</v>
      </c>
      <c r="C1111" s="75" t="s">
        <v>69</v>
      </c>
      <c r="D1111" s="67" t="s">
        <v>90</v>
      </c>
      <c r="E1111" s="26"/>
      <c r="F1111" s="76">
        <f t="shared" si="222"/>
        <v>130500</v>
      </c>
      <c r="G1111" s="76">
        <f t="shared" si="222"/>
        <v>0</v>
      </c>
      <c r="H1111" s="76">
        <f t="shared" si="205"/>
        <v>130500</v>
      </c>
      <c r="I1111" s="76">
        <f t="shared" si="222"/>
        <v>0</v>
      </c>
      <c r="J1111" s="76">
        <f t="shared" si="206"/>
        <v>130500</v>
      </c>
    </row>
    <row r="1112" spans="1:10">
      <c r="A1112" s="71" t="str">
        <f ca="1">IF(ISERROR(MATCH(E1112,Код_КВР,0)),"",INDIRECT(ADDRESS(MATCH(E1112,Код_КВР,0)+1,2,,,"КВР")))</f>
        <v>Обслуживание государственного (муниципального) долга</v>
      </c>
      <c r="B1112" s="77" t="s">
        <v>612</v>
      </c>
      <c r="C1112" s="75" t="s">
        <v>69</v>
      </c>
      <c r="D1112" s="67" t="s">
        <v>90</v>
      </c>
      <c r="E1112" s="26">
        <v>700</v>
      </c>
      <c r="F1112" s="76">
        <f t="shared" si="222"/>
        <v>130500</v>
      </c>
      <c r="G1112" s="76">
        <f t="shared" si="222"/>
        <v>0</v>
      </c>
      <c r="H1112" s="76">
        <f t="shared" si="205"/>
        <v>130500</v>
      </c>
      <c r="I1112" s="76">
        <f t="shared" si="222"/>
        <v>0</v>
      </c>
      <c r="J1112" s="76">
        <f t="shared" si="206"/>
        <v>130500</v>
      </c>
    </row>
    <row r="1113" spans="1:10">
      <c r="A1113" s="71" t="str">
        <f ca="1">IF(ISERROR(MATCH(E1113,Код_КВР,0)),"",INDIRECT(ADDRESS(MATCH(E1113,Код_КВР,0)+1,2,,,"КВР")))</f>
        <v>Обслуживание муниципального долга</v>
      </c>
      <c r="B1113" s="77" t="s">
        <v>612</v>
      </c>
      <c r="C1113" s="75" t="s">
        <v>69</v>
      </c>
      <c r="D1113" s="67" t="s">
        <v>90</v>
      </c>
      <c r="E1113" s="26">
        <v>730</v>
      </c>
      <c r="F1113" s="76">
        <f>'прил. 3'!G659</f>
        <v>130500</v>
      </c>
      <c r="G1113" s="76">
        <f>'прил. 3'!H659</f>
        <v>0</v>
      </c>
      <c r="H1113" s="76">
        <f t="shared" ref="H1113:H1121" si="223">F1113+G1113</f>
        <v>130500</v>
      </c>
      <c r="I1113" s="76">
        <f>'прил. 3'!J659</f>
        <v>0</v>
      </c>
      <c r="J1113" s="76">
        <f t="shared" ref="J1113:J1121" si="224">H1113+I1113</f>
        <v>130500</v>
      </c>
    </row>
    <row r="1114" spans="1:10" ht="33">
      <c r="A1114" s="71" t="str">
        <f ca="1">IF(ISERROR(MATCH(B1114,Код_КЦСР,0)),"",INDIRECT(ADDRESS(MATCH(B1114,Код_КЦСР,0)+1,2,,,"КЦСР")))</f>
        <v>Обеспечение деятельности муниципального казенного учреждения «Финансово-бухгалтерский центр»</v>
      </c>
      <c r="B1114" s="77" t="s">
        <v>613</v>
      </c>
      <c r="C1114" s="75"/>
      <c r="D1114" s="67"/>
      <c r="E1114" s="26"/>
      <c r="F1114" s="76">
        <f t="shared" ref="F1114:I1115" si="225">F1115</f>
        <v>11927.699999999999</v>
      </c>
      <c r="G1114" s="76">
        <f t="shared" si="225"/>
        <v>0</v>
      </c>
      <c r="H1114" s="76">
        <f t="shared" si="223"/>
        <v>11927.699999999999</v>
      </c>
      <c r="I1114" s="76">
        <f t="shared" si="225"/>
        <v>0</v>
      </c>
      <c r="J1114" s="76">
        <f t="shared" si="224"/>
        <v>11927.699999999999</v>
      </c>
    </row>
    <row r="1115" spans="1:10">
      <c r="A1115" s="71" t="str">
        <f ca="1">IF(ISERROR(MATCH(C1115,Код_Раздел,0)),"",INDIRECT(ADDRESS(MATCH(C1115,Код_Раздел,0)+1,2,,,"Раздел")))</f>
        <v>Общегосударственные  вопросы</v>
      </c>
      <c r="B1115" s="77" t="s">
        <v>613</v>
      </c>
      <c r="C1115" s="75" t="s">
        <v>90</v>
      </c>
      <c r="D1115" s="67"/>
      <c r="E1115" s="26"/>
      <c r="F1115" s="76">
        <f t="shared" si="225"/>
        <v>11927.699999999999</v>
      </c>
      <c r="G1115" s="76">
        <f t="shared" si="225"/>
        <v>0</v>
      </c>
      <c r="H1115" s="76">
        <f t="shared" si="223"/>
        <v>11927.699999999999</v>
      </c>
      <c r="I1115" s="76">
        <f t="shared" si="225"/>
        <v>0</v>
      </c>
      <c r="J1115" s="76">
        <f t="shared" si="224"/>
        <v>11927.699999999999</v>
      </c>
    </row>
    <row r="1116" spans="1:10" ht="33">
      <c r="A1116" s="71" t="s">
        <v>46</v>
      </c>
      <c r="B1116" s="77" t="s">
        <v>613</v>
      </c>
      <c r="C1116" s="75" t="s">
        <v>90</v>
      </c>
      <c r="D1116" s="67" t="s">
        <v>94</v>
      </c>
      <c r="E1116" s="26"/>
      <c r="F1116" s="76">
        <f>F1118+F1120</f>
        <v>11927.699999999999</v>
      </c>
      <c r="G1116" s="76">
        <f>G1118+G1120</f>
        <v>0</v>
      </c>
      <c r="H1116" s="76">
        <f t="shared" si="223"/>
        <v>11927.699999999999</v>
      </c>
      <c r="I1116" s="76">
        <f>I1118+I1120</f>
        <v>0</v>
      </c>
      <c r="J1116" s="76">
        <f t="shared" si="224"/>
        <v>11927.699999999999</v>
      </c>
    </row>
    <row r="1117" spans="1:10" ht="67.5" customHeight="1">
      <c r="A1117" s="71" t="str">
        <f ca="1">IF(ISERROR(MATCH(E1117,Код_КВР,0)),"",INDIRECT(ADDRESS(MATCH(E1117,Код_КВР,0)+1,2,,,"КВР")))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17" s="77" t="s">
        <v>613</v>
      </c>
      <c r="C1117" s="75" t="s">
        <v>90</v>
      </c>
      <c r="D1117" s="67" t="s">
        <v>94</v>
      </c>
      <c r="E1117" s="26">
        <v>100</v>
      </c>
      <c r="F1117" s="76">
        <f>F1118</f>
        <v>11704.3</v>
      </c>
      <c r="G1117" s="76">
        <f>G1118</f>
        <v>0</v>
      </c>
      <c r="H1117" s="76">
        <f t="shared" si="223"/>
        <v>11704.3</v>
      </c>
      <c r="I1117" s="76">
        <f>I1118</f>
        <v>0</v>
      </c>
      <c r="J1117" s="76">
        <f t="shared" si="224"/>
        <v>11704.3</v>
      </c>
    </row>
    <row r="1118" spans="1:10">
      <c r="A1118" s="71" t="str">
        <f ca="1">IF(ISERROR(MATCH(E1118,Код_КВР,0)),"",INDIRECT(ADDRESS(MATCH(E1118,Код_КВР,0)+1,2,,,"КВР")))</f>
        <v>Расходы на выплаты персоналу казенных учреждений</v>
      </c>
      <c r="B1118" s="77" t="s">
        <v>613</v>
      </c>
      <c r="C1118" s="75" t="s">
        <v>90</v>
      </c>
      <c r="D1118" s="67" t="s">
        <v>94</v>
      </c>
      <c r="E1118" s="26">
        <v>110</v>
      </c>
      <c r="F1118" s="76">
        <f>'прил. 3'!G638</f>
        <v>11704.3</v>
      </c>
      <c r="G1118" s="76">
        <f>'прил. 3'!H638</f>
        <v>0</v>
      </c>
      <c r="H1118" s="76">
        <f t="shared" si="223"/>
        <v>11704.3</v>
      </c>
      <c r="I1118" s="76">
        <f>'прил. 3'!J638</f>
        <v>0</v>
      </c>
      <c r="J1118" s="76">
        <f t="shared" si="224"/>
        <v>11704.3</v>
      </c>
    </row>
    <row r="1119" spans="1:10" ht="33">
      <c r="A1119" s="71" t="str">
        <f t="shared" ref="A1119:A1120" ca="1" si="226">IF(ISERROR(MATCH(E1119,Код_КВР,0)),"",INDIRECT(ADDRESS(MATCH(E1119,Код_КВР,0)+1,2,,,"КВР")))</f>
        <v>Закупка товаров, работ и услуг для государственных (муниципальных) нужд</v>
      </c>
      <c r="B1119" s="77" t="s">
        <v>613</v>
      </c>
      <c r="C1119" s="75" t="s">
        <v>90</v>
      </c>
      <c r="D1119" s="67" t="s">
        <v>94</v>
      </c>
      <c r="E1119" s="26">
        <v>200</v>
      </c>
      <c r="F1119" s="76">
        <f>F1120</f>
        <v>223.4</v>
      </c>
      <c r="G1119" s="76">
        <f>G1120</f>
        <v>0</v>
      </c>
      <c r="H1119" s="76">
        <f t="shared" si="223"/>
        <v>223.4</v>
      </c>
      <c r="I1119" s="76">
        <f>I1120</f>
        <v>0</v>
      </c>
      <c r="J1119" s="76">
        <f t="shared" si="224"/>
        <v>223.4</v>
      </c>
    </row>
    <row r="1120" spans="1:10" ht="33">
      <c r="A1120" s="71" t="str">
        <f t="shared" ca="1" si="226"/>
        <v>Иные закупки товаров, работ и услуг для обеспечения государственных (муниципальных) нужд</v>
      </c>
      <c r="B1120" s="77" t="s">
        <v>613</v>
      </c>
      <c r="C1120" s="75" t="s">
        <v>90</v>
      </c>
      <c r="D1120" s="67" t="s">
        <v>94</v>
      </c>
      <c r="E1120" s="26">
        <v>240</v>
      </c>
      <c r="F1120" s="76">
        <f>'прил. 3'!G640</f>
        <v>223.4</v>
      </c>
      <c r="G1120" s="76">
        <f>'прил. 3'!H640</f>
        <v>0</v>
      </c>
      <c r="H1120" s="76">
        <f t="shared" si="223"/>
        <v>223.4</v>
      </c>
      <c r="I1120" s="76">
        <f>'прил. 3'!J640</f>
        <v>0</v>
      </c>
      <c r="J1120" s="76">
        <f t="shared" si="224"/>
        <v>223.4</v>
      </c>
    </row>
    <row r="1121" spans="1:14">
      <c r="A1121" s="71" t="s">
        <v>47</v>
      </c>
      <c r="B1121" s="67"/>
      <c r="C1121" s="67"/>
      <c r="D1121" s="68"/>
      <c r="E1121" s="68"/>
      <c r="F1121" s="68">
        <f>F16+F169+F272+F323+F341+F373+F379+F385+F401+F421+F443+F454+F581+F605+F618+F629+F638+F708+F739+F827+F907+F945+F979+F1014</f>
        <v>5992700.5999999987</v>
      </c>
      <c r="G1121" s="68">
        <f>G16+G169+G272+G323+G341+G373+G379+G385+G401+G421+G443+G454+G581+G605+G618+G629+G638+G708+G739+G827+G907+G945+G979+G1014</f>
        <v>720361.29999999993</v>
      </c>
      <c r="H1121" s="76">
        <f t="shared" si="223"/>
        <v>6713061.8999999985</v>
      </c>
      <c r="I1121" s="68">
        <f>I16+I169+I272+I323+I341+I373+I379+I385+I401+I421+I443+I454+I581+I605+I618+I629+I638+I708+I739+I827+I907+I945+I979+I1014</f>
        <v>9.0949470177292824E-13</v>
      </c>
      <c r="J1121" s="76">
        <f t="shared" si="224"/>
        <v>6713061.8999999985</v>
      </c>
    </row>
    <row r="1122" spans="1:14">
      <c r="A1122" s="48"/>
      <c r="B1122" s="49"/>
      <c r="C1122" s="49"/>
      <c r="D1122" s="49"/>
      <c r="E1122" s="49"/>
    </row>
    <row r="1123" spans="1:14">
      <c r="A1123" s="48"/>
      <c r="B1123" s="49"/>
      <c r="C1123" s="49"/>
      <c r="D1123" s="49"/>
      <c r="E1123" s="49"/>
      <c r="F1123" s="47"/>
      <c r="G1123" s="47"/>
      <c r="H1123" s="47"/>
      <c r="I1123" s="47"/>
      <c r="J1123" s="47"/>
    </row>
    <row r="1124" spans="1:14">
      <c r="A1124" s="48"/>
      <c r="B1124" s="49"/>
      <c r="C1124" s="49"/>
      <c r="D1124" s="49"/>
      <c r="E1124" s="49"/>
      <c r="F1124" s="47"/>
      <c r="G1124" s="47"/>
      <c r="H1124" s="47"/>
      <c r="I1124" s="47"/>
      <c r="J1124" s="47"/>
    </row>
    <row r="1125" spans="1:14" s="40" customFormat="1">
      <c r="A1125" s="87"/>
      <c r="B1125" s="88"/>
      <c r="C1125" s="88"/>
      <c r="D1125" s="88"/>
      <c r="E1125" s="88"/>
    </row>
    <row r="1126" spans="1:14" s="40" customFormat="1">
      <c r="A1126" s="89"/>
      <c r="B1126" s="88"/>
      <c r="C1126" s="88"/>
      <c r="D1126" s="88"/>
      <c r="E1126" s="88"/>
    </row>
    <row r="1127" spans="1:14" s="40" customFormat="1">
      <c r="A1127" s="90"/>
      <c r="B1127" s="88"/>
      <c r="C1127" s="88"/>
      <c r="D1127" s="88"/>
      <c r="E1127" s="88"/>
    </row>
    <row r="1128" spans="1:14" s="40" customFormat="1">
      <c r="A1128" s="89"/>
      <c r="B1128" s="88"/>
      <c r="C1128" s="88"/>
      <c r="D1128" s="88"/>
      <c r="E1128" s="88"/>
    </row>
    <row r="1129" spans="1:14" s="40" customFormat="1">
      <c r="A1129" s="89"/>
      <c r="B1129" s="88"/>
      <c r="C1129" s="88"/>
      <c r="D1129" s="88"/>
      <c r="E1129" s="88"/>
    </row>
    <row r="1130" spans="1:14" s="40" customFormat="1">
      <c r="A1130" s="87"/>
      <c r="B1130" s="88"/>
      <c r="C1130" s="88"/>
      <c r="D1130" s="88"/>
      <c r="E1130" s="88"/>
    </row>
    <row r="1131" spans="1:14" s="40" customFormat="1">
      <c r="A1131" s="89"/>
      <c r="B1131" s="88"/>
      <c r="C1131" s="88"/>
      <c r="D1131" s="88"/>
      <c r="E1131" s="88"/>
    </row>
    <row r="1132" spans="1:14" s="40" customFormat="1">
      <c r="A1132" s="89"/>
      <c r="B1132" s="88"/>
      <c r="C1132" s="88"/>
      <c r="D1132" s="88"/>
      <c r="E1132" s="88"/>
    </row>
    <row r="1133" spans="1:14" s="40" customFormat="1">
      <c r="A1133" s="87"/>
      <c r="B1133" s="88"/>
      <c r="C1133" s="88"/>
      <c r="D1133" s="88"/>
      <c r="E1133" s="88"/>
    </row>
    <row r="1134" spans="1:14" s="40" customFormat="1">
      <c r="A1134" s="87"/>
      <c r="B1134" s="88"/>
      <c r="C1134" s="88"/>
      <c r="D1134" s="88"/>
      <c r="E1134" s="88"/>
    </row>
    <row r="1135" spans="1:14">
      <c r="A1135" s="50"/>
      <c r="B1135" s="49"/>
      <c r="C1135" s="49"/>
      <c r="D1135" s="49"/>
      <c r="E1135" s="88"/>
      <c r="F1135" s="40"/>
      <c r="G1135" s="40"/>
      <c r="H1135" s="40"/>
      <c r="I1135" s="40"/>
      <c r="J1135" s="40"/>
      <c r="L1135" s="40"/>
      <c r="N1135" s="40"/>
    </row>
    <row r="1136" spans="1:14">
      <c r="A1136" s="48"/>
      <c r="B1136" s="49"/>
      <c r="C1136" s="49"/>
      <c r="D1136" s="49"/>
      <c r="E1136" s="88"/>
      <c r="F1136" s="40"/>
      <c r="G1136" s="40"/>
      <c r="H1136" s="40"/>
      <c r="I1136" s="40"/>
      <c r="J1136" s="40"/>
      <c r="L1136" s="40"/>
      <c r="N1136" s="40"/>
    </row>
    <row r="1137" spans="1:14">
      <c r="A1137" s="48"/>
      <c r="B1137" s="49"/>
      <c r="C1137" s="49"/>
      <c r="D1137" s="49"/>
      <c r="E1137" s="88"/>
      <c r="F1137" s="40"/>
      <c r="G1137" s="40"/>
      <c r="H1137" s="40"/>
      <c r="I1137" s="40"/>
      <c r="J1137" s="40"/>
      <c r="L1137" s="40"/>
      <c r="N1137" s="40"/>
    </row>
    <row r="1138" spans="1:14">
      <c r="A1138" s="48"/>
      <c r="B1138" s="49"/>
      <c r="C1138" s="49"/>
      <c r="D1138" s="49"/>
      <c r="E1138" s="88"/>
      <c r="F1138" s="47"/>
      <c r="G1138" s="47"/>
      <c r="H1138" s="47"/>
      <c r="I1138" s="47"/>
      <c r="J1138" s="47"/>
      <c r="L1138" s="47"/>
      <c r="N1138" s="40"/>
    </row>
    <row r="1139" spans="1:14">
      <c r="A1139" s="50"/>
      <c r="B1139" s="49"/>
      <c r="C1139" s="49"/>
      <c r="D1139" s="49"/>
      <c r="E1139" s="49"/>
    </row>
    <row r="1140" spans="1:14">
      <c r="A1140" s="50"/>
      <c r="B1140" s="49"/>
      <c r="C1140" s="49"/>
      <c r="D1140" s="49"/>
      <c r="E1140" s="49"/>
      <c r="F1140" s="40"/>
      <c r="G1140" s="40"/>
      <c r="H1140" s="40"/>
      <c r="I1140" s="40"/>
      <c r="J1140" s="40"/>
      <c r="L1140" s="40"/>
      <c r="M1140" s="40"/>
      <c r="N1140" s="40"/>
    </row>
    <row r="1141" spans="1:14">
      <c r="A1141" s="50"/>
      <c r="B1141" s="49"/>
      <c r="C1141" s="49"/>
      <c r="D1141" s="49"/>
      <c r="E1141" s="49"/>
      <c r="F1141" s="40"/>
      <c r="G1141" s="40"/>
      <c r="H1141" s="40"/>
      <c r="I1141" s="40"/>
      <c r="J1141" s="40"/>
    </row>
    <row r="1142" spans="1:14">
      <c r="A1142" s="48"/>
      <c r="B1142" s="51"/>
      <c r="C1142" s="51"/>
      <c r="D1142" s="51"/>
      <c r="E1142" s="51"/>
    </row>
    <row r="1143" spans="1:14">
      <c r="A1143" s="52"/>
      <c r="B1143" s="51"/>
      <c r="C1143" s="51"/>
      <c r="D1143" s="51"/>
      <c r="E1143" s="51"/>
      <c r="F1143" s="40"/>
      <c r="G1143" s="40"/>
      <c r="H1143" s="40"/>
      <c r="I1143" s="40"/>
      <c r="J1143" s="40"/>
    </row>
    <row r="1144" spans="1:14">
      <c r="A1144" s="53"/>
      <c r="B1144" s="51"/>
      <c r="C1144" s="51"/>
      <c r="D1144" s="51"/>
      <c r="E1144" s="51"/>
    </row>
    <row r="1145" spans="1:14">
      <c r="A1145" s="48"/>
      <c r="B1145" s="51"/>
      <c r="C1145" s="51"/>
      <c r="D1145" s="51"/>
      <c r="E1145" s="51"/>
    </row>
    <row r="1146" spans="1:14">
      <c r="A1146" s="50"/>
      <c r="B1146" s="49"/>
      <c r="C1146" s="49"/>
      <c r="D1146" s="49"/>
      <c r="E1146" s="49"/>
    </row>
    <row r="1147" spans="1:14">
      <c r="A1147" s="48"/>
      <c r="B1147" s="49"/>
      <c r="C1147" s="49"/>
      <c r="D1147" s="49"/>
      <c r="E1147" s="49"/>
    </row>
    <row r="1148" spans="1:14">
      <c r="A1148" s="48"/>
      <c r="B1148" s="49"/>
      <c r="C1148" s="49"/>
      <c r="D1148" s="49"/>
      <c r="E1148" s="49"/>
    </row>
    <row r="1149" spans="1:14">
      <c r="A1149" s="48"/>
      <c r="B1149" s="49"/>
      <c r="C1149" s="49"/>
      <c r="D1149" s="49"/>
      <c r="E1149" s="49"/>
    </row>
    <row r="1150" spans="1:14">
      <c r="A1150" s="50"/>
      <c r="B1150" s="49"/>
      <c r="C1150" s="49"/>
      <c r="D1150" s="49"/>
      <c r="E1150" s="49"/>
    </row>
    <row r="1151" spans="1:14">
      <c r="A1151" s="48"/>
      <c r="B1151" s="49"/>
      <c r="C1151" s="49"/>
      <c r="D1151" s="49"/>
      <c r="E1151" s="49"/>
    </row>
    <row r="1152" spans="1:14">
      <c r="A1152" s="48"/>
      <c r="B1152" s="49"/>
      <c r="C1152" s="49"/>
      <c r="D1152" s="49"/>
      <c r="E1152" s="49"/>
    </row>
    <row r="1153" spans="1:5">
      <c r="A1153" s="48"/>
      <c r="B1153" s="49"/>
      <c r="C1153" s="49"/>
      <c r="D1153" s="49"/>
      <c r="E1153" s="49"/>
    </row>
    <row r="1154" spans="1:5">
      <c r="A1154" s="48"/>
      <c r="B1154" s="49"/>
      <c r="C1154" s="49"/>
      <c r="D1154" s="49"/>
      <c r="E1154" s="49"/>
    </row>
    <row r="1155" spans="1:5">
      <c r="A1155" s="48"/>
      <c r="B1155" s="49"/>
      <c r="C1155" s="49"/>
      <c r="D1155" s="49"/>
      <c r="E1155" s="49"/>
    </row>
    <row r="1156" spans="1:5">
      <c r="A1156" s="48"/>
      <c r="B1156" s="49"/>
      <c r="C1156" s="49"/>
      <c r="D1156" s="49"/>
      <c r="E1156" s="49"/>
    </row>
    <row r="1157" spans="1:5">
      <c r="A1157" s="48"/>
      <c r="B1157" s="51"/>
      <c r="C1157" s="51"/>
      <c r="D1157" s="51"/>
      <c r="E1157" s="51"/>
    </row>
    <row r="1158" spans="1:5">
      <c r="A1158" s="48"/>
      <c r="B1158" s="49"/>
      <c r="C1158" s="49"/>
      <c r="D1158" s="49"/>
      <c r="E1158" s="49"/>
    </row>
    <row r="1159" spans="1:5">
      <c r="A1159" s="50"/>
      <c r="B1159" s="49"/>
      <c r="C1159" s="49"/>
      <c r="D1159" s="49"/>
      <c r="E1159" s="49"/>
    </row>
    <row r="1160" spans="1:5">
      <c r="A1160" s="48"/>
      <c r="B1160" s="49"/>
      <c r="C1160" s="49"/>
      <c r="D1160" s="49"/>
      <c r="E1160" s="49"/>
    </row>
    <row r="1161" spans="1:5">
      <c r="A1161" s="50"/>
      <c r="B1161" s="49"/>
      <c r="C1161" s="49"/>
      <c r="D1161" s="49"/>
      <c r="E1161" s="49"/>
    </row>
    <row r="1162" spans="1:5">
      <c r="A1162" s="50"/>
      <c r="B1162" s="49"/>
      <c r="C1162" s="49"/>
      <c r="D1162" s="49"/>
      <c r="E1162" s="49"/>
    </row>
    <row r="1163" spans="1:5">
      <c r="A1163" s="48"/>
      <c r="B1163" s="51"/>
      <c r="C1163" s="51"/>
      <c r="D1163" s="51"/>
      <c r="E1163" s="51"/>
    </row>
    <row r="1164" spans="1:5">
      <c r="A1164" s="48"/>
      <c r="B1164" s="49"/>
      <c r="C1164" s="49"/>
      <c r="D1164" s="49"/>
      <c r="E1164" s="49"/>
    </row>
    <row r="1165" spans="1:5">
      <c r="A1165" s="50"/>
      <c r="B1165" s="49"/>
      <c r="C1165" s="49"/>
      <c r="D1165" s="49"/>
      <c r="E1165" s="49"/>
    </row>
    <row r="1166" spans="1:5">
      <c r="A1166" s="48"/>
      <c r="B1166" s="49"/>
      <c r="C1166" s="49"/>
      <c r="D1166" s="49"/>
      <c r="E1166" s="49"/>
    </row>
    <row r="1167" spans="1:5">
      <c r="A1167" s="48"/>
      <c r="B1167" s="51"/>
      <c r="C1167" s="51"/>
      <c r="D1167" s="51"/>
      <c r="E1167" s="51"/>
    </row>
    <row r="1168" spans="1:5">
      <c r="A1168" s="48"/>
      <c r="B1168" s="49"/>
      <c r="C1168" s="49"/>
      <c r="D1168" s="49"/>
      <c r="E1168" s="49"/>
    </row>
    <row r="1169" spans="1:5">
      <c r="A1169" s="52"/>
      <c r="B1169" s="49"/>
      <c r="C1169" s="49"/>
      <c r="D1169" s="49"/>
      <c r="E1169" s="49"/>
    </row>
    <row r="1170" spans="1:5">
      <c r="A1170" s="48"/>
      <c r="B1170" s="49"/>
      <c r="C1170" s="49"/>
      <c r="D1170" s="49"/>
      <c r="E1170" s="49"/>
    </row>
    <row r="1171" spans="1:5">
      <c r="A1171" s="50"/>
      <c r="B1171" s="51"/>
      <c r="C1171" s="49"/>
      <c r="D1171" s="49"/>
      <c r="E1171" s="51"/>
    </row>
    <row r="1172" spans="1:5">
      <c r="A1172" s="50"/>
      <c r="B1172" s="49"/>
      <c r="C1172" s="49"/>
      <c r="D1172" s="49"/>
      <c r="E1172" s="51"/>
    </row>
    <row r="1173" spans="1:5">
      <c r="A1173" s="50"/>
      <c r="B1173" s="51"/>
      <c r="C1173" s="49"/>
      <c r="D1173" s="49"/>
      <c r="E1173" s="51"/>
    </row>
    <row r="1174" spans="1:5">
      <c r="A1174" s="48"/>
      <c r="B1174" s="51"/>
      <c r="C1174" s="49"/>
      <c r="D1174" s="49"/>
      <c r="E1174" s="51"/>
    </row>
    <row r="1175" spans="1:5">
      <c r="A1175" s="48"/>
      <c r="B1175" s="51"/>
      <c r="C1175" s="49"/>
      <c r="D1175" s="49"/>
      <c r="E1175" s="51"/>
    </row>
    <row r="1176" spans="1:5">
      <c r="A1176" s="48"/>
      <c r="B1176" s="51"/>
      <c r="C1176" s="49"/>
      <c r="D1176" s="49"/>
      <c r="E1176" s="51"/>
    </row>
    <row r="1177" spans="1:5">
      <c r="A1177" s="48"/>
      <c r="B1177" s="51"/>
      <c r="C1177" s="51"/>
      <c r="D1177" s="51"/>
      <c r="E1177" s="51"/>
    </row>
    <row r="1178" spans="1:5">
      <c r="A1178" s="50"/>
      <c r="B1178" s="51"/>
      <c r="C1178" s="51"/>
      <c r="D1178" s="51"/>
      <c r="E1178" s="51"/>
    </row>
    <row r="1179" spans="1:5">
      <c r="A1179" s="50"/>
      <c r="B1179" s="51"/>
      <c r="C1179" s="51"/>
      <c r="D1179" s="51"/>
      <c r="E1179" s="51"/>
    </row>
    <row r="1180" spans="1:5">
      <c r="A1180" s="48"/>
      <c r="B1180" s="51"/>
      <c r="C1180" s="51"/>
      <c r="D1180" s="51"/>
      <c r="E1180" s="51"/>
    </row>
    <row r="1181" spans="1:5">
      <c r="A1181" s="53"/>
      <c r="B1181" s="51"/>
      <c r="C1181" s="51"/>
      <c r="D1181" s="51"/>
      <c r="E1181" s="51"/>
    </row>
    <row r="1182" spans="1:5">
      <c r="A1182" s="50"/>
      <c r="B1182" s="51"/>
      <c r="C1182" s="51"/>
      <c r="D1182" s="51"/>
      <c r="E1182" s="51"/>
    </row>
    <row r="1183" spans="1:5">
      <c r="A1183" s="48"/>
      <c r="B1183" s="51"/>
      <c r="C1183" s="51"/>
      <c r="D1183" s="51"/>
      <c r="E1183" s="51"/>
    </row>
    <row r="1184" spans="1:5">
      <c r="A1184" s="50"/>
      <c r="B1184" s="51"/>
      <c r="C1184" s="51"/>
      <c r="D1184" s="51"/>
      <c r="E1184" s="51"/>
    </row>
    <row r="1185" spans="1:5">
      <c r="A1185" s="50"/>
      <c r="B1185" s="49"/>
      <c r="C1185" s="49"/>
      <c r="D1185" s="49"/>
      <c r="E1185" s="49"/>
    </row>
    <row r="1186" spans="1:5">
      <c r="A1186" s="50"/>
      <c r="B1186" s="49"/>
      <c r="C1186" s="49"/>
      <c r="D1186" s="49"/>
      <c r="E1186" s="49"/>
    </row>
    <row r="1187" spans="1:5">
      <c r="A1187" s="50"/>
      <c r="B1187" s="49"/>
      <c r="C1187" s="49"/>
      <c r="D1187" s="49"/>
      <c r="E1187" s="49"/>
    </row>
    <row r="1188" spans="1:5">
      <c r="A1188" s="48"/>
      <c r="B1188" s="49"/>
      <c r="C1188" s="49"/>
      <c r="D1188" s="49"/>
      <c r="E1188" s="49"/>
    </row>
    <row r="1189" spans="1:5">
      <c r="A1189" s="48"/>
      <c r="B1189" s="49"/>
      <c r="C1189" s="49"/>
      <c r="D1189" s="49"/>
      <c r="E1189" s="49"/>
    </row>
    <row r="1190" spans="1:5">
      <c r="A1190" s="48"/>
      <c r="B1190" s="49"/>
      <c r="C1190" s="49"/>
      <c r="D1190" s="49"/>
      <c r="E1190" s="49"/>
    </row>
    <row r="1191" spans="1:5">
      <c r="A1191" s="50"/>
      <c r="B1191" s="49"/>
      <c r="C1191" s="49"/>
      <c r="D1191" s="49"/>
      <c r="E1191" s="49"/>
    </row>
    <row r="1192" spans="1:5">
      <c r="A1192" s="50"/>
      <c r="B1192" s="49"/>
      <c r="C1192" s="49"/>
      <c r="D1192" s="49"/>
      <c r="E1192" s="49"/>
    </row>
    <row r="1193" spans="1:5">
      <c r="A1193" s="50"/>
      <c r="B1193" s="49"/>
      <c r="C1193" s="49"/>
      <c r="D1193" s="49"/>
      <c r="E1193" s="49"/>
    </row>
    <row r="1194" spans="1:5">
      <c r="A1194" s="48"/>
      <c r="B1194" s="49"/>
      <c r="C1194" s="49"/>
      <c r="D1194" s="49"/>
      <c r="E1194" s="49"/>
    </row>
    <row r="1195" spans="1:5">
      <c r="A1195" s="50"/>
      <c r="B1195" s="49"/>
      <c r="C1195" s="49"/>
      <c r="D1195" s="49"/>
      <c r="E1195" s="49"/>
    </row>
    <row r="1196" spans="1:5">
      <c r="A1196" s="50"/>
      <c r="B1196" s="49"/>
      <c r="C1196" s="49"/>
      <c r="D1196" s="49"/>
      <c r="E1196" s="49"/>
    </row>
    <row r="1197" spans="1:5">
      <c r="A1197" s="50"/>
      <c r="B1197" s="49"/>
      <c r="C1197" s="49"/>
      <c r="D1197" s="49"/>
      <c r="E1197" s="49"/>
    </row>
    <row r="1198" spans="1:5">
      <c r="A1198" s="50"/>
      <c r="B1198" s="49"/>
      <c r="C1198" s="49"/>
      <c r="D1198" s="49"/>
      <c r="E1198" s="49"/>
    </row>
    <row r="1199" spans="1:5">
      <c r="A1199" s="50"/>
      <c r="B1199" s="49"/>
      <c r="C1199" s="49"/>
      <c r="D1199" s="49"/>
      <c r="E1199" s="49"/>
    </row>
    <row r="1200" spans="1:5">
      <c r="A1200" s="48"/>
      <c r="B1200" s="49"/>
      <c r="C1200" s="49"/>
      <c r="D1200" s="49"/>
      <c r="E1200" s="49"/>
    </row>
    <row r="1201" spans="1:5">
      <c r="A1201" s="48"/>
      <c r="B1201" s="49"/>
      <c r="C1201" s="49"/>
      <c r="D1201" s="49"/>
      <c r="E1201" s="49"/>
    </row>
    <row r="1202" spans="1:5">
      <c r="A1202" s="48"/>
      <c r="B1202" s="49"/>
      <c r="C1202" s="49"/>
      <c r="D1202" s="49"/>
      <c r="E1202" s="49"/>
    </row>
    <row r="1203" spans="1:5">
      <c r="A1203" s="48"/>
      <c r="B1203" s="49"/>
      <c r="C1203" s="49"/>
      <c r="D1203" s="49"/>
      <c r="E1203" s="49"/>
    </row>
    <row r="1204" spans="1:5">
      <c r="A1204" s="48"/>
      <c r="B1204" s="49"/>
      <c r="C1204" s="49"/>
      <c r="D1204" s="49"/>
      <c r="E1204" s="49"/>
    </row>
    <row r="1205" spans="1:5">
      <c r="A1205" s="48"/>
      <c r="B1205" s="49"/>
      <c r="C1205" s="49"/>
      <c r="D1205" s="49"/>
      <c r="E1205" s="49"/>
    </row>
    <row r="1206" spans="1:5">
      <c r="A1206" s="48"/>
      <c r="B1206" s="49"/>
      <c r="C1206" s="49"/>
      <c r="D1206" s="49"/>
      <c r="E1206" s="49"/>
    </row>
    <row r="1207" spans="1:5">
      <c r="A1207" s="48"/>
      <c r="B1207" s="49"/>
      <c r="C1207" s="49"/>
      <c r="D1207" s="49"/>
      <c r="E1207" s="49"/>
    </row>
    <row r="1208" spans="1:5">
      <c r="A1208" s="50"/>
      <c r="B1208" s="49"/>
      <c r="C1208" s="49"/>
      <c r="D1208" s="49"/>
      <c r="E1208" s="49"/>
    </row>
    <row r="1209" spans="1:5">
      <c r="A1209" s="48"/>
      <c r="B1209" s="49"/>
      <c r="C1209" s="49"/>
      <c r="D1209" s="49"/>
      <c r="E1209" s="49"/>
    </row>
    <row r="1210" spans="1:5">
      <c r="A1210" s="50"/>
      <c r="B1210" s="49"/>
      <c r="C1210" s="49"/>
      <c r="D1210" s="49"/>
      <c r="E1210" s="49"/>
    </row>
    <row r="1211" spans="1:5">
      <c r="A1211" s="50"/>
      <c r="B1211" s="49"/>
      <c r="C1211" s="49"/>
      <c r="D1211" s="49"/>
      <c r="E1211" s="49"/>
    </row>
    <row r="1212" spans="1:5">
      <c r="A1212" s="48"/>
      <c r="B1212" s="49"/>
      <c r="C1212" s="49"/>
      <c r="D1212" s="49"/>
      <c r="E1212" s="49"/>
    </row>
    <row r="1213" spans="1:5">
      <c r="A1213" s="50"/>
      <c r="B1213" s="49"/>
      <c r="C1213" s="49"/>
      <c r="D1213" s="49"/>
      <c r="E1213" s="49"/>
    </row>
    <row r="1214" spans="1:5">
      <c r="A1214" s="50"/>
      <c r="B1214" s="49"/>
      <c r="C1214" s="49"/>
      <c r="D1214" s="49"/>
      <c r="E1214" s="49"/>
    </row>
    <row r="1215" spans="1:5">
      <c r="A1215" s="48"/>
      <c r="B1215" s="49"/>
      <c r="C1215" s="49"/>
      <c r="D1215" s="49"/>
      <c r="E1215" s="49"/>
    </row>
    <row r="1216" spans="1:5">
      <c r="A1216" s="50"/>
      <c r="B1216" s="49"/>
      <c r="C1216" s="49"/>
      <c r="D1216" s="49"/>
      <c r="E1216" s="49"/>
    </row>
    <row r="1217" spans="1:5">
      <c r="A1217" s="50"/>
      <c r="B1217" s="49"/>
      <c r="C1217" s="49"/>
      <c r="D1217" s="49"/>
      <c r="E1217" s="49"/>
    </row>
    <row r="1218" spans="1:5">
      <c r="A1218" s="50"/>
      <c r="B1218" s="49"/>
      <c r="C1218" s="49"/>
      <c r="D1218" s="49"/>
      <c r="E1218" s="49"/>
    </row>
    <row r="1219" spans="1:5">
      <c r="A1219" s="48"/>
      <c r="B1219" s="49"/>
      <c r="C1219" s="49"/>
      <c r="D1219" s="49"/>
      <c r="E1219" s="49"/>
    </row>
    <row r="1220" spans="1:5">
      <c r="A1220" s="50"/>
      <c r="B1220" s="49"/>
      <c r="C1220" s="49"/>
      <c r="D1220" s="49"/>
      <c r="E1220" s="49"/>
    </row>
    <row r="1221" spans="1:5">
      <c r="A1221" s="48"/>
      <c r="B1221" s="49"/>
      <c r="C1221" s="49"/>
      <c r="D1221" s="49"/>
      <c r="E1221" s="49"/>
    </row>
    <row r="1222" spans="1:5">
      <c r="A1222" s="50"/>
      <c r="B1222" s="49"/>
      <c r="C1222" s="49"/>
      <c r="D1222" s="49"/>
      <c r="E1222" s="49"/>
    </row>
    <row r="1223" spans="1:5">
      <c r="A1223" s="50"/>
      <c r="B1223" s="49"/>
      <c r="C1223" s="49"/>
      <c r="D1223" s="49"/>
      <c r="E1223" s="49"/>
    </row>
    <row r="1224" spans="1:5">
      <c r="A1224" s="50"/>
      <c r="B1224" s="49"/>
      <c r="C1224" s="49"/>
      <c r="D1224" s="49"/>
      <c r="E1224" s="49"/>
    </row>
    <row r="1225" spans="1:5">
      <c r="A1225" s="50"/>
      <c r="B1225" s="49"/>
      <c r="C1225" s="49"/>
      <c r="D1225" s="49"/>
      <c r="E1225" s="49"/>
    </row>
    <row r="1226" spans="1:5">
      <c r="A1226" s="48"/>
      <c r="B1226" s="49"/>
      <c r="C1226" s="49"/>
      <c r="D1226" s="49"/>
      <c r="E1226" s="49"/>
    </row>
    <row r="1227" spans="1:5">
      <c r="A1227" s="50"/>
      <c r="B1227" s="49"/>
      <c r="C1227" s="49"/>
      <c r="D1227" s="49"/>
      <c r="E1227" s="49"/>
    </row>
    <row r="1228" spans="1:5">
      <c r="A1228" s="48"/>
      <c r="B1228" s="49"/>
      <c r="C1228" s="49"/>
      <c r="D1228" s="49"/>
      <c r="E1228" s="49"/>
    </row>
    <row r="1241" spans="2:2">
      <c r="B1241" s="49"/>
    </row>
    <row r="1242" spans="2:2">
      <c r="B1242" s="49"/>
    </row>
    <row r="1243" spans="2:2">
      <c r="B1243" s="49"/>
    </row>
  </sheetData>
  <mergeCells count="2">
    <mergeCell ref="A12:J12"/>
    <mergeCell ref="A13:J13"/>
  </mergeCells>
  <phoneticPr fontId="7" type="noConversion"/>
  <dataValidations count="3">
    <dataValidation type="list" allowBlank="1" showInputMessage="1" showErrorMessage="1" sqref="B16:B1120">
      <formula1>Код_КЦСР</formula1>
    </dataValidation>
    <dataValidation type="list" allowBlank="1" showInputMessage="1" showErrorMessage="1" sqref="E16:E1120">
      <formula1>Код_КВР</formula1>
    </dataValidation>
    <dataValidation type="list" allowBlank="1" showInputMessage="1" showErrorMessage="1" sqref="C16:C1120">
      <formula1>Код_Раздел</formula1>
    </dataValidation>
  </dataValidations>
  <pageMargins left="0.98425196850393704" right="0.19685039370078741" top="0.78740157480314965" bottom="0.59055118110236227" header="0.31496062992125984" footer="0.31496062992125984"/>
  <pageSetup paperSize="9" scale="52" fitToHeight="0" orientation="portrait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>
    <tabColor rgb="FFFFFF99"/>
  </sheetPr>
  <dimension ref="A1:O1048"/>
  <sheetViews>
    <sheetView showZeros="0" tabSelected="1" view="pageBreakPreview" zoomScale="70" zoomScaleNormal="84" zoomScaleSheetLayoutView="70" workbookViewId="0">
      <pane ySplit="16" topLeftCell="A17" activePane="bottomLeft" state="frozen"/>
      <selection pane="bottomLeft" activeCell="A12" sqref="A12:K12"/>
    </sheetView>
  </sheetViews>
  <sheetFormatPr defaultColWidth="9.140625" defaultRowHeight="16.5"/>
  <cols>
    <col min="1" max="1" width="80" style="37" customWidth="1"/>
    <col min="2" max="2" width="10.28515625" style="30" customWidth="1"/>
    <col min="3" max="3" width="9" style="30" customWidth="1"/>
    <col min="4" max="4" width="9.5703125" style="30" customWidth="1"/>
    <col min="5" max="5" width="16.42578125" style="31" customWidth="1"/>
    <col min="6" max="6" width="10.42578125" style="30" customWidth="1"/>
    <col min="7" max="7" width="21" style="30" hidden="1" customWidth="1"/>
    <col min="8" max="8" width="19" style="30" hidden="1" customWidth="1"/>
    <col min="9" max="9" width="20.5703125" style="30" customWidth="1"/>
    <col min="10" max="11" width="19.85546875" style="30" customWidth="1"/>
    <col min="12" max="12" width="9.140625" style="91" customWidth="1"/>
    <col min="13" max="13" width="13.5703125" style="30" customWidth="1"/>
    <col min="14" max="14" width="14.42578125" style="30" customWidth="1"/>
    <col min="15" max="16" width="9.140625" style="30" customWidth="1"/>
    <col min="17" max="16384" width="9.140625" style="30"/>
  </cols>
  <sheetData>
    <row r="1" spans="1:14">
      <c r="I1" s="43"/>
      <c r="J1" s="43" t="s">
        <v>647</v>
      </c>
    </row>
    <row r="2" spans="1:14">
      <c r="I2" s="43"/>
      <c r="J2" s="43" t="s">
        <v>138</v>
      </c>
    </row>
    <row r="3" spans="1:14">
      <c r="I3" s="43"/>
      <c r="J3" s="43" t="s">
        <v>129</v>
      </c>
    </row>
    <row r="4" spans="1:14">
      <c r="I4" s="43"/>
      <c r="J4" s="43" t="s">
        <v>652</v>
      </c>
    </row>
    <row r="6" spans="1:14">
      <c r="E6" s="30"/>
      <c r="I6" s="43"/>
      <c r="J6" s="43" t="s">
        <v>641</v>
      </c>
    </row>
    <row r="7" spans="1:14">
      <c r="E7" s="30"/>
      <c r="I7" s="43"/>
      <c r="J7" s="43" t="s">
        <v>138</v>
      </c>
    </row>
    <row r="8" spans="1:14">
      <c r="E8" s="30"/>
      <c r="I8" s="43"/>
      <c r="J8" s="43" t="s">
        <v>129</v>
      </c>
    </row>
    <row r="9" spans="1:14">
      <c r="E9" s="30"/>
      <c r="G9" s="28"/>
      <c r="I9" s="43"/>
      <c r="J9" s="43" t="s">
        <v>646</v>
      </c>
    </row>
    <row r="10" spans="1:14">
      <c r="F10" s="28"/>
      <c r="M10" s="41"/>
      <c r="N10" s="41"/>
    </row>
    <row r="11" spans="1:14">
      <c r="F11" s="32"/>
    </row>
    <row r="12" spans="1:14">
      <c r="A12" s="101" t="s">
        <v>53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4" ht="33" customHeight="1">
      <c r="A13" s="99" t="s">
        <v>642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4">
      <c r="A14" s="38"/>
      <c r="B14" s="97"/>
      <c r="C14" s="32"/>
      <c r="D14" s="32"/>
      <c r="E14" s="32"/>
      <c r="F14" s="32"/>
    </row>
    <row r="15" spans="1:14">
      <c r="B15" s="32"/>
      <c r="C15" s="32"/>
      <c r="D15" s="32"/>
      <c r="E15" s="32"/>
      <c r="F15" s="33"/>
      <c r="H15" s="29"/>
      <c r="I15" s="29"/>
      <c r="J15" s="29"/>
      <c r="K15" s="29" t="s">
        <v>196</v>
      </c>
      <c r="L15" s="92"/>
    </row>
    <row r="16" spans="1:14" s="98" customFormat="1" ht="40.5" customHeight="1">
      <c r="A16" s="39" t="s">
        <v>86</v>
      </c>
      <c r="B16" s="26" t="s">
        <v>76</v>
      </c>
      <c r="C16" s="26" t="s">
        <v>87</v>
      </c>
      <c r="D16" s="26" t="s">
        <v>104</v>
      </c>
      <c r="E16" s="26" t="s">
        <v>105</v>
      </c>
      <c r="F16" s="26" t="s">
        <v>106</v>
      </c>
      <c r="G16" s="44" t="s">
        <v>643</v>
      </c>
      <c r="H16" s="44" t="s">
        <v>644</v>
      </c>
      <c r="I16" s="44" t="s">
        <v>650</v>
      </c>
      <c r="J16" s="44" t="s">
        <v>644</v>
      </c>
      <c r="K16" s="44" t="s">
        <v>651</v>
      </c>
      <c r="L16" s="91"/>
    </row>
    <row r="17" spans="1:14" s="98" customFormat="1">
      <c r="A17" s="79" t="str">
        <f ca="1">IF(ISERROR(MATCH(B17,Код_ППП,0)),"",INDIRECT(ADDRESS(MATCH(B17,Код_ППП,0)+1,2,,,"ППП")))</f>
        <v>МЭРИЯ ГОРОДА</v>
      </c>
      <c r="B17" s="26">
        <v>801</v>
      </c>
      <c r="C17" s="75"/>
      <c r="D17" s="75"/>
      <c r="E17" s="26"/>
      <c r="F17" s="26"/>
      <c r="G17" s="80">
        <f>G18+G131+G172+G222+G243+G312</f>
        <v>553399.6</v>
      </c>
      <c r="H17" s="80">
        <f>H18+H131+H172+H222+H243+H312</f>
        <v>-4099.1000000000004</v>
      </c>
      <c r="I17" s="80">
        <f>G17+H17</f>
        <v>549300.5</v>
      </c>
      <c r="J17" s="80">
        <f>J18+J131+J172+J222+J243+J312</f>
        <v>0</v>
      </c>
      <c r="K17" s="80">
        <f>I17+J17</f>
        <v>549300.5</v>
      </c>
      <c r="L17" s="93"/>
      <c r="M17" s="36"/>
      <c r="N17" s="36"/>
    </row>
    <row r="18" spans="1:14" s="98" customFormat="1">
      <c r="A18" s="79" t="str">
        <f ca="1">IF(ISERROR(MATCH(C18,Код_Раздел,0)),"",INDIRECT(ADDRESS(MATCH(C18,Код_Раздел,0)+1,2,,,"Раздел")))</f>
        <v>Общегосударственные  вопросы</v>
      </c>
      <c r="B18" s="26">
        <v>801</v>
      </c>
      <c r="C18" s="75" t="s">
        <v>90</v>
      </c>
      <c r="D18" s="75"/>
      <c r="E18" s="26"/>
      <c r="F18" s="26"/>
      <c r="G18" s="80">
        <f>G19+G26+G48+G55</f>
        <v>290650.5</v>
      </c>
      <c r="H18" s="80">
        <f>H19+H26+H48+H55</f>
        <v>0</v>
      </c>
      <c r="I18" s="80">
        <f t="shared" ref="I18:I81" si="0">G18+H18</f>
        <v>290650.5</v>
      </c>
      <c r="J18" s="80">
        <f>J19+J26+J48+J55</f>
        <v>0</v>
      </c>
      <c r="K18" s="80">
        <f t="shared" ref="K18:K81" si="1">I18+J18</f>
        <v>290650.5</v>
      </c>
      <c r="L18" s="93"/>
      <c r="M18" s="36"/>
      <c r="N18" s="36"/>
    </row>
    <row r="19" spans="1:14" s="98" customFormat="1" ht="33">
      <c r="A19" s="81" t="s">
        <v>108</v>
      </c>
      <c r="B19" s="26">
        <v>801</v>
      </c>
      <c r="C19" s="75" t="s">
        <v>90</v>
      </c>
      <c r="D19" s="75" t="s">
        <v>91</v>
      </c>
      <c r="E19" s="26"/>
      <c r="F19" s="26"/>
      <c r="G19" s="80">
        <f>G20</f>
        <v>3325.9</v>
      </c>
      <c r="H19" s="80">
        <f>H20</f>
        <v>0</v>
      </c>
      <c r="I19" s="80">
        <f t="shared" si="0"/>
        <v>3325.9</v>
      </c>
      <c r="J19" s="80">
        <f>J20</f>
        <v>0</v>
      </c>
      <c r="K19" s="80">
        <f t="shared" si="1"/>
        <v>3325.9</v>
      </c>
      <c r="L19" s="93"/>
      <c r="M19" s="36"/>
      <c r="N19" s="36"/>
    </row>
    <row r="20" spans="1:14" s="98" customFormat="1">
      <c r="A20" s="79" t="str">
        <f ca="1">IF(ISERROR(MATCH(E20,Код_КЦСР,0)),"",INDIRECT(ADDRESS(MATCH(E20,Код_КЦСР,0)+1,2,,,"КЦСР")))</f>
        <v>Расходы, не включенные в муниципальные программы города Череповца</v>
      </c>
      <c r="B20" s="26">
        <v>801</v>
      </c>
      <c r="C20" s="75" t="s">
        <v>90</v>
      </c>
      <c r="D20" s="75" t="s">
        <v>91</v>
      </c>
      <c r="E20" s="26" t="s">
        <v>586</v>
      </c>
      <c r="F20" s="26"/>
      <c r="G20" s="80">
        <f t="shared" ref="G20:J24" si="2">G21</f>
        <v>3325.9</v>
      </c>
      <c r="H20" s="80">
        <f t="shared" si="2"/>
        <v>0</v>
      </c>
      <c r="I20" s="80">
        <f t="shared" si="0"/>
        <v>3325.9</v>
      </c>
      <c r="J20" s="80">
        <f t="shared" si="2"/>
        <v>0</v>
      </c>
      <c r="K20" s="80">
        <f t="shared" si="1"/>
        <v>3325.9</v>
      </c>
      <c r="L20" s="93"/>
      <c r="M20" s="36"/>
      <c r="N20" s="36"/>
    </row>
    <row r="21" spans="1:14" s="98" customFormat="1" ht="33.75" customHeight="1">
      <c r="A21" s="79" t="str">
        <f ca="1">IF(ISERROR(MATCH(E21,Код_КЦСР,0)),"",INDIRECT(ADDRESS(MATCH(E21,Код_КЦСР,0)+1,2,,,"КЦСР")))</f>
        <v>Руководство и управление в сфере установленных функций органов местного самоуправления</v>
      </c>
      <c r="B21" s="26">
        <v>801</v>
      </c>
      <c r="C21" s="75" t="s">
        <v>90</v>
      </c>
      <c r="D21" s="75" t="s">
        <v>91</v>
      </c>
      <c r="E21" s="26" t="s">
        <v>587</v>
      </c>
      <c r="F21" s="26"/>
      <c r="G21" s="80">
        <f t="shared" si="2"/>
        <v>3325.9</v>
      </c>
      <c r="H21" s="80">
        <f t="shared" si="2"/>
        <v>0</v>
      </c>
      <c r="I21" s="80">
        <f t="shared" si="0"/>
        <v>3325.9</v>
      </c>
      <c r="J21" s="80">
        <f t="shared" si="2"/>
        <v>0</v>
      </c>
      <c r="K21" s="80">
        <f t="shared" si="1"/>
        <v>3325.9</v>
      </c>
      <c r="L21" s="93"/>
      <c r="M21" s="36"/>
      <c r="N21" s="36"/>
    </row>
    <row r="22" spans="1:14" s="98" customFormat="1">
      <c r="A22" s="79" t="str">
        <f ca="1">IF(ISERROR(MATCH(E22,Код_КЦСР,0)),"",INDIRECT(ADDRESS(MATCH(E22,Код_КЦСР,0)+1,2,,,"КЦСР")))</f>
        <v>Глава муниципального образования</v>
      </c>
      <c r="B22" s="26">
        <v>801</v>
      </c>
      <c r="C22" s="75" t="s">
        <v>90</v>
      </c>
      <c r="D22" s="75" t="s">
        <v>91</v>
      </c>
      <c r="E22" s="26" t="s">
        <v>588</v>
      </c>
      <c r="F22" s="26"/>
      <c r="G22" s="80">
        <f t="shared" si="2"/>
        <v>3325.9</v>
      </c>
      <c r="H22" s="80">
        <f t="shared" si="2"/>
        <v>0</v>
      </c>
      <c r="I22" s="80">
        <f t="shared" si="0"/>
        <v>3325.9</v>
      </c>
      <c r="J22" s="80">
        <f t="shared" si="2"/>
        <v>0</v>
      </c>
      <c r="K22" s="80">
        <f t="shared" si="1"/>
        <v>3325.9</v>
      </c>
      <c r="L22" s="93"/>
      <c r="M22" s="36"/>
      <c r="N22" s="36"/>
    </row>
    <row r="23" spans="1:14" s="98" customFormat="1">
      <c r="A23" s="79" t="str">
        <f ca="1">IF(ISERROR(MATCH(E23,Код_КЦСР,0)),"",INDIRECT(ADDRESS(MATCH(E23,Код_КЦСР,0)+1,2,,,"КЦСР")))</f>
        <v>Расходы на обеспечение функций органов местного самоуправления</v>
      </c>
      <c r="B23" s="26">
        <v>801</v>
      </c>
      <c r="C23" s="75" t="s">
        <v>90</v>
      </c>
      <c r="D23" s="75" t="s">
        <v>91</v>
      </c>
      <c r="E23" s="26" t="s">
        <v>589</v>
      </c>
      <c r="F23" s="26"/>
      <c r="G23" s="80">
        <f t="shared" si="2"/>
        <v>3325.9</v>
      </c>
      <c r="H23" s="80">
        <f t="shared" si="2"/>
        <v>0</v>
      </c>
      <c r="I23" s="80">
        <f t="shared" si="0"/>
        <v>3325.9</v>
      </c>
      <c r="J23" s="80">
        <f t="shared" si="2"/>
        <v>0</v>
      </c>
      <c r="K23" s="80">
        <f t="shared" si="1"/>
        <v>3325.9</v>
      </c>
      <c r="L23" s="93"/>
      <c r="M23" s="36"/>
      <c r="N23" s="36"/>
    </row>
    <row r="24" spans="1:14" s="98" customFormat="1" ht="51" customHeight="1">
      <c r="A24" s="79" t="str">
        <f ca="1">IF(ISERROR(MATCH(F24,Код_КВР,0)),"",INDIRECT(ADDRESS(MATCH(F24,Код_КВР,0)+1,2,,,"КВР")))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" s="26">
        <v>801</v>
      </c>
      <c r="C24" s="75" t="s">
        <v>90</v>
      </c>
      <c r="D24" s="75" t="s">
        <v>91</v>
      </c>
      <c r="E24" s="26" t="s">
        <v>589</v>
      </c>
      <c r="F24" s="26">
        <v>100</v>
      </c>
      <c r="G24" s="80">
        <f t="shared" si="2"/>
        <v>3325.9</v>
      </c>
      <c r="H24" s="80">
        <f t="shared" si="2"/>
        <v>0</v>
      </c>
      <c r="I24" s="80">
        <f t="shared" si="0"/>
        <v>3325.9</v>
      </c>
      <c r="J24" s="80">
        <f t="shared" si="2"/>
        <v>0</v>
      </c>
      <c r="K24" s="80">
        <f t="shared" si="1"/>
        <v>3325.9</v>
      </c>
      <c r="L24" s="93"/>
      <c r="M24" s="36"/>
      <c r="N24" s="36"/>
    </row>
    <row r="25" spans="1:14" s="98" customFormat="1" ht="19.5" customHeight="1">
      <c r="A25" s="79" t="str">
        <f ca="1">IF(ISERROR(MATCH(F25,Код_КВР,0)),"",INDIRECT(ADDRESS(MATCH(F25,Код_КВР,0)+1,2,,,"КВР")))</f>
        <v>Расходы на выплаты персоналу государственных (муниципальных) органов</v>
      </c>
      <c r="B25" s="26">
        <v>801</v>
      </c>
      <c r="C25" s="75" t="s">
        <v>90</v>
      </c>
      <c r="D25" s="75" t="s">
        <v>91</v>
      </c>
      <c r="E25" s="26" t="s">
        <v>589</v>
      </c>
      <c r="F25" s="26">
        <v>120</v>
      </c>
      <c r="G25" s="82">
        <v>3325.9</v>
      </c>
      <c r="H25" s="82"/>
      <c r="I25" s="80">
        <f t="shared" si="0"/>
        <v>3325.9</v>
      </c>
      <c r="J25" s="82"/>
      <c r="K25" s="80">
        <f t="shared" si="1"/>
        <v>3325.9</v>
      </c>
      <c r="L25" s="93"/>
      <c r="M25" s="36"/>
      <c r="N25" s="36"/>
    </row>
    <row r="26" spans="1:14" s="98" customFormat="1" ht="49.5">
      <c r="A26" s="79" t="s">
        <v>110</v>
      </c>
      <c r="B26" s="26">
        <v>801</v>
      </c>
      <c r="C26" s="75" t="s">
        <v>90</v>
      </c>
      <c r="D26" s="75" t="s">
        <v>93</v>
      </c>
      <c r="E26" s="26"/>
      <c r="F26" s="26"/>
      <c r="G26" s="80">
        <f t="shared" ref="G26:J28" si="3">G27</f>
        <v>131693.6</v>
      </c>
      <c r="H26" s="80">
        <f t="shared" si="3"/>
        <v>0</v>
      </c>
      <c r="I26" s="80">
        <f t="shared" si="0"/>
        <v>131693.6</v>
      </c>
      <c r="J26" s="80">
        <f t="shared" si="3"/>
        <v>0</v>
      </c>
      <c r="K26" s="80">
        <f t="shared" si="1"/>
        <v>131693.6</v>
      </c>
      <c r="L26" s="93"/>
      <c r="M26" s="36"/>
      <c r="N26" s="36"/>
    </row>
    <row r="27" spans="1:14" s="98" customFormat="1">
      <c r="A27" s="79" t="str">
        <f ca="1">IF(ISERROR(MATCH(E27,Код_КЦСР,0)),"",INDIRECT(ADDRESS(MATCH(E27,Код_КЦСР,0)+1,2,,,"КЦСР")))</f>
        <v>Расходы, не включенные в муниципальные программы города Череповца</v>
      </c>
      <c r="B27" s="26">
        <v>801</v>
      </c>
      <c r="C27" s="75" t="s">
        <v>90</v>
      </c>
      <c r="D27" s="75" t="s">
        <v>93</v>
      </c>
      <c r="E27" s="26" t="s">
        <v>586</v>
      </c>
      <c r="F27" s="26"/>
      <c r="G27" s="80">
        <f t="shared" si="3"/>
        <v>131693.6</v>
      </c>
      <c r="H27" s="80">
        <f t="shared" si="3"/>
        <v>0</v>
      </c>
      <c r="I27" s="80">
        <f t="shared" si="0"/>
        <v>131693.6</v>
      </c>
      <c r="J27" s="80">
        <f t="shared" si="3"/>
        <v>0</v>
      </c>
      <c r="K27" s="80">
        <f t="shared" si="1"/>
        <v>131693.6</v>
      </c>
      <c r="L27" s="93"/>
      <c r="M27" s="36"/>
      <c r="N27" s="36"/>
    </row>
    <row r="28" spans="1:14" s="98" customFormat="1" ht="19.5" customHeight="1">
      <c r="A28" s="79" t="str">
        <f ca="1">IF(ISERROR(MATCH(E28,Код_КЦСР,0)),"",INDIRECT(ADDRESS(MATCH(E28,Код_КЦСР,0)+1,2,,,"КЦСР")))</f>
        <v>Руководство и управление в сфере установленных функций органов местного самоуправления</v>
      </c>
      <c r="B28" s="26">
        <v>801</v>
      </c>
      <c r="C28" s="75" t="s">
        <v>90</v>
      </c>
      <c r="D28" s="75" t="s">
        <v>93</v>
      </c>
      <c r="E28" s="26" t="s">
        <v>587</v>
      </c>
      <c r="F28" s="26"/>
      <c r="G28" s="80">
        <f t="shared" si="3"/>
        <v>131693.6</v>
      </c>
      <c r="H28" s="80">
        <f t="shared" si="3"/>
        <v>0</v>
      </c>
      <c r="I28" s="80">
        <f t="shared" si="0"/>
        <v>131693.6</v>
      </c>
      <c r="J28" s="80">
        <f t="shared" si="3"/>
        <v>0</v>
      </c>
      <c r="K28" s="80">
        <f t="shared" si="1"/>
        <v>131693.6</v>
      </c>
      <c r="L28" s="93"/>
      <c r="M28" s="36"/>
      <c r="N28" s="36"/>
    </row>
    <row r="29" spans="1:14" s="98" customFormat="1" ht="18.75" customHeight="1">
      <c r="A29" s="79" t="str">
        <f ca="1">IF(ISERROR(MATCH(E29,Код_КЦСР,0)),"",INDIRECT(ADDRESS(MATCH(E29,Код_КЦСР,0)+1,2,,,"КЦСР")))</f>
        <v>Обеспечение деятельности исполнительных органов местного самоуправления</v>
      </c>
      <c r="B29" s="26">
        <v>801</v>
      </c>
      <c r="C29" s="75" t="s">
        <v>90</v>
      </c>
      <c r="D29" s="75" t="s">
        <v>93</v>
      </c>
      <c r="E29" s="26" t="s">
        <v>590</v>
      </c>
      <c r="F29" s="26"/>
      <c r="G29" s="80">
        <f>G30+G37+G42+G45</f>
        <v>131693.6</v>
      </c>
      <c r="H29" s="80">
        <f>H30+H37+H42+H45</f>
        <v>0</v>
      </c>
      <c r="I29" s="80">
        <f t="shared" si="0"/>
        <v>131693.6</v>
      </c>
      <c r="J29" s="80">
        <f>J30+J37+J42+J45</f>
        <v>0</v>
      </c>
      <c r="K29" s="80">
        <f t="shared" si="1"/>
        <v>131693.6</v>
      </c>
      <c r="L29" s="93"/>
      <c r="M29" s="36"/>
      <c r="N29" s="36"/>
    </row>
    <row r="30" spans="1:14" s="98" customFormat="1">
      <c r="A30" s="79" t="str">
        <f ca="1">IF(ISERROR(MATCH(E30,Код_КЦСР,0)),"",INDIRECT(ADDRESS(MATCH(E30,Код_КЦСР,0)+1,2,,,"КЦСР")))</f>
        <v>Расходы на обеспечение функций органов местного самоуправления</v>
      </c>
      <c r="B30" s="26">
        <v>801</v>
      </c>
      <c r="C30" s="75" t="s">
        <v>90</v>
      </c>
      <c r="D30" s="75" t="s">
        <v>93</v>
      </c>
      <c r="E30" s="26" t="s">
        <v>592</v>
      </c>
      <c r="F30" s="26"/>
      <c r="G30" s="80">
        <f>G31+G33+G35</f>
        <v>129408.1</v>
      </c>
      <c r="H30" s="80">
        <f>H31+H33+H35</f>
        <v>0</v>
      </c>
      <c r="I30" s="80">
        <f t="shared" si="0"/>
        <v>129408.1</v>
      </c>
      <c r="J30" s="80">
        <f>J31+J33+J35</f>
        <v>0</v>
      </c>
      <c r="K30" s="80">
        <f t="shared" si="1"/>
        <v>129408.1</v>
      </c>
      <c r="L30" s="93"/>
      <c r="M30" s="36"/>
      <c r="N30" s="36"/>
    </row>
    <row r="31" spans="1:14" s="98" customFormat="1" ht="51" customHeight="1">
      <c r="A31" s="79" t="str">
        <f t="shared" ref="A31:A41" ca="1" si="4">IF(ISERROR(MATCH(F31,Код_КВР,0)),"",INDIRECT(ADDRESS(MATCH(F31,Код_КВР,0)+1,2,,,"КВР")))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" s="26">
        <v>801</v>
      </c>
      <c r="C31" s="75" t="s">
        <v>90</v>
      </c>
      <c r="D31" s="75" t="s">
        <v>93</v>
      </c>
      <c r="E31" s="26" t="s">
        <v>592</v>
      </c>
      <c r="F31" s="26">
        <v>100</v>
      </c>
      <c r="G31" s="80">
        <f>G32</f>
        <v>125791.5</v>
      </c>
      <c r="H31" s="80">
        <f>H32</f>
        <v>0</v>
      </c>
      <c r="I31" s="80">
        <f t="shared" si="0"/>
        <v>125791.5</v>
      </c>
      <c r="J31" s="80">
        <f>J32</f>
        <v>0</v>
      </c>
      <c r="K31" s="80">
        <f t="shared" si="1"/>
        <v>125791.5</v>
      </c>
      <c r="L31" s="93"/>
      <c r="M31" s="36"/>
      <c r="N31" s="36"/>
    </row>
    <row r="32" spans="1:14" s="98" customFormat="1" ht="19.5" customHeight="1">
      <c r="A32" s="79" t="str">
        <f t="shared" ca="1" si="4"/>
        <v>Расходы на выплаты персоналу государственных (муниципальных) органов</v>
      </c>
      <c r="B32" s="26">
        <v>801</v>
      </c>
      <c r="C32" s="75" t="s">
        <v>90</v>
      </c>
      <c r="D32" s="75" t="s">
        <v>93</v>
      </c>
      <c r="E32" s="26" t="s">
        <v>592</v>
      </c>
      <c r="F32" s="26">
        <v>120</v>
      </c>
      <c r="G32" s="82">
        <v>125791.5</v>
      </c>
      <c r="H32" s="82"/>
      <c r="I32" s="80">
        <f t="shared" si="0"/>
        <v>125791.5</v>
      </c>
      <c r="J32" s="82"/>
      <c r="K32" s="80">
        <f t="shared" si="1"/>
        <v>125791.5</v>
      </c>
      <c r="L32" s="93"/>
      <c r="M32" s="36"/>
      <c r="N32" s="36"/>
    </row>
    <row r="33" spans="1:14" s="98" customFormat="1" ht="18.75" customHeight="1">
      <c r="A33" s="79" t="str">
        <f t="shared" ca="1" si="4"/>
        <v>Закупка товаров, работ и услуг для государственных (муниципальных) нужд</v>
      </c>
      <c r="B33" s="26">
        <v>801</v>
      </c>
      <c r="C33" s="75" t="s">
        <v>90</v>
      </c>
      <c r="D33" s="75" t="s">
        <v>93</v>
      </c>
      <c r="E33" s="26" t="s">
        <v>592</v>
      </c>
      <c r="F33" s="26">
        <v>200</v>
      </c>
      <c r="G33" s="80">
        <f>G34</f>
        <v>3614.6</v>
      </c>
      <c r="H33" s="80">
        <f>H34</f>
        <v>0</v>
      </c>
      <c r="I33" s="80">
        <f t="shared" si="0"/>
        <v>3614.6</v>
      </c>
      <c r="J33" s="80">
        <f>J34</f>
        <v>0</v>
      </c>
      <c r="K33" s="80">
        <f t="shared" si="1"/>
        <v>3614.6</v>
      </c>
      <c r="L33" s="93"/>
      <c r="M33" s="36"/>
      <c r="N33" s="36"/>
    </row>
    <row r="34" spans="1:14" s="98" customFormat="1" ht="33.75" customHeight="1">
      <c r="A34" s="79" t="str">
        <f t="shared" ca="1" si="4"/>
        <v>Иные закупки товаров, работ и услуг для обеспечения государственных (муниципальных) нужд</v>
      </c>
      <c r="B34" s="26">
        <v>801</v>
      </c>
      <c r="C34" s="75" t="s">
        <v>90</v>
      </c>
      <c r="D34" s="75" t="s">
        <v>93</v>
      </c>
      <c r="E34" s="26" t="s">
        <v>592</v>
      </c>
      <c r="F34" s="26">
        <v>240</v>
      </c>
      <c r="G34" s="80">
        <v>3614.6</v>
      </c>
      <c r="H34" s="80"/>
      <c r="I34" s="80">
        <f t="shared" si="0"/>
        <v>3614.6</v>
      </c>
      <c r="J34" s="80"/>
      <c r="K34" s="80">
        <f t="shared" si="1"/>
        <v>3614.6</v>
      </c>
      <c r="L34" s="93"/>
      <c r="M34" s="36"/>
      <c r="N34" s="36"/>
    </row>
    <row r="35" spans="1:14" s="98" customFormat="1">
      <c r="A35" s="79" t="str">
        <f t="shared" ca="1" si="4"/>
        <v>Иные бюджетные ассигнования</v>
      </c>
      <c r="B35" s="26">
        <v>801</v>
      </c>
      <c r="C35" s="75" t="s">
        <v>90</v>
      </c>
      <c r="D35" s="75" t="s">
        <v>93</v>
      </c>
      <c r="E35" s="26" t="s">
        <v>592</v>
      </c>
      <c r="F35" s="26">
        <v>800</v>
      </c>
      <c r="G35" s="80">
        <f>G36</f>
        <v>2</v>
      </c>
      <c r="H35" s="80">
        <f>H36</f>
        <v>0</v>
      </c>
      <c r="I35" s="80">
        <f t="shared" si="0"/>
        <v>2</v>
      </c>
      <c r="J35" s="80">
        <f>J36</f>
        <v>0</v>
      </c>
      <c r="K35" s="80">
        <f t="shared" si="1"/>
        <v>2</v>
      </c>
      <c r="L35" s="93"/>
      <c r="M35" s="36"/>
      <c r="N35" s="36"/>
    </row>
    <row r="36" spans="1:14" s="98" customFormat="1">
      <c r="A36" s="79" t="str">
        <f t="shared" ca="1" si="4"/>
        <v>Уплата налогов, сборов и иных платежей</v>
      </c>
      <c r="B36" s="26">
        <v>801</v>
      </c>
      <c r="C36" s="75" t="s">
        <v>90</v>
      </c>
      <c r="D36" s="75" t="s">
        <v>93</v>
      </c>
      <c r="E36" s="26" t="s">
        <v>592</v>
      </c>
      <c r="F36" s="26">
        <v>850</v>
      </c>
      <c r="G36" s="80">
        <v>2</v>
      </c>
      <c r="H36" s="80"/>
      <c r="I36" s="80">
        <f t="shared" si="0"/>
        <v>2</v>
      </c>
      <c r="J36" s="80"/>
      <c r="K36" s="80">
        <f t="shared" si="1"/>
        <v>2</v>
      </c>
      <c r="L36" s="93"/>
      <c r="M36" s="36"/>
      <c r="N36" s="36"/>
    </row>
    <row r="37" spans="1:14" s="98" customFormat="1" ht="82.5">
      <c r="A37" s="79" t="str">
        <f ca="1">IF(ISERROR(MATCH(E37,Код_КЦСР,0)),"",INDIRECT(ADDRESS(MATCH(E37,Код_КЦСР,0)+1,2,,,"КЦСР")))</f>
        <v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v>
      </c>
      <c r="B37" s="26">
        <v>801</v>
      </c>
      <c r="C37" s="75" t="s">
        <v>90</v>
      </c>
      <c r="D37" s="75" t="s">
        <v>93</v>
      </c>
      <c r="E37" s="26" t="s">
        <v>623</v>
      </c>
      <c r="F37" s="26"/>
      <c r="G37" s="80">
        <f>G38+G40</f>
        <v>1833</v>
      </c>
      <c r="H37" s="80">
        <f>H38+H40</f>
        <v>0</v>
      </c>
      <c r="I37" s="80">
        <f t="shared" si="0"/>
        <v>1833</v>
      </c>
      <c r="J37" s="80">
        <f>J38+J40</f>
        <v>0</v>
      </c>
      <c r="K37" s="80">
        <f t="shared" si="1"/>
        <v>1833</v>
      </c>
      <c r="L37" s="93"/>
      <c r="M37" s="36"/>
      <c r="N37" s="36"/>
    </row>
    <row r="38" spans="1:14" s="98" customFormat="1" ht="51" customHeight="1">
      <c r="A38" s="79" t="str">
        <f t="shared" ca="1" si="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8" s="26">
        <v>801</v>
      </c>
      <c r="C38" s="75" t="s">
        <v>90</v>
      </c>
      <c r="D38" s="75" t="s">
        <v>93</v>
      </c>
      <c r="E38" s="26" t="s">
        <v>623</v>
      </c>
      <c r="F38" s="26">
        <v>100</v>
      </c>
      <c r="G38" s="80">
        <f>G39</f>
        <v>1822.3</v>
      </c>
      <c r="H38" s="80">
        <f>H39</f>
        <v>0</v>
      </c>
      <c r="I38" s="80">
        <f t="shared" si="0"/>
        <v>1822.3</v>
      </c>
      <c r="J38" s="80">
        <f>J39</f>
        <v>0</v>
      </c>
      <c r="K38" s="80">
        <f t="shared" si="1"/>
        <v>1822.3</v>
      </c>
      <c r="L38" s="93"/>
      <c r="M38" s="36"/>
      <c r="N38" s="36"/>
    </row>
    <row r="39" spans="1:14" s="98" customFormat="1" ht="18.75" customHeight="1">
      <c r="A39" s="79" t="str">
        <f t="shared" ca="1" si="4"/>
        <v>Расходы на выплаты персоналу государственных (муниципальных) органов</v>
      </c>
      <c r="B39" s="26">
        <v>801</v>
      </c>
      <c r="C39" s="75" t="s">
        <v>90</v>
      </c>
      <c r="D39" s="75" t="s">
        <v>93</v>
      </c>
      <c r="E39" s="26" t="s">
        <v>623</v>
      </c>
      <c r="F39" s="26">
        <v>120</v>
      </c>
      <c r="G39" s="80">
        <v>1822.3</v>
      </c>
      <c r="H39" s="80"/>
      <c r="I39" s="80">
        <f t="shared" si="0"/>
        <v>1822.3</v>
      </c>
      <c r="J39" s="80"/>
      <c r="K39" s="80">
        <f t="shared" si="1"/>
        <v>1822.3</v>
      </c>
      <c r="L39" s="93"/>
      <c r="M39" s="36"/>
      <c r="N39" s="36"/>
    </row>
    <row r="40" spans="1:14" s="98" customFormat="1" ht="18.75" customHeight="1">
      <c r="A40" s="79" t="str">
        <f t="shared" ca="1" si="4"/>
        <v>Закупка товаров, работ и услуг для государственных (муниципальных) нужд</v>
      </c>
      <c r="B40" s="26">
        <v>801</v>
      </c>
      <c r="C40" s="75" t="s">
        <v>90</v>
      </c>
      <c r="D40" s="75" t="s">
        <v>93</v>
      </c>
      <c r="E40" s="26" t="s">
        <v>623</v>
      </c>
      <c r="F40" s="26">
        <v>200</v>
      </c>
      <c r="G40" s="80">
        <f>G41</f>
        <v>10.7</v>
      </c>
      <c r="H40" s="80">
        <f>H41</f>
        <v>0</v>
      </c>
      <c r="I40" s="80">
        <f t="shared" si="0"/>
        <v>10.7</v>
      </c>
      <c r="J40" s="80">
        <f>J41</f>
        <v>0</v>
      </c>
      <c r="K40" s="80">
        <f t="shared" si="1"/>
        <v>10.7</v>
      </c>
      <c r="L40" s="93"/>
      <c r="M40" s="36"/>
      <c r="N40" s="36"/>
    </row>
    <row r="41" spans="1:14" s="98" customFormat="1" ht="33.75" customHeight="1">
      <c r="A41" s="79" t="str">
        <f t="shared" ca="1" si="4"/>
        <v>Иные закупки товаров, работ и услуг для обеспечения государственных (муниципальных) нужд</v>
      </c>
      <c r="B41" s="26">
        <v>801</v>
      </c>
      <c r="C41" s="75" t="s">
        <v>90</v>
      </c>
      <c r="D41" s="75" t="s">
        <v>93</v>
      </c>
      <c r="E41" s="26" t="s">
        <v>623</v>
      </c>
      <c r="F41" s="26">
        <v>240</v>
      </c>
      <c r="G41" s="80">
        <v>10.7</v>
      </c>
      <c r="H41" s="80"/>
      <c r="I41" s="80">
        <f t="shared" si="0"/>
        <v>10.7</v>
      </c>
      <c r="J41" s="80"/>
      <c r="K41" s="80">
        <f t="shared" si="1"/>
        <v>10.7</v>
      </c>
      <c r="L41" s="93"/>
      <c r="M41" s="36"/>
      <c r="N41" s="36"/>
    </row>
    <row r="42" spans="1:14" s="98" customFormat="1" ht="69.75" customHeight="1">
      <c r="A42" s="79" t="str">
        <f ca="1">IF(ISERROR(MATCH(E42,Код_КЦСР,0)),"",INDIRECT(ADDRESS(MATCH(E42,Код_КЦСР,0)+1,2,,,"КЦСР")))</f>
        <v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v>
      </c>
      <c r="B42" s="26">
        <v>801</v>
      </c>
      <c r="C42" s="75" t="s">
        <v>90</v>
      </c>
      <c r="D42" s="75" t="s">
        <v>93</v>
      </c>
      <c r="E42" s="26" t="s">
        <v>624</v>
      </c>
      <c r="F42" s="26"/>
      <c r="G42" s="80">
        <f>G43</f>
        <v>255.8</v>
      </c>
      <c r="H42" s="80">
        <f>H43</f>
        <v>0</v>
      </c>
      <c r="I42" s="80">
        <f t="shared" si="0"/>
        <v>255.8</v>
      </c>
      <c r="J42" s="80">
        <f>J43</f>
        <v>0</v>
      </c>
      <c r="K42" s="80">
        <f t="shared" si="1"/>
        <v>255.8</v>
      </c>
      <c r="L42" s="93"/>
      <c r="M42" s="36"/>
      <c r="N42" s="36"/>
    </row>
    <row r="43" spans="1:14" s="98" customFormat="1" ht="51" customHeight="1">
      <c r="A43" s="79" t="str">
        <f t="shared" ref="A43:A44" ca="1" si="5">IF(ISERROR(MATCH(F43,Код_КВР,0)),"",INDIRECT(ADDRESS(MATCH(F43,Код_КВР,0)+1,2,,,"КВР")))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3" s="26">
        <v>801</v>
      </c>
      <c r="C43" s="75" t="s">
        <v>90</v>
      </c>
      <c r="D43" s="75" t="s">
        <v>93</v>
      </c>
      <c r="E43" s="26" t="s">
        <v>624</v>
      </c>
      <c r="F43" s="26">
        <v>100</v>
      </c>
      <c r="G43" s="80">
        <f>G44</f>
        <v>255.8</v>
      </c>
      <c r="H43" s="80">
        <f>H44</f>
        <v>0</v>
      </c>
      <c r="I43" s="80">
        <f t="shared" si="0"/>
        <v>255.8</v>
      </c>
      <c r="J43" s="80">
        <f>J44</f>
        <v>0</v>
      </c>
      <c r="K43" s="80">
        <f t="shared" si="1"/>
        <v>255.8</v>
      </c>
      <c r="L43" s="93"/>
      <c r="M43" s="36"/>
      <c r="N43" s="36"/>
    </row>
    <row r="44" spans="1:14" s="98" customFormat="1" ht="18.75" customHeight="1">
      <c r="A44" s="79" t="str">
        <f t="shared" ca="1" si="5"/>
        <v>Расходы на выплаты персоналу государственных (муниципальных) органов</v>
      </c>
      <c r="B44" s="26">
        <v>801</v>
      </c>
      <c r="C44" s="75" t="s">
        <v>90</v>
      </c>
      <c r="D44" s="75" t="s">
        <v>93</v>
      </c>
      <c r="E44" s="26" t="s">
        <v>624</v>
      </c>
      <c r="F44" s="26">
        <v>120</v>
      </c>
      <c r="G44" s="80">
        <v>255.8</v>
      </c>
      <c r="H44" s="80"/>
      <c r="I44" s="80">
        <f t="shared" si="0"/>
        <v>255.8</v>
      </c>
      <c r="J44" s="80"/>
      <c r="K44" s="80">
        <f t="shared" si="1"/>
        <v>255.8</v>
      </c>
      <c r="L44" s="93"/>
      <c r="M44" s="36"/>
      <c r="N44" s="36"/>
    </row>
    <row r="45" spans="1:14" s="98" customFormat="1" ht="84.75" customHeight="1">
      <c r="A45" s="79" t="str">
        <f ca="1">IF(ISERROR(MATCH(E45,Код_КЦСР,0)),"",INDIRECT(ADDRESS(MATCH(E45,Код_КЦСР,0)+1,2,,,"КЦСР")))</f>
        <v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родитилей»</v>
      </c>
      <c r="B45" s="26">
        <v>801</v>
      </c>
      <c r="C45" s="75" t="s">
        <v>90</v>
      </c>
      <c r="D45" s="75" t="s">
        <v>93</v>
      </c>
      <c r="E45" s="26" t="s">
        <v>625</v>
      </c>
      <c r="F45" s="26"/>
      <c r="G45" s="80">
        <f>G46</f>
        <v>196.7</v>
      </c>
      <c r="H45" s="80">
        <f>H46</f>
        <v>0</v>
      </c>
      <c r="I45" s="80">
        <f t="shared" si="0"/>
        <v>196.7</v>
      </c>
      <c r="J45" s="80">
        <f>J46</f>
        <v>0</v>
      </c>
      <c r="K45" s="80">
        <f t="shared" si="1"/>
        <v>196.7</v>
      </c>
      <c r="L45" s="93"/>
      <c r="M45" s="36"/>
      <c r="N45" s="36"/>
    </row>
    <row r="46" spans="1:14" s="98" customFormat="1" ht="51" customHeight="1">
      <c r="A46" s="79" t="str">
        <f t="shared" ref="A46:A47" ca="1" si="6">IF(ISERROR(MATCH(F46,Код_КВР,0)),"",INDIRECT(ADDRESS(MATCH(F46,Код_КВР,0)+1,2,,,"КВР")))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6" s="26">
        <v>801</v>
      </c>
      <c r="C46" s="75" t="s">
        <v>90</v>
      </c>
      <c r="D46" s="75" t="s">
        <v>93</v>
      </c>
      <c r="E46" s="26" t="s">
        <v>625</v>
      </c>
      <c r="F46" s="26">
        <v>100</v>
      </c>
      <c r="G46" s="80">
        <f>G47</f>
        <v>196.7</v>
      </c>
      <c r="H46" s="80">
        <f>H47</f>
        <v>0</v>
      </c>
      <c r="I46" s="80">
        <f t="shared" si="0"/>
        <v>196.7</v>
      </c>
      <c r="J46" s="80">
        <f>J47</f>
        <v>0</v>
      </c>
      <c r="K46" s="80">
        <f t="shared" si="1"/>
        <v>196.7</v>
      </c>
      <c r="L46" s="93"/>
      <c r="M46" s="36"/>
      <c r="N46" s="36"/>
    </row>
    <row r="47" spans="1:14" s="98" customFormat="1" ht="18.75" customHeight="1">
      <c r="A47" s="79" t="str">
        <f t="shared" ca="1" si="6"/>
        <v>Расходы на выплаты персоналу государственных (муниципальных) органов</v>
      </c>
      <c r="B47" s="26">
        <v>801</v>
      </c>
      <c r="C47" s="75" t="s">
        <v>90</v>
      </c>
      <c r="D47" s="75" t="s">
        <v>93</v>
      </c>
      <c r="E47" s="26" t="s">
        <v>625</v>
      </c>
      <c r="F47" s="26">
        <v>120</v>
      </c>
      <c r="G47" s="80">
        <v>196.7</v>
      </c>
      <c r="H47" s="80"/>
      <c r="I47" s="80">
        <f t="shared" si="0"/>
        <v>196.7</v>
      </c>
      <c r="J47" s="80"/>
      <c r="K47" s="80">
        <f t="shared" si="1"/>
        <v>196.7</v>
      </c>
      <c r="L47" s="93"/>
      <c r="M47" s="36"/>
      <c r="N47" s="36"/>
    </row>
    <row r="48" spans="1:14" s="98" customFormat="1">
      <c r="A48" s="71" t="s">
        <v>174</v>
      </c>
      <c r="B48" s="26">
        <v>801</v>
      </c>
      <c r="C48" s="75" t="s">
        <v>90</v>
      </c>
      <c r="D48" s="75" t="s">
        <v>98</v>
      </c>
      <c r="E48" s="26"/>
      <c r="F48" s="26"/>
      <c r="G48" s="80">
        <f t="shared" ref="G48:J53" si="7">G49</f>
        <v>162.30000000000001</v>
      </c>
      <c r="H48" s="80">
        <f t="shared" si="7"/>
        <v>0</v>
      </c>
      <c r="I48" s="80">
        <f t="shared" si="0"/>
        <v>162.30000000000001</v>
      </c>
      <c r="J48" s="80">
        <f t="shared" si="7"/>
        <v>0</v>
      </c>
      <c r="K48" s="80">
        <f t="shared" si="1"/>
        <v>162.30000000000001</v>
      </c>
      <c r="L48" s="93"/>
      <c r="M48" s="36"/>
      <c r="N48" s="36"/>
    </row>
    <row r="49" spans="1:14" s="98" customFormat="1">
      <c r="A49" s="79" t="str">
        <f ca="1">IF(ISERROR(MATCH(E49,Код_КЦСР,0)),"",INDIRECT(ADDRESS(MATCH(E49,Код_КЦСР,0)+1,2,,,"КЦСР")))</f>
        <v>Расходы, не включенные в муниципальные программы города Череповца</v>
      </c>
      <c r="B49" s="26">
        <v>801</v>
      </c>
      <c r="C49" s="75" t="s">
        <v>90</v>
      </c>
      <c r="D49" s="75" t="s">
        <v>98</v>
      </c>
      <c r="E49" s="26" t="s">
        <v>586</v>
      </c>
      <c r="F49" s="26"/>
      <c r="G49" s="80">
        <f t="shared" si="7"/>
        <v>162.30000000000001</v>
      </c>
      <c r="H49" s="80">
        <f t="shared" si="7"/>
        <v>0</v>
      </c>
      <c r="I49" s="80">
        <f t="shared" si="0"/>
        <v>162.30000000000001</v>
      </c>
      <c r="J49" s="80">
        <f t="shared" si="7"/>
        <v>0</v>
      </c>
      <c r="K49" s="80">
        <f t="shared" si="1"/>
        <v>162.30000000000001</v>
      </c>
      <c r="L49" s="93"/>
      <c r="M49" s="36"/>
      <c r="N49" s="36"/>
    </row>
    <row r="50" spans="1:14" s="98" customFormat="1" ht="33">
      <c r="A50" s="79" t="str">
        <f ca="1">IF(ISERROR(MATCH(E50,Код_КЦСР,0)),"",INDIRECT(ADDRESS(MATCH(E50,Код_КЦСР,0)+1,2,,,"КЦСР")))</f>
        <v>Руководство и управление в сфере установленных функций органов местного самоуправления</v>
      </c>
      <c r="B50" s="26">
        <v>801</v>
      </c>
      <c r="C50" s="75" t="s">
        <v>90</v>
      </c>
      <c r="D50" s="75" t="s">
        <v>98</v>
      </c>
      <c r="E50" s="26" t="s">
        <v>587</v>
      </c>
      <c r="F50" s="26"/>
      <c r="G50" s="80">
        <f t="shared" si="7"/>
        <v>162.30000000000001</v>
      </c>
      <c r="H50" s="80">
        <f t="shared" si="7"/>
        <v>0</v>
      </c>
      <c r="I50" s="80">
        <f t="shared" si="0"/>
        <v>162.30000000000001</v>
      </c>
      <c r="J50" s="80">
        <f t="shared" si="7"/>
        <v>0</v>
      </c>
      <c r="K50" s="80">
        <f t="shared" si="1"/>
        <v>162.30000000000001</v>
      </c>
      <c r="L50" s="93"/>
      <c r="M50" s="36"/>
      <c r="N50" s="36"/>
    </row>
    <row r="51" spans="1:14" s="98" customFormat="1" ht="33">
      <c r="A51" s="79" t="str">
        <f ca="1">IF(ISERROR(MATCH(E51,Код_КЦСР,0)),"",INDIRECT(ADDRESS(MATCH(E51,Код_КЦСР,0)+1,2,,,"КЦСР")))</f>
        <v>Обеспечение деятельности исполнительных органов местного самоуправления</v>
      </c>
      <c r="B51" s="26">
        <v>801</v>
      </c>
      <c r="C51" s="75" t="s">
        <v>90</v>
      </c>
      <c r="D51" s="75" t="s">
        <v>98</v>
      </c>
      <c r="E51" s="26" t="s">
        <v>590</v>
      </c>
      <c r="F51" s="26"/>
      <c r="G51" s="80">
        <f t="shared" si="7"/>
        <v>162.30000000000001</v>
      </c>
      <c r="H51" s="80">
        <f t="shared" si="7"/>
        <v>0</v>
      </c>
      <c r="I51" s="80">
        <f t="shared" si="0"/>
        <v>162.30000000000001</v>
      </c>
      <c r="J51" s="80">
        <f t="shared" si="7"/>
        <v>0</v>
      </c>
      <c r="K51" s="80">
        <f t="shared" si="1"/>
        <v>162.30000000000001</v>
      </c>
      <c r="L51" s="93"/>
      <c r="M51" s="36"/>
      <c r="N51" s="36"/>
    </row>
    <row r="52" spans="1:14" s="98" customFormat="1" ht="49.5">
      <c r="A52" s="79" t="str">
        <f ca="1">IF(ISERROR(MATCH(E52,Код_КЦСР,0)),"",INDIRECT(ADDRESS(MATCH(E52,Код_КЦСР,0)+1,2,,,"КЦСР")))</f>
        <v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52" s="26">
        <v>801</v>
      </c>
      <c r="C52" s="75" t="s">
        <v>90</v>
      </c>
      <c r="D52" s="75" t="s">
        <v>98</v>
      </c>
      <c r="E52" s="26" t="s">
        <v>622</v>
      </c>
      <c r="F52" s="26"/>
      <c r="G52" s="80">
        <f t="shared" si="7"/>
        <v>162.30000000000001</v>
      </c>
      <c r="H52" s="80">
        <f t="shared" si="7"/>
        <v>0</v>
      </c>
      <c r="I52" s="80">
        <f t="shared" si="0"/>
        <v>162.30000000000001</v>
      </c>
      <c r="J52" s="80">
        <f t="shared" si="7"/>
        <v>0</v>
      </c>
      <c r="K52" s="80">
        <f t="shared" si="1"/>
        <v>162.30000000000001</v>
      </c>
      <c r="L52" s="93"/>
      <c r="M52" s="36"/>
      <c r="N52" s="36"/>
    </row>
    <row r="53" spans="1:14" s="98" customFormat="1" ht="18.75" customHeight="1">
      <c r="A53" s="79" t="str">
        <f t="shared" ref="A53:A54" ca="1" si="8">IF(ISERROR(MATCH(F53,Код_КВР,0)),"",INDIRECT(ADDRESS(MATCH(F53,Код_КВР,0)+1,2,,,"КВР")))</f>
        <v>Закупка товаров, работ и услуг для государственных (муниципальных) нужд</v>
      </c>
      <c r="B53" s="26">
        <v>801</v>
      </c>
      <c r="C53" s="75" t="s">
        <v>90</v>
      </c>
      <c r="D53" s="75" t="s">
        <v>98</v>
      </c>
      <c r="E53" s="26" t="s">
        <v>622</v>
      </c>
      <c r="F53" s="26">
        <v>200</v>
      </c>
      <c r="G53" s="80">
        <f t="shared" si="7"/>
        <v>162.30000000000001</v>
      </c>
      <c r="H53" s="80">
        <f t="shared" si="7"/>
        <v>0</v>
      </c>
      <c r="I53" s="80">
        <f t="shared" si="0"/>
        <v>162.30000000000001</v>
      </c>
      <c r="J53" s="80">
        <f t="shared" si="7"/>
        <v>0</v>
      </c>
      <c r="K53" s="80">
        <f t="shared" si="1"/>
        <v>162.30000000000001</v>
      </c>
      <c r="L53" s="93"/>
      <c r="M53" s="36"/>
      <c r="N53" s="36"/>
    </row>
    <row r="54" spans="1:14" s="98" customFormat="1" ht="33.75" customHeight="1">
      <c r="A54" s="79" t="str">
        <f t="shared" ca="1" si="8"/>
        <v>Иные закупки товаров, работ и услуг для обеспечения государственных (муниципальных) нужд</v>
      </c>
      <c r="B54" s="26">
        <v>801</v>
      </c>
      <c r="C54" s="75" t="s">
        <v>90</v>
      </c>
      <c r="D54" s="75" t="s">
        <v>98</v>
      </c>
      <c r="E54" s="26" t="s">
        <v>622</v>
      </c>
      <c r="F54" s="26">
        <v>240</v>
      </c>
      <c r="G54" s="80">
        <v>162.30000000000001</v>
      </c>
      <c r="H54" s="80"/>
      <c r="I54" s="80">
        <f t="shared" si="0"/>
        <v>162.30000000000001</v>
      </c>
      <c r="J54" s="80"/>
      <c r="K54" s="80">
        <f t="shared" si="1"/>
        <v>162.30000000000001</v>
      </c>
      <c r="L54" s="93"/>
      <c r="M54" s="36"/>
      <c r="N54" s="36"/>
    </row>
    <row r="55" spans="1:14" s="98" customFormat="1">
      <c r="A55" s="83" t="s">
        <v>111</v>
      </c>
      <c r="B55" s="26">
        <v>801</v>
      </c>
      <c r="C55" s="75" t="s">
        <v>90</v>
      </c>
      <c r="D55" s="75" t="s">
        <v>69</v>
      </c>
      <c r="E55" s="26"/>
      <c r="F55" s="26"/>
      <c r="G55" s="80">
        <f>G56+G70+G74+G83+G87+G107+G117+G122</f>
        <v>155468.70000000001</v>
      </c>
      <c r="H55" s="80">
        <f>H56+H70+H74+H83+H87+H107+H117+H122</f>
        <v>0</v>
      </c>
      <c r="I55" s="80">
        <f t="shared" si="0"/>
        <v>155468.70000000001</v>
      </c>
      <c r="J55" s="80">
        <f>J56+J70+J74+J83+J87+J107+J117+J122</f>
        <v>0</v>
      </c>
      <c r="K55" s="80">
        <f t="shared" si="1"/>
        <v>155468.70000000001</v>
      </c>
      <c r="L55" s="93"/>
      <c r="M55" s="36"/>
      <c r="N55" s="36"/>
    </row>
    <row r="56" spans="1:14" s="98" customFormat="1" ht="18.75" customHeight="1">
      <c r="A56" s="79" t="str">
        <f ca="1">IF(ISERROR(MATCH(E56,Код_КЦСР,0)),"",INDIRECT(ADDRESS(MATCH(E56,Код_КЦСР,0)+1,2,,,"КЦСР")))</f>
        <v>Муниципальная программа «Развитие архивного дела» на 2013 – 2018 годы</v>
      </c>
      <c r="B56" s="26">
        <v>801</v>
      </c>
      <c r="C56" s="75" t="s">
        <v>90</v>
      </c>
      <c r="D56" s="75" t="s">
        <v>69</v>
      </c>
      <c r="E56" s="26" t="s">
        <v>367</v>
      </c>
      <c r="F56" s="26"/>
      <c r="G56" s="80">
        <f>G57</f>
        <v>14194</v>
      </c>
      <c r="H56" s="80">
        <f>H57</f>
        <v>0</v>
      </c>
      <c r="I56" s="80">
        <f t="shared" si="0"/>
        <v>14194</v>
      </c>
      <c r="J56" s="80">
        <f>J57</f>
        <v>0</v>
      </c>
      <c r="K56" s="80">
        <f t="shared" si="1"/>
        <v>14194</v>
      </c>
      <c r="L56" s="93"/>
      <c r="M56" s="36"/>
      <c r="N56" s="36"/>
    </row>
    <row r="57" spans="1:14" s="98" customFormat="1" ht="36.75" customHeight="1">
      <c r="A57" s="79" t="str">
        <f ca="1">IF(ISERROR(MATCH(E57,Код_КЦСР,0)),"",INDIRECT(ADDRESS(MATCH(E57,Код_КЦСР,0)+1,2,,,"КЦСР")))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</v>
      </c>
      <c r="B57" s="26">
        <v>801</v>
      </c>
      <c r="C57" s="75" t="s">
        <v>90</v>
      </c>
      <c r="D57" s="75" t="s">
        <v>69</v>
      </c>
      <c r="E57" s="26" t="s">
        <v>369</v>
      </c>
      <c r="F57" s="26"/>
      <c r="G57" s="80">
        <f>G58+G65</f>
        <v>14194</v>
      </c>
      <c r="H57" s="80">
        <f>H58+H65</f>
        <v>0</v>
      </c>
      <c r="I57" s="80">
        <f t="shared" si="0"/>
        <v>14194</v>
      </c>
      <c r="J57" s="80">
        <f>J58+J65</f>
        <v>0</v>
      </c>
      <c r="K57" s="80">
        <f t="shared" si="1"/>
        <v>14194</v>
      </c>
      <c r="L57" s="93"/>
      <c r="M57" s="36"/>
      <c r="N57" s="36"/>
    </row>
    <row r="58" spans="1:14" s="98" customFormat="1" ht="49.5">
      <c r="A58" s="79" t="str">
        <f ca="1">IF(ISERROR(MATCH(E58,Код_КЦСР,0)),"",INDIRECT(ADDRESS(MATCH(E58,Код_КЦСР,0)+1,2,,,"КЦСР")))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v>
      </c>
      <c r="B58" s="26">
        <v>801</v>
      </c>
      <c r="C58" s="75" t="s">
        <v>90</v>
      </c>
      <c r="D58" s="75" t="s">
        <v>69</v>
      </c>
      <c r="E58" s="26" t="s">
        <v>370</v>
      </c>
      <c r="F58" s="26"/>
      <c r="G58" s="80">
        <f>G59+G61+G63</f>
        <v>12556.1</v>
      </c>
      <c r="H58" s="80">
        <f>H59+H61+H63</f>
        <v>0</v>
      </c>
      <c r="I58" s="80">
        <f t="shared" si="0"/>
        <v>12556.1</v>
      </c>
      <c r="J58" s="80">
        <f>J59+J61+J63</f>
        <v>0</v>
      </c>
      <c r="K58" s="80">
        <f t="shared" si="1"/>
        <v>12556.1</v>
      </c>
      <c r="L58" s="93"/>
      <c r="M58" s="36"/>
      <c r="N58" s="36"/>
    </row>
    <row r="59" spans="1:14" s="98" customFormat="1" ht="51" customHeight="1">
      <c r="A59" s="79" t="str">
        <f t="shared" ref="A59:A64" ca="1" si="9">IF(ISERROR(MATCH(F59,Код_КВР,0)),"",INDIRECT(ADDRESS(MATCH(F59,Код_КВР,0)+1,2,,,"КВР")))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9" s="26">
        <v>801</v>
      </c>
      <c r="C59" s="75" t="s">
        <v>90</v>
      </c>
      <c r="D59" s="75" t="s">
        <v>69</v>
      </c>
      <c r="E59" s="26" t="s">
        <v>370</v>
      </c>
      <c r="F59" s="26">
        <v>100</v>
      </c>
      <c r="G59" s="80">
        <f>G60</f>
        <v>6364.3</v>
      </c>
      <c r="H59" s="80">
        <f>H60</f>
        <v>0</v>
      </c>
      <c r="I59" s="80">
        <f t="shared" si="0"/>
        <v>6364.3</v>
      </c>
      <c r="J59" s="80">
        <f>J60</f>
        <v>0</v>
      </c>
      <c r="K59" s="80">
        <f t="shared" si="1"/>
        <v>6364.3</v>
      </c>
      <c r="L59" s="93"/>
      <c r="M59" s="36"/>
      <c r="N59" s="36"/>
    </row>
    <row r="60" spans="1:14" s="98" customFormat="1">
      <c r="A60" s="79" t="str">
        <f t="shared" ca="1" si="9"/>
        <v>Расходы на выплаты персоналу казенных учреждений</v>
      </c>
      <c r="B60" s="26">
        <v>801</v>
      </c>
      <c r="C60" s="75" t="s">
        <v>90</v>
      </c>
      <c r="D60" s="75" t="s">
        <v>69</v>
      </c>
      <c r="E60" s="26" t="s">
        <v>370</v>
      </c>
      <c r="F60" s="26">
        <v>110</v>
      </c>
      <c r="G60" s="82">
        <v>6364.3</v>
      </c>
      <c r="H60" s="82"/>
      <c r="I60" s="80">
        <f t="shared" si="0"/>
        <v>6364.3</v>
      </c>
      <c r="J60" s="82"/>
      <c r="K60" s="80">
        <f t="shared" si="1"/>
        <v>6364.3</v>
      </c>
      <c r="L60" s="93"/>
      <c r="M60" s="36"/>
      <c r="N60" s="36"/>
    </row>
    <row r="61" spans="1:14" s="98" customFormat="1" ht="18.75" customHeight="1">
      <c r="A61" s="79" t="str">
        <f t="shared" ca="1" si="9"/>
        <v>Закупка товаров, работ и услуг для государственных (муниципальных) нужд</v>
      </c>
      <c r="B61" s="26">
        <v>801</v>
      </c>
      <c r="C61" s="75" t="s">
        <v>90</v>
      </c>
      <c r="D61" s="75" t="s">
        <v>69</v>
      </c>
      <c r="E61" s="26" t="s">
        <v>370</v>
      </c>
      <c r="F61" s="26">
        <v>200</v>
      </c>
      <c r="G61" s="80">
        <f>G62</f>
        <v>3932.9</v>
      </c>
      <c r="H61" s="80">
        <f>H62</f>
        <v>0</v>
      </c>
      <c r="I61" s="80">
        <f t="shared" si="0"/>
        <v>3932.9</v>
      </c>
      <c r="J61" s="80">
        <f>J62</f>
        <v>0</v>
      </c>
      <c r="K61" s="80">
        <f t="shared" si="1"/>
        <v>3932.9</v>
      </c>
      <c r="L61" s="93"/>
      <c r="M61" s="36"/>
      <c r="N61" s="36"/>
    </row>
    <row r="62" spans="1:14" s="98" customFormat="1" ht="33.75" customHeight="1">
      <c r="A62" s="79" t="str">
        <f t="shared" ca="1" si="9"/>
        <v>Иные закупки товаров, работ и услуг для обеспечения государственных (муниципальных) нужд</v>
      </c>
      <c r="B62" s="26">
        <v>801</v>
      </c>
      <c r="C62" s="75" t="s">
        <v>90</v>
      </c>
      <c r="D62" s="75" t="s">
        <v>69</v>
      </c>
      <c r="E62" s="26" t="s">
        <v>370</v>
      </c>
      <c r="F62" s="26">
        <v>240</v>
      </c>
      <c r="G62" s="82">
        <v>3932.9</v>
      </c>
      <c r="H62" s="82"/>
      <c r="I62" s="80">
        <f t="shared" si="0"/>
        <v>3932.9</v>
      </c>
      <c r="J62" s="82"/>
      <c r="K62" s="80">
        <f t="shared" si="1"/>
        <v>3932.9</v>
      </c>
      <c r="L62" s="93"/>
      <c r="M62" s="36"/>
      <c r="N62" s="36"/>
    </row>
    <row r="63" spans="1:14" s="98" customFormat="1">
      <c r="A63" s="79" t="str">
        <f t="shared" ca="1" si="9"/>
        <v>Иные бюджетные ассигнования</v>
      </c>
      <c r="B63" s="26">
        <v>801</v>
      </c>
      <c r="C63" s="75" t="s">
        <v>90</v>
      </c>
      <c r="D63" s="75" t="s">
        <v>69</v>
      </c>
      <c r="E63" s="26" t="s">
        <v>370</v>
      </c>
      <c r="F63" s="26">
        <v>800</v>
      </c>
      <c r="G63" s="80">
        <f>G64</f>
        <v>2258.9</v>
      </c>
      <c r="H63" s="80">
        <f>H64</f>
        <v>0</v>
      </c>
      <c r="I63" s="80">
        <f t="shared" si="0"/>
        <v>2258.9</v>
      </c>
      <c r="J63" s="80">
        <f>J64</f>
        <v>0</v>
      </c>
      <c r="K63" s="80">
        <f t="shared" si="1"/>
        <v>2258.9</v>
      </c>
      <c r="L63" s="93"/>
      <c r="M63" s="36"/>
      <c r="N63" s="36"/>
    </row>
    <row r="64" spans="1:14" s="98" customFormat="1">
      <c r="A64" s="79" t="str">
        <f t="shared" ca="1" si="9"/>
        <v>Уплата налогов, сборов и иных платежей</v>
      </c>
      <c r="B64" s="26">
        <v>801</v>
      </c>
      <c r="C64" s="75" t="s">
        <v>90</v>
      </c>
      <c r="D64" s="75" t="s">
        <v>69</v>
      </c>
      <c r="E64" s="26" t="s">
        <v>370</v>
      </c>
      <c r="F64" s="26">
        <v>850</v>
      </c>
      <c r="G64" s="80">
        <v>2258.9</v>
      </c>
      <c r="H64" s="80"/>
      <c r="I64" s="80">
        <f t="shared" si="0"/>
        <v>2258.9</v>
      </c>
      <c r="J64" s="80"/>
      <c r="K64" s="80">
        <f t="shared" si="1"/>
        <v>2258.9</v>
      </c>
      <c r="L64" s="93"/>
      <c r="M64" s="36"/>
      <c r="N64" s="36"/>
    </row>
    <row r="65" spans="1:14" s="98" customFormat="1" ht="89.25" customHeight="1">
      <c r="A65" s="79" t="str">
        <f ca="1">IF(ISERROR(MATCH(E65,Код_КЦСР,0)),"",INDIRECT(ADDRESS(MATCH(E65,Код_КЦСР,0)+1,2,,,"КЦСР")))</f>
        <v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v>
      </c>
      <c r="B65" s="26">
        <v>801</v>
      </c>
      <c r="C65" s="75" t="s">
        <v>90</v>
      </c>
      <c r="D65" s="75" t="s">
        <v>69</v>
      </c>
      <c r="E65" s="26" t="s">
        <v>372</v>
      </c>
      <c r="F65" s="26"/>
      <c r="G65" s="80">
        <f>G66+G68</f>
        <v>1637.9</v>
      </c>
      <c r="H65" s="80">
        <f>H66+H68</f>
        <v>0</v>
      </c>
      <c r="I65" s="80">
        <f t="shared" si="0"/>
        <v>1637.9</v>
      </c>
      <c r="J65" s="80">
        <f>J66+J68</f>
        <v>0</v>
      </c>
      <c r="K65" s="80">
        <f t="shared" si="1"/>
        <v>1637.9</v>
      </c>
      <c r="L65" s="93"/>
      <c r="M65" s="36"/>
      <c r="N65" s="36"/>
    </row>
    <row r="66" spans="1:14" s="98" customFormat="1" ht="51" customHeight="1">
      <c r="A66" s="79" t="str">
        <f ca="1">IF(ISERROR(MATCH(F66,Код_КВР,0)),"",INDIRECT(ADDRESS(MATCH(F66,Код_КВР,0)+1,2,,,"КВР")))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6" s="26">
        <v>801</v>
      </c>
      <c r="C66" s="75" t="s">
        <v>90</v>
      </c>
      <c r="D66" s="75" t="s">
        <v>69</v>
      </c>
      <c r="E66" s="26" t="s">
        <v>372</v>
      </c>
      <c r="F66" s="26">
        <v>100</v>
      </c>
      <c r="G66" s="80">
        <f>G67</f>
        <v>336</v>
      </c>
      <c r="H66" s="80">
        <f>H67</f>
        <v>0</v>
      </c>
      <c r="I66" s="80">
        <f t="shared" si="0"/>
        <v>336</v>
      </c>
      <c r="J66" s="80">
        <f>J67</f>
        <v>0</v>
      </c>
      <c r="K66" s="80">
        <f t="shared" si="1"/>
        <v>336</v>
      </c>
      <c r="L66" s="93"/>
      <c r="M66" s="36"/>
      <c r="N66" s="36"/>
    </row>
    <row r="67" spans="1:14" s="98" customFormat="1">
      <c r="A67" s="79" t="str">
        <f ca="1">IF(ISERROR(MATCH(F67,Код_КВР,0)),"",INDIRECT(ADDRESS(MATCH(F67,Код_КВР,0)+1,2,,,"КВР")))</f>
        <v>Расходы на выплаты персоналу казенных учреждений</v>
      </c>
      <c r="B67" s="26">
        <v>801</v>
      </c>
      <c r="C67" s="75" t="s">
        <v>90</v>
      </c>
      <c r="D67" s="75" t="s">
        <v>69</v>
      </c>
      <c r="E67" s="26" t="s">
        <v>372</v>
      </c>
      <c r="F67" s="26">
        <v>110</v>
      </c>
      <c r="G67" s="80">
        <v>336</v>
      </c>
      <c r="H67" s="80"/>
      <c r="I67" s="80">
        <f t="shared" si="0"/>
        <v>336</v>
      </c>
      <c r="J67" s="80"/>
      <c r="K67" s="80">
        <f t="shared" si="1"/>
        <v>336</v>
      </c>
      <c r="L67" s="93"/>
      <c r="M67" s="36"/>
      <c r="N67" s="36"/>
    </row>
    <row r="68" spans="1:14" s="98" customFormat="1" ht="18.75" customHeight="1">
      <c r="A68" s="79" t="str">
        <f ca="1">IF(ISERROR(MATCH(F68,Код_КВР,0)),"",INDIRECT(ADDRESS(MATCH(F68,Код_КВР,0)+1,2,,,"КВР")))</f>
        <v>Закупка товаров, работ и услуг для государственных (муниципальных) нужд</v>
      </c>
      <c r="B68" s="26">
        <v>801</v>
      </c>
      <c r="C68" s="75" t="s">
        <v>90</v>
      </c>
      <c r="D68" s="75" t="s">
        <v>69</v>
      </c>
      <c r="E68" s="26" t="s">
        <v>372</v>
      </c>
      <c r="F68" s="26">
        <v>200</v>
      </c>
      <c r="G68" s="80">
        <f>G69</f>
        <v>1301.9000000000001</v>
      </c>
      <c r="H68" s="80">
        <f>H69</f>
        <v>0</v>
      </c>
      <c r="I68" s="80">
        <f t="shared" si="0"/>
        <v>1301.9000000000001</v>
      </c>
      <c r="J68" s="80">
        <f>J69</f>
        <v>0</v>
      </c>
      <c r="K68" s="80">
        <f t="shared" si="1"/>
        <v>1301.9000000000001</v>
      </c>
      <c r="L68" s="93"/>
      <c r="M68" s="36"/>
      <c r="N68" s="36"/>
    </row>
    <row r="69" spans="1:14" s="98" customFormat="1" ht="33.75" customHeight="1">
      <c r="A69" s="79" t="str">
        <f ca="1">IF(ISERROR(MATCH(F69,Код_КВР,0)),"",INDIRECT(ADDRESS(MATCH(F69,Код_КВР,0)+1,2,,,"КВР")))</f>
        <v>Иные закупки товаров, работ и услуг для обеспечения государственных (муниципальных) нужд</v>
      </c>
      <c r="B69" s="26">
        <v>801</v>
      </c>
      <c r="C69" s="75" t="s">
        <v>90</v>
      </c>
      <c r="D69" s="75" t="s">
        <v>69</v>
      </c>
      <c r="E69" s="26" t="s">
        <v>372</v>
      </c>
      <c r="F69" s="26">
        <v>240</v>
      </c>
      <c r="G69" s="80">
        <v>1301.9000000000001</v>
      </c>
      <c r="H69" s="80"/>
      <c r="I69" s="80">
        <f t="shared" si="0"/>
        <v>1301.9000000000001</v>
      </c>
      <c r="J69" s="80"/>
      <c r="K69" s="80">
        <f t="shared" si="1"/>
        <v>1301.9000000000001</v>
      </c>
      <c r="L69" s="93"/>
      <c r="M69" s="36"/>
      <c r="N69" s="36"/>
    </row>
    <row r="70" spans="1:14" s="98" customFormat="1" ht="33">
      <c r="A70" s="79" t="str">
        <f ca="1">IF(ISERROR(MATCH(E70,Код_КЦСР,0)),"",INDIRECT(ADDRESS(MATCH(E70,Код_КЦСР,0)+1,2,,,"КЦСР")))</f>
        <v>Муниципальная программа «Содействие развитию потребительского рынка в городе Череповце на 2013 – 2017 годы»</v>
      </c>
      <c r="B70" s="26">
        <v>801</v>
      </c>
      <c r="C70" s="75" t="s">
        <v>90</v>
      </c>
      <c r="D70" s="75" t="s">
        <v>69</v>
      </c>
      <c r="E70" s="26" t="s">
        <v>382</v>
      </c>
      <c r="F70" s="26"/>
      <c r="G70" s="80">
        <f t="shared" ref="G70:J72" si="10">G71</f>
        <v>135</v>
      </c>
      <c r="H70" s="80">
        <f t="shared" si="10"/>
        <v>0</v>
      </c>
      <c r="I70" s="80">
        <f t="shared" si="0"/>
        <v>135</v>
      </c>
      <c r="J70" s="80">
        <f t="shared" si="10"/>
        <v>0</v>
      </c>
      <c r="K70" s="80">
        <f t="shared" si="1"/>
        <v>135</v>
      </c>
      <c r="L70" s="93"/>
      <c r="M70" s="36"/>
      <c r="N70" s="36"/>
    </row>
    <row r="71" spans="1:14" s="98" customFormat="1" ht="50.25" customHeight="1">
      <c r="A71" s="79" t="str">
        <f ca="1">IF(ISERROR(MATCH(E71,Код_КЦСР,0)),"",INDIRECT(ADDRESS(MATCH(E71,Код_КЦСР,0)+1,2,,,"КЦСР")))</f>
        <v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v>
      </c>
      <c r="B71" s="26">
        <v>801</v>
      </c>
      <c r="C71" s="75" t="s">
        <v>90</v>
      </c>
      <c r="D71" s="75" t="s">
        <v>69</v>
      </c>
      <c r="E71" s="26" t="s">
        <v>384</v>
      </c>
      <c r="F71" s="26"/>
      <c r="G71" s="80">
        <f t="shared" si="10"/>
        <v>135</v>
      </c>
      <c r="H71" s="80">
        <f t="shared" si="10"/>
        <v>0</v>
      </c>
      <c r="I71" s="80">
        <f t="shared" si="0"/>
        <v>135</v>
      </c>
      <c r="J71" s="80">
        <f t="shared" si="10"/>
        <v>0</v>
      </c>
      <c r="K71" s="80">
        <f t="shared" si="1"/>
        <v>135</v>
      </c>
      <c r="L71" s="93"/>
      <c r="M71" s="36"/>
      <c r="N71" s="36"/>
    </row>
    <row r="72" spans="1:14" s="98" customFormat="1" ht="18.75" customHeight="1">
      <c r="A72" s="79" t="str">
        <f ca="1">IF(ISERROR(MATCH(F72,Код_КВР,0)),"",INDIRECT(ADDRESS(MATCH(F72,Код_КВР,0)+1,2,,,"КВР")))</f>
        <v>Закупка товаров, работ и услуг для государственных (муниципальных) нужд</v>
      </c>
      <c r="B72" s="26">
        <v>801</v>
      </c>
      <c r="C72" s="75" t="s">
        <v>90</v>
      </c>
      <c r="D72" s="75" t="s">
        <v>69</v>
      </c>
      <c r="E72" s="26" t="s">
        <v>384</v>
      </c>
      <c r="F72" s="26">
        <v>200</v>
      </c>
      <c r="G72" s="80">
        <f t="shared" si="10"/>
        <v>135</v>
      </c>
      <c r="H72" s="80">
        <f t="shared" si="10"/>
        <v>0</v>
      </c>
      <c r="I72" s="80">
        <f t="shared" si="0"/>
        <v>135</v>
      </c>
      <c r="J72" s="80">
        <f t="shared" si="10"/>
        <v>0</v>
      </c>
      <c r="K72" s="80">
        <f t="shared" si="1"/>
        <v>135</v>
      </c>
      <c r="L72" s="93"/>
      <c r="M72" s="36"/>
      <c r="N72" s="36"/>
    </row>
    <row r="73" spans="1:14" s="98" customFormat="1" ht="33.75" customHeight="1">
      <c r="A73" s="79" t="str">
        <f ca="1">IF(ISERROR(MATCH(F73,Код_КВР,0)),"",INDIRECT(ADDRESS(MATCH(F73,Код_КВР,0)+1,2,,,"КВР")))</f>
        <v>Иные закупки товаров, работ и услуг для обеспечения государственных (муниципальных) нужд</v>
      </c>
      <c r="B73" s="26">
        <v>801</v>
      </c>
      <c r="C73" s="75" t="s">
        <v>90</v>
      </c>
      <c r="D73" s="75" t="s">
        <v>69</v>
      </c>
      <c r="E73" s="26" t="s">
        <v>384</v>
      </c>
      <c r="F73" s="26">
        <v>240</v>
      </c>
      <c r="G73" s="80">
        <v>135</v>
      </c>
      <c r="H73" s="80"/>
      <c r="I73" s="80">
        <f t="shared" si="0"/>
        <v>135</v>
      </c>
      <c r="J73" s="80"/>
      <c r="K73" s="80">
        <f t="shared" si="1"/>
        <v>135</v>
      </c>
      <c r="L73" s="93"/>
      <c r="M73" s="36"/>
      <c r="N73" s="36"/>
    </row>
    <row r="74" spans="1:14" s="98" customFormat="1">
      <c r="A74" s="79" t="str">
        <f ca="1">IF(ISERROR(MATCH(E74,Код_КЦСР,0)),"",INDIRECT(ADDRESS(MATCH(E74,Код_КЦСР,0)+1,2,,,"КЦСР")))</f>
        <v>Муниципальная программа «Здоровый город» на 2014 – 2022 годы</v>
      </c>
      <c r="B74" s="26">
        <v>801</v>
      </c>
      <c r="C74" s="75" t="s">
        <v>90</v>
      </c>
      <c r="D74" s="75" t="s">
        <v>69</v>
      </c>
      <c r="E74" s="26" t="s">
        <v>400</v>
      </c>
      <c r="F74" s="26"/>
      <c r="G74" s="80">
        <f>G75+G80</f>
        <v>314.5</v>
      </c>
      <c r="H74" s="80">
        <f>H75+H80</f>
        <v>0</v>
      </c>
      <c r="I74" s="80">
        <f t="shared" si="0"/>
        <v>314.5</v>
      </c>
      <c r="J74" s="80">
        <f>J75+J80</f>
        <v>0</v>
      </c>
      <c r="K74" s="80">
        <f t="shared" si="1"/>
        <v>314.5</v>
      </c>
      <c r="L74" s="93"/>
      <c r="M74" s="36"/>
      <c r="N74" s="36"/>
    </row>
    <row r="75" spans="1:14" s="98" customFormat="1">
      <c r="A75" s="79" t="str">
        <f ca="1">IF(ISERROR(MATCH(E75,Код_КЦСР,0)),"",INDIRECT(ADDRESS(MATCH(E75,Код_КЦСР,0)+1,2,,,"КЦСР")))</f>
        <v>Организационно-методическое обеспечение программы</v>
      </c>
      <c r="B75" s="26">
        <v>801</v>
      </c>
      <c r="C75" s="75" t="s">
        <v>90</v>
      </c>
      <c r="D75" s="75" t="s">
        <v>69</v>
      </c>
      <c r="E75" s="26" t="s">
        <v>402</v>
      </c>
      <c r="F75" s="26"/>
      <c r="G75" s="80">
        <f>G76+G78</f>
        <v>145.39999999999998</v>
      </c>
      <c r="H75" s="80">
        <f>H76+H78</f>
        <v>0</v>
      </c>
      <c r="I75" s="80">
        <f t="shared" si="0"/>
        <v>145.39999999999998</v>
      </c>
      <c r="J75" s="80">
        <f>J76+J78</f>
        <v>0</v>
      </c>
      <c r="K75" s="80">
        <f t="shared" si="1"/>
        <v>145.39999999999998</v>
      </c>
      <c r="L75" s="93"/>
      <c r="M75" s="36"/>
      <c r="N75" s="36"/>
    </row>
    <row r="76" spans="1:14" s="98" customFormat="1" ht="18.75" customHeight="1">
      <c r="A76" s="79" t="str">
        <f ca="1">IF(ISERROR(MATCH(F76,Код_КВР,0)),"",INDIRECT(ADDRESS(MATCH(F76,Код_КВР,0)+1,2,,,"КВР")))</f>
        <v>Закупка товаров, работ и услуг для государственных (муниципальных) нужд</v>
      </c>
      <c r="B76" s="26">
        <v>801</v>
      </c>
      <c r="C76" s="75" t="s">
        <v>90</v>
      </c>
      <c r="D76" s="75" t="s">
        <v>69</v>
      </c>
      <c r="E76" s="26" t="s">
        <v>402</v>
      </c>
      <c r="F76" s="26">
        <v>200</v>
      </c>
      <c r="G76" s="80">
        <f>G77</f>
        <v>3.2</v>
      </c>
      <c r="H76" s="80">
        <f>H77</f>
        <v>0</v>
      </c>
      <c r="I76" s="80">
        <f t="shared" si="0"/>
        <v>3.2</v>
      </c>
      <c r="J76" s="80">
        <f>J77</f>
        <v>0</v>
      </c>
      <c r="K76" s="80">
        <f t="shared" si="1"/>
        <v>3.2</v>
      </c>
      <c r="L76" s="93"/>
      <c r="M76" s="36"/>
      <c r="N76" s="36"/>
    </row>
    <row r="77" spans="1:14" s="98" customFormat="1" ht="33.75" customHeight="1">
      <c r="A77" s="79" t="str">
        <f ca="1">IF(ISERROR(MATCH(F77,Код_КВР,0)),"",INDIRECT(ADDRESS(MATCH(F77,Код_КВР,0)+1,2,,,"КВР")))</f>
        <v>Иные закупки товаров, работ и услуг для обеспечения государственных (муниципальных) нужд</v>
      </c>
      <c r="B77" s="26">
        <v>801</v>
      </c>
      <c r="C77" s="75" t="s">
        <v>90</v>
      </c>
      <c r="D77" s="75" t="s">
        <v>69</v>
      </c>
      <c r="E77" s="26" t="s">
        <v>402</v>
      </c>
      <c r="F77" s="26">
        <v>240</v>
      </c>
      <c r="G77" s="80">
        <v>3.2</v>
      </c>
      <c r="H77" s="80"/>
      <c r="I77" s="80">
        <f t="shared" si="0"/>
        <v>3.2</v>
      </c>
      <c r="J77" s="80"/>
      <c r="K77" s="80">
        <f t="shared" si="1"/>
        <v>3.2</v>
      </c>
      <c r="L77" s="93"/>
      <c r="M77" s="36"/>
      <c r="N77" s="36"/>
    </row>
    <row r="78" spans="1:14" s="98" customFormat="1">
      <c r="A78" s="79" t="str">
        <f ca="1">IF(ISERROR(MATCH(F78,Код_КВР,0)),"",INDIRECT(ADDRESS(MATCH(F78,Код_КВР,0)+1,2,,,"КВР")))</f>
        <v>Иные бюджетные ассигнования</v>
      </c>
      <c r="B78" s="26">
        <v>801</v>
      </c>
      <c r="C78" s="75" t="s">
        <v>90</v>
      </c>
      <c r="D78" s="75" t="s">
        <v>69</v>
      </c>
      <c r="E78" s="26" t="s">
        <v>402</v>
      </c>
      <c r="F78" s="26">
        <v>800</v>
      </c>
      <c r="G78" s="80">
        <f>G79</f>
        <v>142.19999999999999</v>
      </c>
      <c r="H78" s="80">
        <f>H79</f>
        <v>0</v>
      </c>
      <c r="I78" s="80">
        <f t="shared" si="0"/>
        <v>142.19999999999999</v>
      </c>
      <c r="J78" s="80">
        <f>J79</f>
        <v>0</v>
      </c>
      <c r="K78" s="80">
        <f t="shared" si="1"/>
        <v>142.19999999999999</v>
      </c>
      <c r="L78" s="93"/>
      <c r="M78" s="36"/>
      <c r="N78" s="36"/>
    </row>
    <row r="79" spans="1:14" s="98" customFormat="1" ht="33.75" customHeight="1">
      <c r="A79" s="79" t="str">
        <f ca="1">IF(ISERROR(MATCH(F79,Код_КВР,0)),"",INDIRECT(ADDRESS(MATCH(F79,Код_КВР,0)+1,2,,,"КВР")))</f>
        <v>Предоставление платежей, взносов, безвозмездных перечислений субъектам международного права</v>
      </c>
      <c r="B79" s="26">
        <v>801</v>
      </c>
      <c r="C79" s="75" t="s">
        <v>90</v>
      </c>
      <c r="D79" s="75" t="s">
        <v>69</v>
      </c>
      <c r="E79" s="26" t="s">
        <v>402</v>
      </c>
      <c r="F79" s="26">
        <v>860</v>
      </c>
      <c r="G79" s="80">
        <v>142.19999999999999</v>
      </c>
      <c r="H79" s="80"/>
      <c r="I79" s="80">
        <f t="shared" si="0"/>
        <v>142.19999999999999</v>
      </c>
      <c r="J79" s="80"/>
      <c r="K79" s="80">
        <f t="shared" si="1"/>
        <v>142.19999999999999</v>
      </c>
      <c r="L79" s="93"/>
      <c r="M79" s="36"/>
      <c r="N79" s="36"/>
    </row>
    <row r="80" spans="1:14" s="98" customFormat="1">
      <c r="A80" s="79" t="str">
        <f ca="1">IF(ISERROR(MATCH(E80,Код_КЦСР,0)),"",INDIRECT(ADDRESS(MATCH(E80,Код_КЦСР,0)+1,2,,,"КЦСР")))</f>
        <v>Пропаганда здорового образа жизни</v>
      </c>
      <c r="B80" s="26">
        <v>801</v>
      </c>
      <c r="C80" s="75" t="s">
        <v>90</v>
      </c>
      <c r="D80" s="75" t="s">
        <v>69</v>
      </c>
      <c r="E80" s="26" t="s">
        <v>404</v>
      </c>
      <c r="F80" s="26"/>
      <c r="G80" s="80">
        <f>G81</f>
        <v>169.1</v>
      </c>
      <c r="H80" s="80">
        <f>H81</f>
        <v>0</v>
      </c>
      <c r="I80" s="80">
        <f t="shared" si="0"/>
        <v>169.1</v>
      </c>
      <c r="J80" s="80">
        <f>J81</f>
        <v>0</v>
      </c>
      <c r="K80" s="80">
        <f t="shared" si="1"/>
        <v>169.1</v>
      </c>
      <c r="L80" s="93"/>
      <c r="M80" s="36"/>
      <c r="N80" s="36"/>
    </row>
    <row r="81" spans="1:14" s="98" customFormat="1" ht="18.75" customHeight="1">
      <c r="A81" s="79" t="str">
        <f ca="1">IF(ISERROR(MATCH(F81,Код_КВР,0)),"",INDIRECT(ADDRESS(MATCH(F81,Код_КВР,0)+1,2,,,"КВР")))</f>
        <v>Закупка товаров, работ и услуг для государственных (муниципальных) нужд</v>
      </c>
      <c r="B81" s="26">
        <v>801</v>
      </c>
      <c r="C81" s="75" t="s">
        <v>90</v>
      </c>
      <c r="D81" s="75" t="s">
        <v>69</v>
      </c>
      <c r="E81" s="26" t="s">
        <v>404</v>
      </c>
      <c r="F81" s="26">
        <v>200</v>
      </c>
      <c r="G81" s="80">
        <f>G82</f>
        <v>169.1</v>
      </c>
      <c r="H81" s="80">
        <f>H82</f>
        <v>0</v>
      </c>
      <c r="I81" s="80">
        <f t="shared" si="0"/>
        <v>169.1</v>
      </c>
      <c r="J81" s="80">
        <f>J82</f>
        <v>0</v>
      </c>
      <c r="K81" s="80">
        <f t="shared" si="1"/>
        <v>169.1</v>
      </c>
      <c r="L81" s="93"/>
      <c r="M81" s="36"/>
      <c r="N81" s="36"/>
    </row>
    <row r="82" spans="1:14" s="98" customFormat="1" ht="33.75" customHeight="1">
      <c r="A82" s="79" t="str">
        <f ca="1">IF(ISERROR(MATCH(F82,Код_КВР,0)),"",INDIRECT(ADDRESS(MATCH(F82,Код_КВР,0)+1,2,,,"КВР")))</f>
        <v>Иные закупки товаров, работ и услуг для обеспечения государственных (муниципальных) нужд</v>
      </c>
      <c r="B82" s="26">
        <v>801</v>
      </c>
      <c r="C82" s="75" t="s">
        <v>90</v>
      </c>
      <c r="D82" s="75" t="s">
        <v>69</v>
      </c>
      <c r="E82" s="26" t="s">
        <v>404</v>
      </c>
      <c r="F82" s="26">
        <v>240</v>
      </c>
      <c r="G82" s="80">
        <v>169.1</v>
      </c>
      <c r="H82" s="80"/>
      <c r="I82" s="80">
        <f t="shared" ref="I82:I145" si="11">G82+H82</f>
        <v>169.1</v>
      </c>
      <c r="J82" s="80"/>
      <c r="K82" s="80">
        <f t="shared" ref="K82:K145" si="12">I82+J82</f>
        <v>169.1</v>
      </c>
      <c r="L82" s="93"/>
      <c r="M82" s="36"/>
      <c r="N82" s="36"/>
    </row>
    <row r="83" spans="1:14" s="98" customFormat="1" ht="33">
      <c r="A83" s="79" t="str">
        <f ca="1">IF(ISERROR(MATCH(E83,Код_КЦСР,0)),"",INDIRECT(ADDRESS(MATCH(E83,Код_КЦСР,0)+1,2,,,"КЦСР")))</f>
        <v>Муниципальная программа «Развитие земельно-имущественного комплекса города Череповца» на 2014 – 2018 годы</v>
      </c>
      <c r="B83" s="26">
        <v>801</v>
      </c>
      <c r="C83" s="75" t="s">
        <v>90</v>
      </c>
      <c r="D83" s="75" t="s">
        <v>69</v>
      </c>
      <c r="E83" s="26" t="s">
        <v>510</v>
      </c>
      <c r="F83" s="26"/>
      <c r="G83" s="80">
        <f t="shared" ref="G83:J85" si="13">G84</f>
        <v>6904</v>
      </c>
      <c r="H83" s="80">
        <f t="shared" si="13"/>
        <v>0</v>
      </c>
      <c r="I83" s="80">
        <f t="shared" si="11"/>
        <v>6904</v>
      </c>
      <c r="J83" s="80">
        <f t="shared" si="13"/>
        <v>-1006.3</v>
      </c>
      <c r="K83" s="80">
        <f t="shared" si="12"/>
        <v>5897.7</v>
      </c>
      <c r="L83" s="93"/>
      <c r="M83" s="36"/>
      <c r="N83" s="36"/>
    </row>
    <row r="84" spans="1:14" s="98" customFormat="1" ht="33">
      <c r="A84" s="79" t="str">
        <f ca="1">IF(ISERROR(MATCH(E84,Код_КЦСР,0)),"",INDIRECT(ADDRESS(MATCH(E84,Код_КЦСР,0)+1,2,,,"КЦСР")))</f>
        <v>Формирование и обеспечение сохранности муниципального земельно-имущественного комплекса</v>
      </c>
      <c r="B84" s="26">
        <v>801</v>
      </c>
      <c r="C84" s="75" t="s">
        <v>90</v>
      </c>
      <c r="D84" s="75" t="s">
        <v>69</v>
      </c>
      <c r="E84" s="26" t="s">
        <v>512</v>
      </c>
      <c r="F84" s="26"/>
      <c r="G84" s="80">
        <f t="shared" si="13"/>
        <v>6904</v>
      </c>
      <c r="H84" s="80">
        <f t="shared" si="13"/>
        <v>0</v>
      </c>
      <c r="I84" s="80">
        <f t="shared" si="11"/>
        <v>6904</v>
      </c>
      <c r="J84" s="80">
        <f t="shared" si="13"/>
        <v>-1006.3</v>
      </c>
      <c r="K84" s="80">
        <f t="shared" si="12"/>
        <v>5897.7</v>
      </c>
      <c r="L84" s="93"/>
      <c r="M84" s="36"/>
      <c r="N84" s="36"/>
    </row>
    <row r="85" spans="1:14" s="98" customFormat="1" ht="18.75" customHeight="1">
      <c r="A85" s="79" t="str">
        <f ca="1">IF(ISERROR(MATCH(F85,Код_КВР,0)),"",INDIRECT(ADDRESS(MATCH(F85,Код_КВР,0)+1,2,,,"КВР")))</f>
        <v>Закупка товаров, работ и услуг для государственных (муниципальных) нужд</v>
      </c>
      <c r="B85" s="26">
        <v>801</v>
      </c>
      <c r="C85" s="75" t="s">
        <v>90</v>
      </c>
      <c r="D85" s="75" t="s">
        <v>69</v>
      </c>
      <c r="E85" s="26" t="s">
        <v>512</v>
      </c>
      <c r="F85" s="26">
        <v>200</v>
      </c>
      <c r="G85" s="80">
        <f t="shared" si="13"/>
        <v>6904</v>
      </c>
      <c r="H85" s="80">
        <f t="shared" si="13"/>
        <v>0</v>
      </c>
      <c r="I85" s="80">
        <f t="shared" si="11"/>
        <v>6904</v>
      </c>
      <c r="J85" s="80">
        <f t="shared" si="13"/>
        <v>-1006.3</v>
      </c>
      <c r="K85" s="80">
        <f t="shared" si="12"/>
        <v>5897.7</v>
      </c>
      <c r="L85" s="93"/>
      <c r="M85" s="36"/>
      <c r="N85" s="36"/>
    </row>
    <row r="86" spans="1:14" s="98" customFormat="1" ht="33.75" customHeight="1">
      <c r="A86" s="79" t="str">
        <f ca="1">IF(ISERROR(MATCH(F86,Код_КВР,0)),"",INDIRECT(ADDRESS(MATCH(F86,Код_КВР,0)+1,2,,,"КВР")))</f>
        <v>Иные закупки товаров, работ и услуг для обеспечения государственных (муниципальных) нужд</v>
      </c>
      <c r="B86" s="26">
        <v>801</v>
      </c>
      <c r="C86" s="75" t="s">
        <v>90</v>
      </c>
      <c r="D86" s="75" t="s">
        <v>69</v>
      </c>
      <c r="E86" s="26" t="s">
        <v>512</v>
      </c>
      <c r="F86" s="26">
        <v>240</v>
      </c>
      <c r="G86" s="80">
        <v>6904</v>
      </c>
      <c r="H86" s="80"/>
      <c r="I86" s="80">
        <f t="shared" si="11"/>
        <v>6904</v>
      </c>
      <c r="J86" s="80">
        <v>-1006.3</v>
      </c>
      <c r="K86" s="80">
        <f t="shared" si="12"/>
        <v>5897.7</v>
      </c>
      <c r="L86" s="93"/>
      <c r="M86" s="36"/>
      <c r="N86" s="36"/>
    </row>
    <row r="87" spans="1:14" s="98" customFormat="1" ht="33">
      <c r="A87" s="79" t="str">
        <f ca="1">IF(ISERROR(MATCH(E87,Код_КЦСР,0)),"",INDIRECT(ADDRESS(MATCH(E87,Код_КЦСР,0)+1,2,,,"КЦСР")))</f>
        <v>Муниципальная программа «Совершенствование муниципального управления в городе Череповце» на 2014 – 2018 годы</v>
      </c>
      <c r="B87" s="26">
        <v>801</v>
      </c>
      <c r="C87" s="75" t="s">
        <v>90</v>
      </c>
      <c r="D87" s="75" t="s">
        <v>69</v>
      </c>
      <c r="E87" s="26" t="s">
        <v>553</v>
      </c>
      <c r="F87" s="26"/>
      <c r="G87" s="80">
        <f>G88+G96+G100</f>
        <v>132426.4</v>
      </c>
      <c r="H87" s="80">
        <f>H88+H96+H100</f>
        <v>0</v>
      </c>
      <c r="I87" s="80">
        <f t="shared" si="11"/>
        <v>132426.4</v>
      </c>
      <c r="J87" s="80">
        <f>J88+J96+J100</f>
        <v>1006.3</v>
      </c>
      <c r="K87" s="80">
        <f t="shared" si="12"/>
        <v>133432.69999999998</v>
      </c>
      <c r="L87" s="93"/>
      <c r="M87" s="36"/>
      <c r="N87" s="36"/>
    </row>
    <row r="88" spans="1:14" s="98" customFormat="1" ht="33">
      <c r="A88" s="79" t="str">
        <f ca="1">IF(ISERROR(MATCH(E88,Код_КЦСР,0)),"",INDIRECT(ADDRESS(MATCH(E88,Код_КЦСР,0)+1,2,,,"КЦСР")))</f>
        <v>Создание условий для обеспечения выполнения органами муниципальной власти своих полномочий</v>
      </c>
      <c r="B88" s="26">
        <v>801</v>
      </c>
      <c r="C88" s="75" t="s">
        <v>90</v>
      </c>
      <c r="D88" s="75" t="s">
        <v>69</v>
      </c>
      <c r="E88" s="26" t="s">
        <v>555</v>
      </c>
      <c r="F88" s="26"/>
      <c r="G88" s="80">
        <f>G89</f>
        <v>75999.100000000006</v>
      </c>
      <c r="H88" s="80">
        <f>H89</f>
        <v>0</v>
      </c>
      <c r="I88" s="80">
        <f t="shared" si="11"/>
        <v>75999.100000000006</v>
      </c>
      <c r="J88" s="80">
        <f>J89</f>
        <v>1006.3</v>
      </c>
      <c r="K88" s="80">
        <f t="shared" si="12"/>
        <v>77005.400000000009</v>
      </c>
      <c r="L88" s="93"/>
      <c r="M88" s="36"/>
      <c r="N88" s="36"/>
    </row>
    <row r="89" spans="1:14" s="98" customFormat="1" ht="33">
      <c r="A89" s="79" t="str">
        <f ca="1">IF(ISERROR(MATCH(E89,Код_КЦСР,0)),"",INDIRECT(ADDRESS(MATCH(E89,Код_КЦСР,0)+1,2,,,"КЦСР")))</f>
        <v>Материально-техническое обеспечение деятельности работников местного самоуправления</v>
      </c>
      <c r="B89" s="26">
        <v>801</v>
      </c>
      <c r="C89" s="75" t="s">
        <v>90</v>
      </c>
      <c r="D89" s="75" t="s">
        <v>69</v>
      </c>
      <c r="E89" s="26" t="s">
        <v>557</v>
      </c>
      <c r="F89" s="26"/>
      <c r="G89" s="80">
        <f>G90+G92+G94</f>
        <v>75999.100000000006</v>
      </c>
      <c r="H89" s="80">
        <f>H90+H92+H94</f>
        <v>0</v>
      </c>
      <c r="I89" s="80">
        <f t="shared" si="11"/>
        <v>75999.100000000006</v>
      </c>
      <c r="J89" s="80">
        <f>J90+J92+J94</f>
        <v>1006.3</v>
      </c>
      <c r="K89" s="80">
        <f t="shared" si="12"/>
        <v>77005.400000000009</v>
      </c>
      <c r="L89" s="93"/>
      <c r="M89" s="36"/>
      <c r="N89" s="36"/>
    </row>
    <row r="90" spans="1:14" s="98" customFormat="1" ht="51" customHeight="1">
      <c r="A90" s="79" t="str">
        <f t="shared" ref="A90:A95" ca="1" si="14">IF(ISERROR(MATCH(F90,Код_КВР,0)),"",INDIRECT(ADDRESS(MATCH(F90,Код_КВР,0)+1,2,,,"КВР")))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0" s="26">
        <v>801</v>
      </c>
      <c r="C90" s="75" t="s">
        <v>90</v>
      </c>
      <c r="D90" s="75" t="s">
        <v>69</v>
      </c>
      <c r="E90" s="26" t="s">
        <v>557</v>
      </c>
      <c r="F90" s="26">
        <v>100</v>
      </c>
      <c r="G90" s="80">
        <f>G91</f>
        <v>37275</v>
      </c>
      <c r="H90" s="80">
        <f>H91</f>
        <v>0</v>
      </c>
      <c r="I90" s="80">
        <f t="shared" si="11"/>
        <v>37275</v>
      </c>
      <c r="J90" s="80">
        <f>J91</f>
        <v>0</v>
      </c>
      <c r="K90" s="80">
        <f t="shared" si="12"/>
        <v>37275</v>
      </c>
      <c r="L90" s="93"/>
      <c r="M90" s="36"/>
      <c r="N90" s="36"/>
    </row>
    <row r="91" spans="1:14" s="98" customFormat="1">
      <c r="A91" s="79" t="str">
        <f t="shared" ca="1" si="14"/>
        <v>Расходы на выплаты персоналу казенных учреждений</v>
      </c>
      <c r="B91" s="26">
        <v>801</v>
      </c>
      <c r="C91" s="75" t="s">
        <v>90</v>
      </c>
      <c r="D91" s="75" t="s">
        <v>69</v>
      </c>
      <c r="E91" s="26" t="s">
        <v>557</v>
      </c>
      <c r="F91" s="26">
        <v>110</v>
      </c>
      <c r="G91" s="80">
        <v>37275</v>
      </c>
      <c r="H91" s="80"/>
      <c r="I91" s="80">
        <f t="shared" si="11"/>
        <v>37275</v>
      </c>
      <c r="J91" s="80"/>
      <c r="K91" s="80">
        <f t="shared" si="12"/>
        <v>37275</v>
      </c>
      <c r="L91" s="93"/>
      <c r="M91" s="36"/>
      <c r="N91" s="36"/>
    </row>
    <row r="92" spans="1:14" s="98" customFormat="1" ht="18.75" customHeight="1">
      <c r="A92" s="79" t="str">
        <f t="shared" ca="1" si="14"/>
        <v>Закупка товаров, работ и услуг для государственных (муниципальных) нужд</v>
      </c>
      <c r="B92" s="26">
        <v>801</v>
      </c>
      <c r="C92" s="75" t="s">
        <v>90</v>
      </c>
      <c r="D92" s="75" t="s">
        <v>69</v>
      </c>
      <c r="E92" s="26" t="s">
        <v>557</v>
      </c>
      <c r="F92" s="26">
        <v>200</v>
      </c>
      <c r="G92" s="80">
        <f>G93</f>
        <v>35796.800000000003</v>
      </c>
      <c r="H92" s="80">
        <f>H93</f>
        <v>0</v>
      </c>
      <c r="I92" s="80">
        <f t="shared" si="11"/>
        <v>35796.800000000003</v>
      </c>
      <c r="J92" s="80">
        <f>J93</f>
        <v>1006.3</v>
      </c>
      <c r="K92" s="80">
        <f t="shared" si="12"/>
        <v>36803.100000000006</v>
      </c>
      <c r="L92" s="93"/>
      <c r="M92" s="36"/>
      <c r="N92" s="36"/>
    </row>
    <row r="93" spans="1:14" s="98" customFormat="1" ht="33.75" customHeight="1">
      <c r="A93" s="79" t="str">
        <f t="shared" ca="1" si="14"/>
        <v>Иные закупки товаров, работ и услуг для обеспечения государственных (муниципальных) нужд</v>
      </c>
      <c r="B93" s="26">
        <v>801</v>
      </c>
      <c r="C93" s="75" t="s">
        <v>90</v>
      </c>
      <c r="D93" s="75" t="s">
        <v>69</v>
      </c>
      <c r="E93" s="26" t="s">
        <v>557</v>
      </c>
      <c r="F93" s="26">
        <v>240</v>
      </c>
      <c r="G93" s="80">
        <v>35796.800000000003</v>
      </c>
      <c r="H93" s="80"/>
      <c r="I93" s="80">
        <f t="shared" si="11"/>
        <v>35796.800000000003</v>
      </c>
      <c r="J93" s="80">
        <v>1006.3</v>
      </c>
      <c r="K93" s="80">
        <f t="shared" si="12"/>
        <v>36803.100000000006</v>
      </c>
      <c r="L93" s="93"/>
      <c r="M93" s="36"/>
      <c r="N93" s="36"/>
    </row>
    <row r="94" spans="1:14" s="98" customFormat="1">
      <c r="A94" s="79" t="str">
        <f t="shared" ca="1" si="14"/>
        <v>Иные бюджетные ассигнования</v>
      </c>
      <c r="B94" s="26">
        <v>801</v>
      </c>
      <c r="C94" s="75" t="s">
        <v>90</v>
      </c>
      <c r="D94" s="75" t="s">
        <v>69</v>
      </c>
      <c r="E94" s="26" t="s">
        <v>557</v>
      </c>
      <c r="F94" s="26">
        <v>800</v>
      </c>
      <c r="G94" s="80">
        <f>G95</f>
        <v>2927.3</v>
      </c>
      <c r="H94" s="80">
        <f>H95</f>
        <v>0</v>
      </c>
      <c r="I94" s="80">
        <f t="shared" si="11"/>
        <v>2927.3</v>
      </c>
      <c r="J94" s="80">
        <f>J95</f>
        <v>0</v>
      </c>
      <c r="K94" s="80">
        <f t="shared" si="12"/>
        <v>2927.3</v>
      </c>
      <c r="L94" s="93"/>
      <c r="M94" s="36"/>
      <c r="N94" s="36"/>
    </row>
    <row r="95" spans="1:14" s="98" customFormat="1">
      <c r="A95" s="79" t="str">
        <f t="shared" ca="1" si="14"/>
        <v>Уплата налогов, сборов и иных платежей</v>
      </c>
      <c r="B95" s="26">
        <v>801</v>
      </c>
      <c r="C95" s="75" t="s">
        <v>90</v>
      </c>
      <c r="D95" s="75" t="s">
        <v>69</v>
      </c>
      <c r="E95" s="26" t="s">
        <v>557</v>
      </c>
      <c r="F95" s="26">
        <v>850</v>
      </c>
      <c r="G95" s="80">
        <v>2927.3</v>
      </c>
      <c r="H95" s="80"/>
      <c r="I95" s="80">
        <f t="shared" si="11"/>
        <v>2927.3</v>
      </c>
      <c r="J95" s="80"/>
      <c r="K95" s="80">
        <f t="shared" si="12"/>
        <v>2927.3</v>
      </c>
      <c r="L95" s="93"/>
      <c r="M95" s="36"/>
      <c r="N95" s="36"/>
    </row>
    <row r="96" spans="1:14" s="98" customFormat="1">
      <c r="A96" s="79" t="str">
        <f ca="1">IF(ISERROR(MATCH(E96,Код_КЦСР,0)),"",INDIRECT(ADDRESS(MATCH(E96,Код_КЦСР,0)+1,2,,,"КЦСР")))</f>
        <v>Развитие муниципальной службы в мэрии города Череповца</v>
      </c>
      <c r="B96" s="26">
        <v>801</v>
      </c>
      <c r="C96" s="75" t="s">
        <v>90</v>
      </c>
      <c r="D96" s="75" t="s">
        <v>69</v>
      </c>
      <c r="E96" s="26" t="s">
        <v>558</v>
      </c>
      <c r="F96" s="26"/>
      <c r="G96" s="80">
        <f>G97</f>
        <v>122.4</v>
      </c>
      <c r="H96" s="80">
        <f>H97</f>
        <v>0</v>
      </c>
      <c r="I96" s="80">
        <f t="shared" si="11"/>
        <v>122.4</v>
      </c>
      <c r="J96" s="80">
        <f>J97</f>
        <v>0</v>
      </c>
      <c r="K96" s="80">
        <f t="shared" si="12"/>
        <v>122.4</v>
      </c>
      <c r="L96" s="93"/>
      <c r="M96" s="36"/>
      <c r="N96" s="36"/>
    </row>
    <row r="97" spans="1:14" s="98" customFormat="1" ht="33">
      <c r="A97" s="79" t="str">
        <f ca="1">IF(ISERROR(MATCH(E97,Код_КЦСР,0)),"",INDIRECT(ADDRESS(MATCH(E97,Код_КЦСР,0)+1,2,,,"КЦСР")))</f>
        <v>Совершенствование организационных и правовых механизмов профессиональной служебной деятельности муниципальных служащих</v>
      </c>
      <c r="B97" s="26">
        <v>801</v>
      </c>
      <c r="C97" s="75" t="s">
        <v>90</v>
      </c>
      <c r="D97" s="75" t="s">
        <v>69</v>
      </c>
      <c r="E97" s="26" t="s">
        <v>559</v>
      </c>
      <c r="F97" s="26"/>
      <c r="G97" s="80">
        <f t="shared" ref="G97:J98" si="15">G98</f>
        <v>122.4</v>
      </c>
      <c r="H97" s="80">
        <f t="shared" si="15"/>
        <v>0</v>
      </c>
      <c r="I97" s="80">
        <f t="shared" si="11"/>
        <v>122.4</v>
      </c>
      <c r="J97" s="80">
        <f t="shared" si="15"/>
        <v>0</v>
      </c>
      <c r="K97" s="80">
        <f t="shared" si="12"/>
        <v>122.4</v>
      </c>
      <c r="L97" s="93"/>
      <c r="M97" s="36"/>
      <c r="N97" s="36"/>
    </row>
    <row r="98" spans="1:14" s="98" customFormat="1" ht="18.75" customHeight="1">
      <c r="A98" s="79" t="str">
        <f ca="1">IF(ISERROR(MATCH(F98,Код_КВР,0)),"",INDIRECT(ADDRESS(MATCH(F98,Код_КВР,0)+1,2,,,"КВР")))</f>
        <v>Закупка товаров, работ и услуг для государственных (муниципальных) нужд</v>
      </c>
      <c r="B98" s="26">
        <v>801</v>
      </c>
      <c r="C98" s="75" t="s">
        <v>90</v>
      </c>
      <c r="D98" s="75" t="s">
        <v>69</v>
      </c>
      <c r="E98" s="26" t="s">
        <v>559</v>
      </c>
      <c r="F98" s="26">
        <v>200</v>
      </c>
      <c r="G98" s="80">
        <f t="shared" si="15"/>
        <v>122.4</v>
      </c>
      <c r="H98" s="80">
        <f t="shared" si="15"/>
        <v>0</v>
      </c>
      <c r="I98" s="80">
        <f t="shared" si="11"/>
        <v>122.4</v>
      </c>
      <c r="J98" s="80">
        <f t="shared" si="15"/>
        <v>0</v>
      </c>
      <c r="K98" s="80">
        <f t="shared" si="12"/>
        <v>122.4</v>
      </c>
      <c r="L98" s="93"/>
      <c r="M98" s="36"/>
      <c r="N98" s="36"/>
    </row>
    <row r="99" spans="1:14" s="98" customFormat="1" ht="33.75" customHeight="1">
      <c r="A99" s="79" t="str">
        <f ca="1">IF(ISERROR(MATCH(F99,Код_КВР,0)),"",INDIRECT(ADDRESS(MATCH(F99,Код_КВР,0)+1,2,,,"КВР")))</f>
        <v>Иные закупки товаров, работ и услуг для обеспечения государственных (муниципальных) нужд</v>
      </c>
      <c r="B99" s="26">
        <v>801</v>
      </c>
      <c r="C99" s="75" t="s">
        <v>90</v>
      </c>
      <c r="D99" s="75" t="s">
        <v>69</v>
      </c>
      <c r="E99" s="26" t="s">
        <v>559</v>
      </c>
      <c r="F99" s="26">
        <v>240</v>
      </c>
      <c r="G99" s="80">
        <v>122.4</v>
      </c>
      <c r="H99" s="80"/>
      <c r="I99" s="80">
        <f t="shared" si="11"/>
        <v>122.4</v>
      </c>
      <c r="J99" s="80"/>
      <c r="K99" s="80">
        <f t="shared" si="12"/>
        <v>122.4</v>
      </c>
      <c r="L99" s="93"/>
      <c r="M99" s="36"/>
      <c r="N99" s="36"/>
    </row>
    <row r="100" spans="1:14" s="98" customFormat="1" ht="50.25" customHeight="1">
      <c r="A100" s="79" t="str">
        <f ca="1">IF(ISERROR(MATCH(E100,Код_КЦСР,0)),"",INDIRECT(ADDRESS(MATCH(E100,Код_КЦСР,0)+1,2,,,"КЦСР")))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100" s="26">
        <v>801</v>
      </c>
      <c r="C100" s="75" t="s">
        <v>90</v>
      </c>
      <c r="D100" s="75" t="s">
        <v>69</v>
      </c>
      <c r="E100" s="26" t="s">
        <v>561</v>
      </c>
      <c r="F100" s="26"/>
      <c r="G100" s="80">
        <f>G101+G104</f>
        <v>56304.9</v>
      </c>
      <c r="H100" s="80">
        <f>H101+H104</f>
        <v>0</v>
      </c>
      <c r="I100" s="80">
        <f t="shared" si="11"/>
        <v>56304.9</v>
      </c>
      <c r="J100" s="80">
        <f>J101+J104</f>
        <v>0</v>
      </c>
      <c r="K100" s="80">
        <f t="shared" si="12"/>
        <v>56304.9</v>
      </c>
      <c r="L100" s="93"/>
      <c r="M100" s="36"/>
      <c r="N100" s="36"/>
    </row>
    <row r="101" spans="1:14" s="98" customFormat="1" ht="35.25" customHeight="1">
      <c r="A101" s="79" t="str">
        <f ca="1">IF(ISERROR(MATCH(E101,Код_КЦСР,0)),"",INDIRECT(ADDRESS(MATCH(E101,Код_КЦСР,0)+1,2,,,"КЦСР")))</f>
        <v>Создание, развитие многофункционального центра, предоставление на базе многофункционального центра услуг, соответствующих стандартам качества</v>
      </c>
      <c r="B101" s="26">
        <v>801</v>
      </c>
      <c r="C101" s="75" t="s">
        <v>90</v>
      </c>
      <c r="D101" s="75" t="s">
        <v>69</v>
      </c>
      <c r="E101" s="26" t="s">
        <v>563</v>
      </c>
      <c r="F101" s="26"/>
      <c r="G101" s="80">
        <f t="shared" ref="G101:J102" si="16">G102</f>
        <v>24446.400000000001</v>
      </c>
      <c r="H101" s="80">
        <f t="shared" si="16"/>
        <v>0</v>
      </c>
      <c r="I101" s="80">
        <f t="shared" si="11"/>
        <v>24446.400000000001</v>
      </c>
      <c r="J101" s="80">
        <f t="shared" si="16"/>
        <v>0</v>
      </c>
      <c r="K101" s="80">
        <f t="shared" si="12"/>
        <v>24446.400000000001</v>
      </c>
      <c r="L101" s="93"/>
      <c r="M101" s="36"/>
      <c r="N101" s="36"/>
    </row>
    <row r="102" spans="1:14" s="98" customFormat="1" ht="33">
      <c r="A102" s="79" t="str">
        <f ca="1">IF(ISERROR(MATCH(F102,Код_КВР,0)),"",INDIRECT(ADDRESS(MATCH(F102,Код_КВР,0)+1,2,,,"КВР")))</f>
        <v>Предоставление субсидий бюджетным, автономным учреждениям и иным некоммерческим организациям</v>
      </c>
      <c r="B102" s="26">
        <v>801</v>
      </c>
      <c r="C102" s="75" t="s">
        <v>90</v>
      </c>
      <c r="D102" s="75" t="s">
        <v>69</v>
      </c>
      <c r="E102" s="26" t="s">
        <v>563</v>
      </c>
      <c r="F102" s="26">
        <v>600</v>
      </c>
      <c r="G102" s="80">
        <f t="shared" si="16"/>
        <v>24446.400000000001</v>
      </c>
      <c r="H102" s="80">
        <f t="shared" si="16"/>
        <v>0</v>
      </c>
      <c r="I102" s="80">
        <f t="shared" si="11"/>
        <v>24446.400000000001</v>
      </c>
      <c r="J102" s="80">
        <f t="shared" si="16"/>
        <v>0</v>
      </c>
      <c r="K102" s="80">
        <f t="shared" si="12"/>
        <v>24446.400000000001</v>
      </c>
      <c r="L102" s="93"/>
      <c r="M102" s="36"/>
      <c r="N102" s="36"/>
    </row>
    <row r="103" spans="1:14" s="98" customFormat="1">
      <c r="A103" s="79" t="str">
        <f ca="1">IF(ISERROR(MATCH(F103,Код_КВР,0)),"",INDIRECT(ADDRESS(MATCH(F103,Код_КВР,0)+1,2,,,"КВР")))</f>
        <v>Субсидии бюджетным учреждениям</v>
      </c>
      <c r="B103" s="26">
        <v>801</v>
      </c>
      <c r="C103" s="75" t="s">
        <v>90</v>
      </c>
      <c r="D103" s="75" t="s">
        <v>69</v>
      </c>
      <c r="E103" s="26" t="s">
        <v>563</v>
      </c>
      <c r="F103" s="26">
        <v>610</v>
      </c>
      <c r="G103" s="80">
        <v>24446.400000000001</v>
      </c>
      <c r="H103" s="80"/>
      <c r="I103" s="80">
        <f t="shared" si="11"/>
        <v>24446.400000000001</v>
      </c>
      <c r="J103" s="80"/>
      <c r="K103" s="80">
        <f t="shared" si="12"/>
        <v>24446.400000000001</v>
      </c>
      <c r="L103" s="93"/>
      <c r="M103" s="36"/>
      <c r="N103" s="36"/>
    </row>
    <row r="104" spans="1:14" s="98" customFormat="1" ht="89.25" customHeight="1">
      <c r="A104" s="79" t="str">
        <f ca="1">IF(ISERROR(MATCH(E104,Код_КЦСР,0)),"",INDIRECT(ADDRESS(MATCH(E104,Код_КЦСР,0)+1,2,,,"КЦСР")))</f>
        <v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услуг»</v>
      </c>
      <c r="B104" s="26">
        <v>801</v>
      </c>
      <c r="C104" s="75" t="s">
        <v>90</v>
      </c>
      <c r="D104" s="75" t="s">
        <v>69</v>
      </c>
      <c r="E104" s="26" t="s">
        <v>564</v>
      </c>
      <c r="F104" s="26"/>
      <c r="G104" s="80">
        <f>G105</f>
        <v>31858.5</v>
      </c>
      <c r="H104" s="80">
        <f>H105</f>
        <v>0</v>
      </c>
      <c r="I104" s="80">
        <f t="shared" si="11"/>
        <v>31858.5</v>
      </c>
      <c r="J104" s="80">
        <f>J105</f>
        <v>0</v>
      </c>
      <c r="K104" s="80">
        <f t="shared" si="12"/>
        <v>31858.5</v>
      </c>
      <c r="L104" s="93"/>
      <c r="M104" s="36"/>
      <c r="N104" s="36"/>
    </row>
    <row r="105" spans="1:14" s="98" customFormat="1" ht="33">
      <c r="A105" s="79" t="str">
        <f ca="1">IF(ISERROR(MATCH(F105,Код_КВР,0)),"",INDIRECT(ADDRESS(MATCH(F105,Код_КВР,0)+1,2,,,"КВР")))</f>
        <v>Предоставление субсидий бюджетным, автономным учреждениям и иным некоммерческим организациям</v>
      </c>
      <c r="B105" s="26">
        <v>801</v>
      </c>
      <c r="C105" s="75" t="s">
        <v>90</v>
      </c>
      <c r="D105" s="75" t="s">
        <v>69</v>
      </c>
      <c r="E105" s="26" t="s">
        <v>564</v>
      </c>
      <c r="F105" s="26">
        <v>600</v>
      </c>
      <c r="G105" s="80">
        <f>G106</f>
        <v>31858.5</v>
      </c>
      <c r="H105" s="80">
        <f>H106</f>
        <v>0</v>
      </c>
      <c r="I105" s="80">
        <f t="shared" si="11"/>
        <v>31858.5</v>
      </c>
      <c r="J105" s="80">
        <f>J106</f>
        <v>0</v>
      </c>
      <c r="K105" s="80">
        <f t="shared" si="12"/>
        <v>31858.5</v>
      </c>
      <c r="L105" s="93"/>
      <c r="M105" s="36"/>
      <c r="N105" s="36"/>
    </row>
    <row r="106" spans="1:14" s="98" customFormat="1">
      <c r="A106" s="79" t="str">
        <f ca="1">IF(ISERROR(MATCH(F106,Код_КВР,0)),"",INDIRECT(ADDRESS(MATCH(F106,Код_КВР,0)+1,2,,,"КВР")))</f>
        <v>Субсидии бюджетным учреждениям</v>
      </c>
      <c r="B106" s="26">
        <v>801</v>
      </c>
      <c r="C106" s="75" t="s">
        <v>90</v>
      </c>
      <c r="D106" s="75" t="s">
        <v>69</v>
      </c>
      <c r="E106" s="26" t="s">
        <v>564</v>
      </c>
      <c r="F106" s="26">
        <v>610</v>
      </c>
      <c r="G106" s="80">
        <f>28629.6+3228.9</f>
        <v>31858.5</v>
      </c>
      <c r="H106" s="80"/>
      <c r="I106" s="80">
        <f t="shared" si="11"/>
        <v>31858.5</v>
      </c>
      <c r="J106" s="80"/>
      <c r="K106" s="80">
        <f t="shared" si="12"/>
        <v>31858.5</v>
      </c>
      <c r="L106" s="93"/>
      <c r="M106" s="36"/>
      <c r="N106" s="36"/>
    </row>
    <row r="107" spans="1:14" s="98" customFormat="1" ht="52.5" customHeight="1">
      <c r="A107" s="79" t="str">
        <f ca="1">IF(ISERROR(MATCH(E107,Код_КЦСР,0)),"",INDIRECT(ADDRESS(MATCH(E107,Код_КЦСР,0)+1,2,,,"КЦСР")))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v>
      </c>
      <c r="B107" s="26">
        <v>801</v>
      </c>
      <c r="C107" s="75" t="s">
        <v>90</v>
      </c>
      <c r="D107" s="75" t="s">
        <v>69</v>
      </c>
      <c r="E107" s="26" t="s">
        <v>566</v>
      </c>
      <c r="F107" s="26"/>
      <c r="G107" s="80">
        <f>+G108+G111+G114</f>
        <v>1424.1</v>
      </c>
      <c r="H107" s="80">
        <f>+H108+H111+H114</f>
        <v>0</v>
      </c>
      <c r="I107" s="80">
        <f t="shared" si="11"/>
        <v>1424.1</v>
      </c>
      <c r="J107" s="80">
        <f>+J108+J111+J114</f>
        <v>0</v>
      </c>
      <c r="K107" s="80">
        <f t="shared" si="12"/>
        <v>1424.1</v>
      </c>
      <c r="L107" s="93"/>
      <c r="M107" s="36"/>
      <c r="N107" s="36"/>
    </row>
    <row r="108" spans="1:14" s="98" customFormat="1" ht="66">
      <c r="A108" s="79" t="str">
        <f ca="1">IF(ISERROR(MATCH(E108,Код_КЦСР,0)),"",INDIRECT(ADDRESS(MATCH(E108,Код_КЦСР,0)+1,2,,,"КЦСР")))</f>
        <v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v>
      </c>
      <c r="B108" s="26">
        <v>801</v>
      </c>
      <c r="C108" s="75" t="s">
        <v>90</v>
      </c>
      <c r="D108" s="75" t="s">
        <v>69</v>
      </c>
      <c r="E108" s="26" t="s">
        <v>570</v>
      </c>
      <c r="F108" s="26"/>
      <c r="G108" s="80">
        <f t="shared" ref="G108:J109" si="17">G109</f>
        <v>378.5</v>
      </c>
      <c r="H108" s="80">
        <f t="shared" si="17"/>
        <v>0</v>
      </c>
      <c r="I108" s="80">
        <f t="shared" si="11"/>
        <v>378.5</v>
      </c>
      <c r="J108" s="80">
        <f t="shared" si="17"/>
        <v>0</v>
      </c>
      <c r="K108" s="80">
        <f t="shared" si="12"/>
        <v>378.5</v>
      </c>
      <c r="L108" s="93"/>
      <c r="M108" s="36"/>
      <c r="N108" s="36"/>
    </row>
    <row r="109" spans="1:14" s="98" customFormat="1" ht="18.75" customHeight="1">
      <c r="A109" s="79" t="str">
        <f ca="1">IF(ISERROR(MATCH(F109,Код_КВР,0)),"",INDIRECT(ADDRESS(MATCH(F109,Код_КВР,0)+1,2,,,"КВР")))</f>
        <v>Закупка товаров, работ и услуг для государственных (муниципальных) нужд</v>
      </c>
      <c r="B109" s="26">
        <v>801</v>
      </c>
      <c r="C109" s="75" t="s">
        <v>90</v>
      </c>
      <c r="D109" s="75" t="s">
        <v>69</v>
      </c>
      <c r="E109" s="26" t="s">
        <v>570</v>
      </c>
      <c r="F109" s="26">
        <v>200</v>
      </c>
      <c r="G109" s="80">
        <f t="shared" si="17"/>
        <v>378.5</v>
      </c>
      <c r="H109" s="80">
        <f t="shared" si="17"/>
        <v>0</v>
      </c>
      <c r="I109" s="80">
        <f t="shared" si="11"/>
        <v>378.5</v>
      </c>
      <c r="J109" s="80">
        <f t="shared" si="17"/>
        <v>0</v>
      </c>
      <c r="K109" s="80">
        <f t="shared" si="12"/>
        <v>378.5</v>
      </c>
      <c r="L109" s="93"/>
      <c r="M109" s="36"/>
      <c r="N109" s="36"/>
    </row>
    <row r="110" spans="1:14" s="98" customFormat="1" ht="33.75" customHeight="1">
      <c r="A110" s="79" t="str">
        <f ca="1">IF(ISERROR(MATCH(F110,Код_КВР,0)),"",INDIRECT(ADDRESS(MATCH(F110,Код_КВР,0)+1,2,,,"КВР")))</f>
        <v>Иные закупки товаров, работ и услуг для обеспечения государственных (муниципальных) нужд</v>
      </c>
      <c r="B110" s="26">
        <v>801</v>
      </c>
      <c r="C110" s="75" t="s">
        <v>90</v>
      </c>
      <c r="D110" s="75" t="s">
        <v>69</v>
      </c>
      <c r="E110" s="26" t="s">
        <v>570</v>
      </c>
      <c r="F110" s="26">
        <v>240</v>
      </c>
      <c r="G110" s="80">
        <v>378.5</v>
      </c>
      <c r="H110" s="80"/>
      <c r="I110" s="80">
        <f t="shared" si="11"/>
        <v>378.5</v>
      </c>
      <c r="J110" s="80"/>
      <c r="K110" s="80">
        <f t="shared" si="12"/>
        <v>378.5</v>
      </c>
      <c r="L110" s="93"/>
      <c r="M110" s="36"/>
      <c r="N110" s="36"/>
    </row>
    <row r="111" spans="1:14" s="98" customFormat="1" ht="68.25" customHeight="1">
      <c r="A111" s="79" t="str">
        <f ca="1">IF(ISERROR(MATCH(E111,Код_КЦСР,0)),"",INDIRECT(ADDRESS(MATCH(E111,Код_КЦСР,0)+1,2,,,"КЦСР")))</f>
        <v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v>
      </c>
      <c r="B111" s="26">
        <v>801</v>
      </c>
      <c r="C111" s="75" t="s">
        <v>90</v>
      </c>
      <c r="D111" s="75" t="s">
        <v>69</v>
      </c>
      <c r="E111" s="26" t="s">
        <v>571</v>
      </c>
      <c r="F111" s="26"/>
      <c r="G111" s="80">
        <f t="shared" ref="G111:J112" si="18">G112</f>
        <v>535</v>
      </c>
      <c r="H111" s="80">
        <f t="shared" si="18"/>
        <v>0</v>
      </c>
      <c r="I111" s="80">
        <f t="shared" si="11"/>
        <v>535</v>
      </c>
      <c r="J111" s="80">
        <f t="shared" si="18"/>
        <v>0</v>
      </c>
      <c r="K111" s="80">
        <f t="shared" si="12"/>
        <v>535</v>
      </c>
      <c r="L111" s="93"/>
      <c r="M111" s="36"/>
      <c r="N111" s="36"/>
    </row>
    <row r="112" spans="1:14" s="98" customFormat="1" ht="18.75" customHeight="1">
      <c r="A112" s="79" t="str">
        <f ca="1">IF(ISERROR(MATCH(F112,Код_КВР,0)),"",INDIRECT(ADDRESS(MATCH(F112,Код_КВР,0)+1,2,,,"КВР")))</f>
        <v>Закупка товаров, работ и услуг для государственных (муниципальных) нужд</v>
      </c>
      <c r="B112" s="26">
        <v>801</v>
      </c>
      <c r="C112" s="75" t="s">
        <v>90</v>
      </c>
      <c r="D112" s="75" t="s">
        <v>69</v>
      </c>
      <c r="E112" s="26" t="s">
        <v>571</v>
      </c>
      <c r="F112" s="26">
        <v>200</v>
      </c>
      <c r="G112" s="80">
        <f t="shared" si="18"/>
        <v>535</v>
      </c>
      <c r="H112" s="80">
        <f t="shared" si="18"/>
        <v>0</v>
      </c>
      <c r="I112" s="80">
        <f t="shared" si="11"/>
        <v>535</v>
      </c>
      <c r="J112" s="80">
        <f t="shared" si="18"/>
        <v>0</v>
      </c>
      <c r="K112" s="80">
        <f t="shared" si="12"/>
        <v>535</v>
      </c>
      <c r="L112" s="93"/>
      <c r="M112" s="36"/>
      <c r="N112" s="36"/>
    </row>
    <row r="113" spans="1:14" s="98" customFormat="1" ht="33.75" customHeight="1">
      <c r="A113" s="79" t="str">
        <f ca="1">IF(ISERROR(MATCH(F113,Код_КВР,0)),"",INDIRECT(ADDRESS(MATCH(F113,Код_КВР,0)+1,2,,,"КВР")))</f>
        <v>Иные закупки товаров, работ и услуг для обеспечения государственных (муниципальных) нужд</v>
      </c>
      <c r="B113" s="26">
        <v>801</v>
      </c>
      <c r="C113" s="75" t="s">
        <v>90</v>
      </c>
      <c r="D113" s="75" t="s">
        <v>69</v>
      </c>
      <c r="E113" s="26" t="s">
        <v>571</v>
      </c>
      <c r="F113" s="26">
        <v>240</v>
      </c>
      <c r="G113" s="80">
        <v>535</v>
      </c>
      <c r="H113" s="80"/>
      <c r="I113" s="80">
        <f t="shared" si="11"/>
        <v>535</v>
      </c>
      <c r="J113" s="80"/>
      <c r="K113" s="80">
        <f t="shared" si="12"/>
        <v>535</v>
      </c>
      <c r="L113" s="93"/>
      <c r="M113" s="36"/>
      <c r="N113" s="36"/>
    </row>
    <row r="114" spans="1:14" s="98" customFormat="1" ht="36" customHeight="1">
      <c r="A114" s="79" t="str">
        <f ca="1">IF(ISERROR(MATCH(E114,Код_КЦСР,0)),"",INDIRECT(ADDRESS(MATCH(E114,Код_КЦСР,0)+1,2,,,"КЦСР")))</f>
        <v>Формирование положительного имиджа Череповца на межрегиональном уровне посредством участия города в деятельности союзов и ассоциаций</v>
      </c>
      <c r="B114" s="26">
        <v>801</v>
      </c>
      <c r="C114" s="75" t="s">
        <v>90</v>
      </c>
      <c r="D114" s="75" t="s">
        <v>69</v>
      </c>
      <c r="E114" s="26" t="s">
        <v>572</v>
      </c>
      <c r="F114" s="26"/>
      <c r="G114" s="80">
        <f t="shared" ref="G114:J115" si="19">G115</f>
        <v>510.6</v>
      </c>
      <c r="H114" s="80">
        <f t="shared" si="19"/>
        <v>0</v>
      </c>
      <c r="I114" s="80">
        <f t="shared" si="11"/>
        <v>510.6</v>
      </c>
      <c r="J114" s="80">
        <f t="shared" si="19"/>
        <v>0</v>
      </c>
      <c r="K114" s="80">
        <f t="shared" si="12"/>
        <v>510.6</v>
      </c>
      <c r="L114" s="93"/>
      <c r="M114" s="36"/>
      <c r="N114" s="36"/>
    </row>
    <row r="115" spans="1:14" s="98" customFormat="1">
      <c r="A115" s="79" t="str">
        <f ca="1">IF(ISERROR(MATCH(F115,Код_КВР,0)),"",INDIRECT(ADDRESS(MATCH(F115,Код_КВР,0)+1,2,,,"КВР")))</f>
        <v>Иные бюджетные ассигнования</v>
      </c>
      <c r="B115" s="26">
        <v>801</v>
      </c>
      <c r="C115" s="75" t="s">
        <v>90</v>
      </c>
      <c r="D115" s="75" t="s">
        <v>69</v>
      </c>
      <c r="E115" s="26" t="s">
        <v>572</v>
      </c>
      <c r="F115" s="26">
        <v>800</v>
      </c>
      <c r="G115" s="80">
        <f t="shared" si="19"/>
        <v>510.6</v>
      </c>
      <c r="H115" s="80">
        <f t="shared" si="19"/>
        <v>0</v>
      </c>
      <c r="I115" s="80">
        <f t="shared" si="11"/>
        <v>510.6</v>
      </c>
      <c r="J115" s="80">
        <f t="shared" si="19"/>
        <v>0</v>
      </c>
      <c r="K115" s="80">
        <f t="shared" si="12"/>
        <v>510.6</v>
      </c>
      <c r="L115" s="93"/>
      <c r="M115" s="36"/>
      <c r="N115" s="36"/>
    </row>
    <row r="116" spans="1:14" s="98" customFormat="1">
      <c r="A116" s="79" t="str">
        <f ca="1">IF(ISERROR(MATCH(F116,Код_КВР,0)),"",INDIRECT(ADDRESS(MATCH(F116,Код_КВР,0)+1,2,,,"КВР")))</f>
        <v>Уплата налогов, сборов и иных платежей</v>
      </c>
      <c r="B116" s="26">
        <v>801</v>
      </c>
      <c r="C116" s="75" t="s">
        <v>90</v>
      </c>
      <c r="D116" s="75" t="s">
        <v>69</v>
      </c>
      <c r="E116" s="26" t="s">
        <v>572</v>
      </c>
      <c r="F116" s="26">
        <v>850</v>
      </c>
      <c r="G116" s="80">
        <v>510.6</v>
      </c>
      <c r="H116" s="80"/>
      <c r="I116" s="80">
        <f t="shared" si="11"/>
        <v>510.6</v>
      </c>
      <c r="J116" s="80"/>
      <c r="K116" s="80">
        <f t="shared" si="12"/>
        <v>510.6</v>
      </c>
      <c r="L116" s="93"/>
      <c r="M116" s="36"/>
      <c r="N116" s="36"/>
    </row>
    <row r="117" spans="1:14" s="98" customFormat="1" ht="33">
      <c r="A117" s="79" t="str">
        <f ca="1">IF(ISERROR(MATCH(E117,Код_КЦСР,0)),"",INDIRECT(ADDRESS(MATCH(E117,Код_КЦСР,0)+1,2,,,"КЦСР")))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117" s="26">
        <v>801</v>
      </c>
      <c r="C117" s="75" t="s">
        <v>90</v>
      </c>
      <c r="D117" s="75" t="s">
        <v>69</v>
      </c>
      <c r="E117" s="26" t="s">
        <v>576</v>
      </c>
      <c r="F117" s="26"/>
      <c r="G117" s="80">
        <f t="shared" ref="G117:J120" si="20">G118</f>
        <v>20</v>
      </c>
      <c r="H117" s="80">
        <f t="shared" si="20"/>
        <v>0</v>
      </c>
      <c r="I117" s="80">
        <f t="shared" si="11"/>
        <v>20</v>
      </c>
      <c r="J117" s="80">
        <f t="shared" si="20"/>
        <v>0</v>
      </c>
      <c r="K117" s="80">
        <f t="shared" si="12"/>
        <v>20</v>
      </c>
      <c r="L117" s="93"/>
      <c r="M117" s="36"/>
      <c r="N117" s="36"/>
    </row>
    <row r="118" spans="1:14" s="98" customFormat="1">
      <c r="A118" s="79" t="str">
        <f ca="1">IF(ISERROR(MATCH(E118,Код_КЦСР,0)),"",INDIRECT(ADDRESS(MATCH(E118,Код_КЦСР,0)+1,2,,,"КЦСР")))</f>
        <v>Профилактика преступлений и иных правонарушений в городе Череповце</v>
      </c>
      <c r="B118" s="26">
        <v>801</v>
      </c>
      <c r="C118" s="75" t="s">
        <v>90</v>
      </c>
      <c r="D118" s="75" t="s">
        <v>69</v>
      </c>
      <c r="E118" s="26" t="s">
        <v>578</v>
      </c>
      <c r="F118" s="26"/>
      <c r="G118" s="80">
        <f>G119</f>
        <v>20</v>
      </c>
      <c r="H118" s="80">
        <f>H119</f>
        <v>0</v>
      </c>
      <c r="I118" s="80">
        <f t="shared" si="11"/>
        <v>20</v>
      </c>
      <c r="J118" s="80">
        <f>J119</f>
        <v>0</v>
      </c>
      <c r="K118" s="80">
        <f t="shared" si="12"/>
        <v>20</v>
      </c>
      <c r="L118" s="93"/>
      <c r="M118" s="36"/>
      <c r="N118" s="36"/>
    </row>
    <row r="119" spans="1:14" s="98" customFormat="1">
      <c r="A119" s="79" t="str">
        <f ca="1">IF(ISERROR(MATCH(E119,Код_КЦСР,0)),"",INDIRECT(ADDRESS(MATCH(E119,Код_КЦСР,0)+1,2,,,"КЦСР")))</f>
        <v>Привлечение общественности к охране общественного порядка</v>
      </c>
      <c r="B119" s="26">
        <v>801</v>
      </c>
      <c r="C119" s="75" t="s">
        <v>90</v>
      </c>
      <c r="D119" s="75" t="s">
        <v>69</v>
      </c>
      <c r="E119" s="26" t="s">
        <v>585</v>
      </c>
      <c r="F119" s="26"/>
      <c r="G119" s="80">
        <f t="shared" si="20"/>
        <v>20</v>
      </c>
      <c r="H119" s="80">
        <f t="shared" si="20"/>
        <v>0</v>
      </c>
      <c r="I119" s="80">
        <f t="shared" si="11"/>
        <v>20</v>
      </c>
      <c r="J119" s="80">
        <f t="shared" si="20"/>
        <v>0</v>
      </c>
      <c r="K119" s="80">
        <f t="shared" si="12"/>
        <v>20</v>
      </c>
      <c r="L119" s="93"/>
      <c r="M119" s="36"/>
      <c r="N119" s="36"/>
    </row>
    <row r="120" spans="1:14" s="98" customFormat="1" ht="18.75" customHeight="1">
      <c r="A120" s="79" t="str">
        <f ca="1">IF(ISERROR(MATCH(F120,Код_КВР,0)),"",INDIRECT(ADDRESS(MATCH(F120,Код_КВР,0)+1,2,,,"КВР")))</f>
        <v>Закупка товаров, работ и услуг для государственных (муниципальных) нужд</v>
      </c>
      <c r="B120" s="26">
        <v>801</v>
      </c>
      <c r="C120" s="75" t="s">
        <v>90</v>
      </c>
      <c r="D120" s="75" t="s">
        <v>69</v>
      </c>
      <c r="E120" s="26" t="s">
        <v>585</v>
      </c>
      <c r="F120" s="26">
        <v>200</v>
      </c>
      <c r="G120" s="80">
        <f t="shared" si="20"/>
        <v>20</v>
      </c>
      <c r="H120" s="80">
        <f t="shared" si="20"/>
        <v>0</v>
      </c>
      <c r="I120" s="80">
        <f t="shared" si="11"/>
        <v>20</v>
      </c>
      <c r="J120" s="80">
        <f t="shared" si="20"/>
        <v>0</v>
      </c>
      <c r="K120" s="80">
        <f t="shared" si="12"/>
        <v>20</v>
      </c>
      <c r="L120" s="93"/>
      <c r="M120" s="36"/>
      <c r="N120" s="36"/>
    </row>
    <row r="121" spans="1:14" s="98" customFormat="1" ht="33.75" customHeight="1">
      <c r="A121" s="79" t="str">
        <f ca="1">IF(ISERROR(MATCH(F121,Код_КВР,0)),"",INDIRECT(ADDRESS(MATCH(F121,Код_КВР,0)+1,2,,,"КВР")))</f>
        <v>Иные закупки товаров, работ и услуг для обеспечения государственных (муниципальных) нужд</v>
      </c>
      <c r="B121" s="26">
        <v>801</v>
      </c>
      <c r="C121" s="75" t="s">
        <v>90</v>
      </c>
      <c r="D121" s="75" t="s">
        <v>69</v>
      </c>
      <c r="E121" s="26" t="s">
        <v>585</v>
      </c>
      <c r="F121" s="26">
        <v>240</v>
      </c>
      <c r="G121" s="80">
        <v>20</v>
      </c>
      <c r="H121" s="80"/>
      <c r="I121" s="80">
        <f t="shared" si="11"/>
        <v>20</v>
      </c>
      <c r="J121" s="80"/>
      <c r="K121" s="80">
        <f t="shared" si="12"/>
        <v>20</v>
      </c>
      <c r="L121" s="93"/>
      <c r="M121" s="36"/>
      <c r="N121" s="36"/>
    </row>
    <row r="122" spans="1:14" s="98" customFormat="1">
      <c r="A122" s="79" t="str">
        <f ca="1">IF(ISERROR(MATCH(E122,Код_КЦСР,0)),"",INDIRECT(ADDRESS(MATCH(E122,Код_КЦСР,0)+1,2,,,"КЦСР")))</f>
        <v>Расходы, не включенные в муниципальные программы города Череповца</v>
      </c>
      <c r="B122" s="26">
        <v>801</v>
      </c>
      <c r="C122" s="75" t="s">
        <v>90</v>
      </c>
      <c r="D122" s="75" t="s">
        <v>69</v>
      </c>
      <c r="E122" s="26" t="s">
        <v>586</v>
      </c>
      <c r="F122" s="26"/>
      <c r="G122" s="80">
        <f t="shared" ref="G122:J126" si="21">G123</f>
        <v>50.7</v>
      </c>
      <c r="H122" s="80">
        <f t="shared" si="21"/>
        <v>0</v>
      </c>
      <c r="I122" s="80">
        <f t="shared" si="11"/>
        <v>50.7</v>
      </c>
      <c r="J122" s="80">
        <f t="shared" si="21"/>
        <v>0</v>
      </c>
      <c r="K122" s="80">
        <f t="shared" si="12"/>
        <v>50.7</v>
      </c>
      <c r="L122" s="93"/>
      <c r="M122" s="36"/>
      <c r="N122" s="36"/>
    </row>
    <row r="123" spans="1:14" s="98" customFormat="1" ht="33">
      <c r="A123" s="79" t="str">
        <f ca="1">IF(ISERROR(MATCH(E123,Код_КЦСР,0)),"",INDIRECT(ADDRESS(MATCH(E123,Код_КЦСР,0)+1,2,,,"КЦСР")))</f>
        <v>Реализация функций органов местного самоуправления города, связанных с общегородским управлением и проведением мероприятий</v>
      </c>
      <c r="B123" s="26">
        <v>801</v>
      </c>
      <c r="C123" s="75" t="s">
        <v>90</v>
      </c>
      <c r="D123" s="75" t="s">
        <v>69</v>
      </c>
      <c r="E123" s="26" t="s">
        <v>604</v>
      </c>
      <c r="F123" s="26"/>
      <c r="G123" s="80">
        <f t="shared" si="21"/>
        <v>50.7</v>
      </c>
      <c r="H123" s="80">
        <f t="shared" si="21"/>
        <v>0</v>
      </c>
      <c r="I123" s="80">
        <f t="shared" si="11"/>
        <v>50.7</v>
      </c>
      <c r="J123" s="80">
        <f t="shared" si="21"/>
        <v>0</v>
      </c>
      <c r="K123" s="80">
        <f t="shared" si="12"/>
        <v>50.7</v>
      </c>
      <c r="L123" s="93"/>
      <c r="M123" s="36"/>
      <c r="N123" s="36"/>
    </row>
    <row r="124" spans="1:14" s="98" customFormat="1">
      <c r="A124" s="79" t="str">
        <f ca="1">IF(ISERROR(MATCH(E124,Код_КЦСР,0)),"",INDIRECT(ADDRESS(MATCH(E124,Код_КЦСР,0)+1,2,,,"КЦСР")))</f>
        <v>Расходы на судебные издержки и исполнение судебных решений</v>
      </c>
      <c r="B124" s="26">
        <v>801</v>
      </c>
      <c r="C124" s="75" t="s">
        <v>90</v>
      </c>
      <c r="D124" s="75" t="s">
        <v>69</v>
      </c>
      <c r="E124" s="26" t="s">
        <v>605</v>
      </c>
      <c r="F124" s="26"/>
      <c r="G124" s="80">
        <f>G125+G128</f>
        <v>50.7</v>
      </c>
      <c r="H124" s="80">
        <f>H125+H128</f>
        <v>0</v>
      </c>
      <c r="I124" s="80">
        <f t="shared" si="11"/>
        <v>50.7</v>
      </c>
      <c r="J124" s="80">
        <f>J125+J128</f>
        <v>0</v>
      </c>
      <c r="K124" s="80">
        <f t="shared" si="12"/>
        <v>50.7</v>
      </c>
      <c r="L124" s="93"/>
      <c r="M124" s="36"/>
      <c r="N124" s="36"/>
    </row>
    <row r="125" spans="1:14" s="98" customFormat="1">
      <c r="A125" s="79" t="str">
        <f ca="1">IF(ISERROR(MATCH(E125,Код_КЦСР,0)),"",INDIRECT(ADDRESS(MATCH(E125,Код_КЦСР,0)+1,2,,,"КЦСР")))</f>
        <v>Расходы на судебные издержки и исполнение судебных решений</v>
      </c>
      <c r="B125" s="26">
        <v>801</v>
      </c>
      <c r="C125" s="75" t="s">
        <v>90</v>
      </c>
      <c r="D125" s="75" t="s">
        <v>69</v>
      </c>
      <c r="E125" s="26" t="s">
        <v>605</v>
      </c>
      <c r="F125" s="26"/>
      <c r="G125" s="80">
        <f t="shared" si="21"/>
        <v>50</v>
      </c>
      <c r="H125" s="80">
        <f t="shared" si="21"/>
        <v>0</v>
      </c>
      <c r="I125" s="80">
        <f t="shared" si="11"/>
        <v>50</v>
      </c>
      <c r="J125" s="80">
        <f t="shared" si="21"/>
        <v>0</v>
      </c>
      <c r="K125" s="80">
        <f t="shared" si="12"/>
        <v>50</v>
      </c>
      <c r="L125" s="93"/>
      <c r="M125" s="36"/>
      <c r="N125" s="36"/>
    </row>
    <row r="126" spans="1:14" s="98" customFormat="1">
      <c r="A126" s="79" t="str">
        <f ca="1">IF(ISERROR(MATCH(F126,Код_КВР,0)),"",INDIRECT(ADDRESS(MATCH(F126,Код_КВР,0)+1,2,,,"КВР")))</f>
        <v>Иные бюджетные ассигнования</v>
      </c>
      <c r="B126" s="26">
        <v>801</v>
      </c>
      <c r="C126" s="75" t="s">
        <v>90</v>
      </c>
      <c r="D126" s="75" t="s">
        <v>69</v>
      </c>
      <c r="E126" s="26" t="s">
        <v>605</v>
      </c>
      <c r="F126" s="26">
        <v>800</v>
      </c>
      <c r="G126" s="80">
        <f t="shared" si="21"/>
        <v>50</v>
      </c>
      <c r="H126" s="80">
        <f t="shared" si="21"/>
        <v>0</v>
      </c>
      <c r="I126" s="80">
        <f t="shared" si="11"/>
        <v>50</v>
      </c>
      <c r="J126" s="80">
        <f t="shared" si="21"/>
        <v>0</v>
      </c>
      <c r="K126" s="80">
        <f t="shared" si="12"/>
        <v>50</v>
      </c>
      <c r="L126" s="93"/>
      <c r="M126" s="36"/>
      <c r="N126" s="36"/>
    </row>
    <row r="127" spans="1:14" s="98" customFormat="1">
      <c r="A127" s="79" t="str">
        <f ca="1">IF(ISERROR(MATCH(F127,Код_КВР,0)),"",INDIRECT(ADDRESS(MATCH(F127,Код_КВР,0)+1,2,,,"КВР")))</f>
        <v>Исполнение судебных актов</v>
      </c>
      <c r="B127" s="26">
        <v>801</v>
      </c>
      <c r="C127" s="75" t="s">
        <v>90</v>
      </c>
      <c r="D127" s="75" t="s">
        <v>69</v>
      </c>
      <c r="E127" s="26" t="s">
        <v>605</v>
      </c>
      <c r="F127" s="26">
        <v>830</v>
      </c>
      <c r="G127" s="80">
        <v>50</v>
      </c>
      <c r="H127" s="80"/>
      <c r="I127" s="80">
        <f t="shared" si="11"/>
        <v>50</v>
      </c>
      <c r="J127" s="80"/>
      <c r="K127" s="80">
        <f t="shared" si="12"/>
        <v>50</v>
      </c>
      <c r="L127" s="93"/>
      <c r="M127" s="36"/>
      <c r="N127" s="36"/>
    </row>
    <row r="128" spans="1:14" s="98" customFormat="1">
      <c r="A128" s="79" t="str">
        <f ca="1">IF(ISERROR(MATCH(E128,Код_КЦСР,0)),"",INDIRECT(ADDRESS(MATCH(E128,Код_КЦСР,0)+1,2,,,"КЦСР")))</f>
        <v>Выполнение других обязательств органов местного самоуправления</v>
      </c>
      <c r="B128" s="26">
        <v>801</v>
      </c>
      <c r="C128" s="75" t="s">
        <v>90</v>
      </c>
      <c r="D128" s="75" t="s">
        <v>69</v>
      </c>
      <c r="E128" s="26" t="s">
        <v>606</v>
      </c>
      <c r="F128" s="26"/>
      <c r="G128" s="80">
        <f>G129</f>
        <v>0.7</v>
      </c>
      <c r="H128" s="80">
        <f>H129</f>
        <v>0</v>
      </c>
      <c r="I128" s="80">
        <f t="shared" si="11"/>
        <v>0.7</v>
      </c>
      <c r="J128" s="80">
        <f>J129</f>
        <v>0</v>
      </c>
      <c r="K128" s="80">
        <f t="shared" si="12"/>
        <v>0.7</v>
      </c>
      <c r="L128" s="93"/>
      <c r="M128" s="36"/>
      <c r="N128" s="36"/>
    </row>
    <row r="129" spans="1:14" s="98" customFormat="1">
      <c r="A129" s="79" t="str">
        <f ca="1">IF(ISERROR(MATCH(F129,Код_КВР,0)),"",INDIRECT(ADDRESS(MATCH(F129,Код_КВР,0)+1,2,,,"КВР")))</f>
        <v>Иные бюджетные ассигнования</v>
      </c>
      <c r="B129" s="26">
        <v>801</v>
      </c>
      <c r="C129" s="75" t="s">
        <v>90</v>
      </c>
      <c r="D129" s="75" t="s">
        <v>69</v>
      </c>
      <c r="E129" s="26" t="s">
        <v>606</v>
      </c>
      <c r="F129" s="26">
        <v>800</v>
      </c>
      <c r="G129" s="80">
        <f>G130</f>
        <v>0.7</v>
      </c>
      <c r="H129" s="80">
        <f>H130</f>
        <v>0</v>
      </c>
      <c r="I129" s="80">
        <f t="shared" si="11"/>
        <v>0.7</v>
      </c>
      <c r="J129" s="80">
        <f>J130</f>
        <v>0</v>
      </c>
      <c r="K129" s="80">
        <f t="shared" si="12"/>
        <v>0.7</v>
      </c>
      <c r="L129" s="93"/>
      <c r="M129" s="36"/>
      <c r="N129" s="36"/>
    </row>
    <row r="130" spans="1:14" s="98" customFormat="1">
      <c r="A130" s="79" t="str">
        <f ca="1">IF(ISERROR(MATCH(F130,Код_КВР,0)),"",INDIRECT(ADDRESS(MATCH(F130,Код_КВР,0)+1,2,,,"КВР")))</f>
        <v>Уплата налогов, сборов и иных платежей</v>
      </c>
      <c r="B130" s="26">
        <v>801</v>
      </c>
      <c r="C130" s="75" t="s">
        <v>90</v>
      </c>
      <c r="D130" s="75" t="s">
        <v>69</v>
      </c>
      <c r="E130" s="26" t="s">
        <v>606</v>
      </c>
      <c r="F130" s="26">
        <v>850</v>
      </c>
      <c r="G130" s="80">
        <v>0.7</v>
      </c>
      <c r="H130" s="80"/>
      <c r="I130" s="80">
        <f t="shared" si="11"/>
        <v>0.7</v>
      </c>
      <c r="J130" s="80"/>
      <c r="K130" s="80">
        <f t="shared" si="12"/>
        <v>0.7</v>
      </c>
      <c r="L130" s="93"/>
      <c r="M130" s="36"/>
      <c r="N130" s="36"/>
    </row>
    <row r="131" spans="1:14" s="98" customFormat="1">
      <c r="A131" s="79" t="str">
        <f ca="1">IF(ISERROR(MATCH(C131,Код_Раздел,0)),"",INDIRECT(ADDRESS(MATCH(C131,Код_Раздел,0)+1,2,,,"Раздел")))</f>
        <v>Национальная безопасность и правоохранительная  деятельность</v>
      </c>
      <c r="B131" s="26">
        <v>801</v>
      </c>
      <c r="C131" s="75" t="s">
        <v>92</v>
      </c>
      <c r="D131" s="75"/>
      <c r="E131" s="26"/>
      <c r="F131" s="26"/>
      <c r="G131" s="80">
        <f>G132</f>
        <v>55635.799999999996</v>
      </c>
      <c r="H131" s="80">
        <f>H132</f>
        <v>0</v>
      </c>
      <c r="I131" s="80">
        <f t="shared" si="11"/>
        <v>55635.799999999996</v>
      </c>
      <c r="J131" s="80">
        <f>J132</f>
        <v>0</v>
      </c>
      <c r="K131" s="80">
        <f t="shared" si="12"/>
        <v>55635.799999999996</v>
      </c>
      <c r="L131" s="93"/>
      <c r="M131" s="36"/>
      <c r="N131" s="36"/>
    </row>
    <row r="132" spans="1:14" s="98" customFormat="1" ht="33">
      <c r="A132" s="83" t="s">
        <v>133</v>
      </c>
      <c r="B132" s="26">
        <v>801</v>
      </c>
      <c r="C132" s="75" t="s">
        <v>92</v>
      </c>
      <c r="D132" s="75" t="s">
        <v>96</v>
      </c>
      <c r="E132" s="26"/>
      <c r="F132" s="26"/>
      <c r="G132" s="80">
        <f>G133+G137+G163</f>
        <v>55635.799999999996</v>
      </c>
      <c r="H132" s="80">
        <f>H133+H137+H163</f>
        <v>0</v>
      </c>
      <c r="I132" s="80">
        <f t="shared" si="11"/>
        <v>55635.799999999996</v>
      </c>
      <c r="J132" s="80">
        <f>J133+J137+J163</f>
        <v>0</v>
      </c>
      <c r="K132" s="80">
        <f t="shared" si="12"/>
        <v>55635.799999999996</v>
      </c>
      <c r="L132" s="93"/>
      <c r="M132" s="36"/>
      <c r="N132" s="36"/>
    </row>
    <row r="133" spans="1:14" s="98" customFormat="1">
      <c r="A133" s="79" t="str">
        <f ca="1">IF(ISERROR(MATCH(E133,Код_КЦСР,0)),"",INDIRECT(ADDRESS(MATCH(E133,Код_КЦСР,0)+1,2,,,"КЦСР")))</f>
        <v>Муниципальная программа «Здоровый город» на 2014 – 2022 годы</v>
      </c>
      <c r="B133" s="26">
        <v>801</v>
      </c>
      <c r="C133" s="75" t="s">
        <v>92</v>
      </c>
      <c r="D133" s="75" t="s">
        <v>96</v>
      </c>
      <c r="E133" s="26" t="s">
        <v>400</v>
      </c>
      <c r="F133" s="26"/>
      <c r="G133" s="80">
        <f>G134</f>
        <v>77.900000000000006</v>
      </c>
      <c r="H133" s="80">
        <f>H134</f>
        <v>0</v>
      </c>
      <c r="I133" s="80">
        <f t="shared" si="11"/>
        <v>77.900000000000006</v>
      </c>
      <c r="J133" s="80">
        <f>J134</f>
        <v>0</v>
      </c>
      <c r="K133" s="80">
        <f t="shared" si="12"/>
        <v>77.900000000000006</v>
      </c>
      <c r="L133" s="93"/>
      <c r="M133" s="36"/>
      <c r="N133" s="36"/>
    </row>
    <row r="134" spans="1:14" s="98" customFormat="1">
      <c r="A134" s="79" t="str">
        <f ca="1">IF(ISERROR(MATCH(E134,Код_КЦСР,0)),"",INDIRECT(ADDRESS(MATCH(E134,Код_КЦСР,0)+1,2,,,"КЦСР")))</f>
        <v>Сохранение и укрепление здоровья детей и подростков</v>
      </c>
      <c r="B134" s="26">
        <v>801</v>
      </c>
      <c r="C134" s="75" t="s">
        <v>92</v>
      </c>
      <c r="D134" s="75" t="s">
        <v>96</v>
      </c>
      <c r="E134" s="26" t="s">
        <v>403</v>
      </c>
      <c r="F134" s="26"/>
      <c r="G134" s="80">
        <f t="shared" ref="G134:J135" si="22">G135</f>
        <v>77.900000000000006</v>
      </c>
      <c r="H134" s="80">
        <f t="shared" si="22"/>
        <v>0</v>
      </c>
      <c r="I134" s="80">
        <f t="shared" si="11"/>
        <v>77.900000000000006</v>
      </c>
      <c r="J134" s="80">
        <f t="shared" si="22"/>
        <v>0</v>
      </c>
      <c r="K134" s="80">
        <f t="shared" si="12"/>
        <v>77.900000000000006</v>
      </c>
      <c r="L134" s="93"/>
      <c r="M134" s="36"/>
      <c r="N134" s="36"/>
    </row>
    <row r="135" spans="1:14" s="98" customFormat="1" ht="18.75" customHeight="1">
      <c r="A135" s="79" t="str">
        <f ca="1">IF(ISERROR(MATCH(F135,Код_КВР,0)),"",INDIRECT(ADDRESS(MATCH(F135,Код_КВР,0)+1,2,,,"КВР")))</f>
        <v>Закупка товаров, работ и услуг для государственных (муниципальных) нужд</v>
      </c>
      <c r="B135" s="26">
        <v>801</v>
      </c>
      <c r="C135" s="75" t="s">
        <v>92</v>
      </c>
      <c r="D135" s="75" t="s">
        <v>96</v>
      </c>
      <c r="E135" s="26" t="s">
        <v>403</v>
      </c>
      <c r="F135" s="26">
        <v>200</v>
      </c>
      <c r="G135" s="80">
        <f t="shared" si="22"/>
        <v>77.900000000000006</v>
      </c>
      <c r="H135" s="80">
        <f t="shared" si="22"/>
        <v>0</v>
      </c>
      <c r="I135" s="80">
        <f t="shared" si="11"/>
        <v>77.900000000000006</v>
      </c>
      <c r="J135" s="80">
        <f t="shared" si="22"/>
        <v>0</v>
      </c>
      <c r="K135" s="80">
        <f t="shared" si="12"/>
        <v>77.900000000000006</v>
      </c>
      <c r="L135" s="93"/>
      <c r="M135" s="36"/>
      <c r="N135" s="36"/>
    </row>
    <row r="136" spans="1:14" s="98" customFormat="1" ht="33.75" customHeight="1">
      <c r="A136" s="79" t="str">
        <f ca="1">IF(ISERROR(MATCH(F136,Код_КВР,0)),"",INDIRECT(ADDRESS(MATCH(F136,Код_КВР,0)+1,2,,,"КВР")))</f>
        <v>Иные закупки товаров, работ и услуг для обеспечения государственных (муниципальных) нужд</v>
      </c>
      <c r="B136" s="26">
        <v>801</v>
      </c>
      <c r="C136" s="75" t="s">
        <v>92</v>
      </c>
      <c r="D136" s="75" t="s">
        <v>96</v>
      </c>
      <c r="E136" s="26" t="s">
        <v>403</v>
      </c>
      <c r="F136" s="26">
        <v>240</v>
      </c>
      <c r="G136" s="80">
        <v>77.900000000000006</v>
      </c>
      <c r="H136" s="80"/>
      <c r="I136" s="80">
        <f t="shared" si="11"/>
        <v>77.900000000000006</v>
      </c>
      <c r="J136" s="80"/>
      <c r="K136" s="80">
        <f t="shared" si="12"/>
        <v>77.900000000000006</v>
      </c>
      <c r="L136" s="93"/>
      <c r="M136" s="36"/>
      <c r="N136" s="36"/>
    </row>
    <row r="137" spans="1:14" s="98" customFormat="1" ht="33">
      <c r="A137" s="79" t="str">
        <f ca="1">IF(ISERROR(MATCH(E137,Код_КЦСР,0)),"",INDIRECT(ADDRESS(MATCH(E137,Код_КЦСР,0)+1,2,,,"КЦСР")))</f>
        <v>Муниципальная программа «Развитие системы комплексной безопасности жизнедеятельности населения города» на 2014 – 2018 годы</v>
      </c>
      <c r="B137" s="26">
        <v>801</v>
      </c>
      <c r="C137" s="75" t="s">
        <v>92</v>
      </c>
      <c r="D137" s="75" t="s">
        <v>96</v>
      </c>
      <c r="E137" s="26" t="s">
        <v>532</v>
      </c>
      <c r="F137" s="26"/>
      <c r="G137" s="80">
        <f>G138+G142</f>
        <v>46895.999999999993</v>
      </c>
      <c r="H137" s="80">
        <f>H138+H142</f>
        <v>0</v>
      </c>
      <c r="I137" s="80">
        <f t="shared" si="11"/>
        <v>46895.999999999993</v>
      </c>
      <c r="J137" s="80">
        <f>J138+J142</f>
        <v>0</v>
      </c>
      <c r="K137" s="80">
        <f t="shared" si="12"/>
        <v>46895.999999999993</v>
      </c>
      <c r="L137" s="93"/>
      <c r="M137" s="36"/>
      <c r="N137" s="36"/>
    </row>
    <row r="138" spans="1:14" s="98" customFormat="1" ht="19.5" customHeight="1">
      <c r="A138" s="79" t="str">
        <f ca="1">IF(ISERROR(MATCH(E138,Код_КЦСР,0)),"",INDIRECT(ADDRESS(MATCH(E138,Код_КЦСР,0)+1,2,,,"КЦСР")))</f>
        <v>Обеспечение пожарной безопасности муниципальных учреждений города</v>
      </c>
      <c r="B138" s="26">
        <v>801</v>
      </c>
      <c r="C138" s="75" t="s">
        <v>92</v>
      </c>
      <c r="D138" s="75" t="s">
        <v>96</v>
      </c>
      <c r="E138" s="26" t="s">
        <v>534</v>
      </c>
      <c r="F138" s="26"/>
      <c r="G138" s="80">
        <f>G139</f>
        <v>108.5</v>
      </c>
      <c r="H138" s="80">
        <f>H139</f>
        <v>0</v>
      </c>
      <c r="I138" s="80">
        <f t="shared" si="11"/>
        <v>108.5</v>
      </c>
      <c r="J138" s="80">
        <f>J139</f>
        <v>0</v>
      </c>
      <c r="K138" s="80">
        <f t="shared" si="12"/>
        <v>108.5</v>
      </c>
      <c r="L138" s="93"/>
      <c r="M138" s="36"/>
      <c r="N138" s="36"/>
    </row>
    <row r="139" spans="1:14" s="98" customFormat="1" ht="36.75" customHeight="1">
      <c r="A139" s="79" t="str">
        <f ca="1">IF(ISERROR(MATCH(E139,Код_КЦСР,0)),"",INDIRECT(ADDRESS(MATCH(E139,Код_КЦСР,0)+1,2,,,"КЦСР")))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139" s="26">
        <v>801</v>
      </c>
      <c r="C139" s="75" t="s">
        <v>92</v>
      </c>
      <c r="D139" s="75" t="s">
        <v>96</v>
      </c>
      <c r="E139" s="26" t="s">
        <v>535</v>
      </c>
      <c r="F139" s="26"/>
      <c r="G139" s="80">
        <f t="shared" ref="G139:J140" si="23">G140</f>
        <v>108.5</v>
      </c>
      <c r="H139" s="80">
        <f t="shared" si="23"/>
        <v>0</v>
      </c>
      <c r="I139" s="80">
        <f t="shared" si="11"/>
        <v>108.5</v>
      </c>
      <c r="J139" s="80">
        <f t="shared" si="23"/>
        <v>0</v>
      </c>
      <c r="K139" s="80">
        <f t="shared" si="12"/>
        <v>108.5</v>
      </c>
      <c r="L139" s="93"/>
      <c r="M139" s="36"/>
      <c r="N139" s="36"/>
    </row>
    <row r="140" spans="1:14" s="98" customFormat="1" ht="18.75" customHeight="1">
      <c r="A140" s="79" t="str">
        <f ca="1">IF(ISERROR(MATCH(F140,Код_КВР,0)),"",INDIRECT(ADDRESS(MATCH(F140,Код_КВР,0)+1,2,,,"КВР")))</f>
        <v>Закупка товаров, работ и услуг для государственных (муниципальных) нужд</v>
      </c>
      <c r="B140" s="26">
        <v>801</v>
      </c>
      <c r="C140" s="75" t="s">
        <v>92</v>
      </c>
      <c r="D140" s="75" t="s">
        <v>96</v>
      </c>
      <c r="E140" s="26" t="s">
        <v>535</v>
      </c>
      <c r="F140" s="26">
        <v>200</v>
      </c>
      <c r="G140" s="80">
        <f t="shared" si="23"/>
        <v>108.5</v>
      </c>
      <c r="H140" s="80">
        <f t="shared" si="23"/>
        <v>0</v>
      </c>
      <c r="I140" s="80">
        <f t="shared" si="11"/>
        <v>108.5</v>
      </c>
      <c r="J140" s="80">
        <f t="shared" si="23"/>
        <v>0</v>
      </c>
      <c r="K140" s="80">
        <f t="shared" si="12"/>
        <v>108.5</v>
      </c>
      <c r="L140" s="93"/>
      <c r="M140" s="36"/>
      <c r="N140" s="36"/>
    </row>
    <row r="141" spans="1:14" s="98" customFormat="1" ht="33.75" customHeight="1">
      <c r="A141" s="79" t="str">
        <f ca="1">IF(ISERROR(MATCH(F141,Код_КВР,0)),"",INDIRECT(ADDRESS(MATCH(F141,Код_КВР,0)+1,2,,,"КВР")))</f>
        <v>Иные закупки товаров, работ и услуг для обеспечения государственных (муниципальных) нужд</v>
      </c>
      <c r="B141" s="26">
        <v>801</v>
      </c>
      <c r="C141" s="75" t="s">
        <v>92</v>
      </c>
      <c r="D141" s="75" t="s">
        <v>96</v>
      </c>
      <c r="E141" s="26" t="s">
        <v>535</v>
      </c>
      <c r="F141" s="26">
        <v>240</v>
      </c>
      <c r="G141" s="80">
        <v>108.5</v>
      </c>
      <c r="H141" s="80"/>
      <c r="I141" s="80">
        <f t="shared" si="11"/>
        <v>108.5</v>
      </c>
      <c r="J141" s="80"/>
      <c r="K141" s="80">
        <f t="shared" si="12"/>
        <v>108.5</v>
      </c>
      <c r="L141" s="93"/>
      <c r="M141" s="36"/>
      <c r="N141" s="36"/>
    </row>
    <row r="142" spans="1:14" s="98" customFormat="1" ht="33">
      <c r="A142" s="79" t="str">
        <f ca="1">IF(ISERROR(MATCH(E142,Код_КЦСР,0)),"",INDIRECT(ADDRESS(MATCH(E142,Код_КЦСР,0)+1,2,,,"КЦСР")))</f>
        <v>Снижение рисков и смягчение последствий чрезвычайных ситуаций природного и техногенного характера в городе</v>
      </c>
      <c r="B142" s="26">
        <v>801</v>
      </c>
      <c r="C142" s="75" t="s">
        <v>92</v>
      </c>
      <c r="D142" s="75" t="s">
        <v>96</v>
      </c>
      <c r="E142" s="26" t="s">
        <v>545</v>
      </c>
      <c r="F142" s="26"/>
      <c r="G142" s="80">
        <f>G143+G146+G151+G160</f>
        <v>46787.499999999993</v>
      </c>
      <c r="H142" s="80">
        <f>H143+H146+H151+H160</f>
        <v>0</v>
      </c>
      <c r="I142" s="80">
        <f t="shared" si="11"/>
        <v>46787.499999999993</v>
      </c>
      <c r="J142" s="80">
        <f>J143+J146+J151+J160</f>
        <v>0</v>
      </c>
      <c r="K142" s="80">
        <f t="shared" si="12"/>
        <v>46787.499999999993</v>
      </c>
      <c r="L142" s="93"/>
      <c r="M142" s="36"/>
      <c r="N142" s="36"/>
    </row>
    <row r="143" spans="1:14" s="98" customFormat="1" ht="33">
      <c r="A143" s="79" t="str">
        <f ca="1">IF(ISERROR(MATCH(E143,Код_КЦСР,0)),"",INDIRECT(ADDRESS(MATCH(E143,Код_КЦСР,0)+1,2,,,"КЦСР")))</f>
        <v>Оснащение аварийно-спасательных подразделений МБУ "СпаС" современными аварийно-спасательными средствами и инструментом</v>
      </c>
      <c r="B143" s="26">
        <v>801</v>
      </c>
      <c r="C143" s="75" t="s">
        <v>92</v>
      </c>
      <c r="D143" s="75" t="s">
        <v>96</v>
      </c>
      <c r="E143" s="26" t="s">
        <v>546</v>
      </c>
      <c r="F143" s="26"/>
      <c r="G143" s="80">
        <f>G144</f>
        <v>173.6</v>
      </c>
      <c r="H143" s="80">
        <f>H144</f>
        <v>0</v>
      </c>
      <c r="I143" s="80">
        <f t="shared" si="11"/>
        <v>173.6</v>
      </c>
      <c r="J143" s="80">
        <f>J144</f>
        <v>0</v>
      </c>
      <c r="K143" s="80">
        <f t="shared" si="12"/>
        <v>173.6</v>
      </c>
      <c r="L143" s="93"/>
      <c r="M143" s="36"/>
      <c r="N143" s="36"/>
    </row>
    <row r="144" spans="1:14" s="98" customFormat="1" ht="33">
      <c r="A144" s="79" t="str">
        <f t="shared" ref="A144:A145" ca="1" si="24">IF(ISERROR(MATCH(F144,Код_КВР,0)),"",INDIRECT(ADDRESS(MATCH(F144,Код_КВР,0)+1,2,,,"КВР")))</f>
        <v>Предоставление субсидий бюджетным, автономным учреждениям и иным некоммерческим организациям</v>
      </c>
      <c r="B144" s="26">
        <v>801</v>
      </c>
      <c r="C144" s="75" t="s">
        <v>92</v>
      </c>
      <c r="D144" s="75" t="s">
        <v>96</v>
      </c>
      <c r="E144" s="26" t="s">
        <v>546</v>
      </c>
      <c r="F144" s="26">
        <v>600</v>
      </c>
      <c r="G144" s="80">
        <f>G145</f>
        <v>173.6</v>
      </c>
      <c r="H144" s="80">
        <f>H145</f>
        <v>0</v>
      </c>
      <c r="I144" s="80">
        <f t="shared" si="11"/>
        <v>173.6</v>
      </c>
      <c r="J144" s="80">
        <f>J145</f>
        <v>0</v>
      </c>
      <c r="K144" s="80">
        <f t="shared" si="12"/>
        <v>173.6</v>
      </c>
      <c r="L144" s="93"/>
      <c r="M144" s="36"/>
      <c r="N144" s="36"/>
    </row>
    <row r="145" spans="1:14" s="98" customFormat="1">
      <c r="A145" s="79" t="str">
        <f t="shared" ca="1" si="24"/>
        <v>Субсидии бюджетным учреждениям</v>
      </c>
      <c r="B145" s="26">
        <v>801</v>
      </c>
      <c r="C145" s="75" t="s">
        <v>92</v>
      </c>
      <c r="D145" s="75" t="s">
        <v>96</v>
      </c>
      <c r="E145" s="26" t="s">
        <v>546</v>
      </c>
      <c r="F145" s="26">
        <v>610</v>
      </c>
      <c r="G145" s="80">
        <v>173.6</v>
      </c>
      <c r="H145" s="80"/>
      <c r="I145" s="80">
        <f t="shared" si="11"/>
        <v>173.6</v>
      </c>
      <c r="J145" s="80"/>
      <c r="K145" s="80">
        <f t="shared" si="12"/>
        <v>173.6</v>
      </c>
      <c r="L145" s="93"/>
      <c r="M145" s="36"/>
      <c r="N145" s="36"/>
    </row>
    <row r="146" spans="1:14" s="98" customFormat="1" ht="33">
      <c r="A146" s="79" t="str">
        <f ca="1">IF(ISERROR(MATCH(E146,Код_КЦСР,0)),"",INDIRECT(ADDRESS(MATCH(E146,Код_КЦСР,0)+1,2,,,"КЦСР")))</f>
        <v>Организация и проведение обучения должностных лиц и специалистов ГО и ЧС</v>
      </c>
      <c r="B146" s="26">
        <v>801</v>
      </c>
      <c r="C146" s="75" t="s">
        <v>92</v>
      </c>
      <c r="D146" s="75" t="s">
        <v>96</v>
      </c>
      <c r="E146" s="26" t="s">
        <v>548</v>
      </c>
      <c r="F146" s="26"/>
      <c r="G146" s="80">
        <f>G147+G149</f>
        <v>455</v>
      </c>
      <c r="H146" s="80">
        <f>H147+H149</f>
        <v>0</v>
      </c>
      <c r="I146" s="80">
        <f t="shared" ref="I146:I209" si="25">G146+H146</f>
        <v>455</v>
      </c>
      <c r="J146" s="80">
        <f>J147+J149</f>
        <v>0</v>
      </c>
      <c r="K146" s="80">
        <f t="shared" ref="K146:K209" si="26">I146+J146</f>
        <v>455</v>
      </c>
      <c r="L146" s="93"/>
      <c r="M146" s="36"/>
      <c r="N146" s="36"/>
    </row>
    <row r="147" spans="1:14" s="98" customFormat="1" ht="51" customHeight="1">
      <c r="A147" s="79" t="str">
        <f ca="1">IF(ISERROR(MATCH(F147,Код_КВР,0)),"",INDIRECT(ADDRESS(MATCH(F147,Код_КВР,0)+1,2,,,"КВР")))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7" s="26">
        <v>801</v>
      </c>
      <c r="C147" s="75" t="s">
        <v>92</v>
      </c>
      <c r="D147" s="75" t="s">
        <v>96</v>
      </c>
      <c r="E147" s="26" t="s">
        <v>548</v>
      </c>
      <c r="F147" s="26">
        <v>100</v>
      </c>
      <c r="G147" s="80">
        <f>G148</f>
        <v>421.5</v>
      </c>
      <c r="H147" s="80">
        <f>H148</f>
        <v>0</v>
      </c>
      <c r="I147" s="80">
        <f t="shared" si="25"/>
        <v>421.5</v>
      </c>
      <c r="J147" s="80">
        <f>J148</f>
        <v>0</v>
      </c>
      <c r="K147" s="80">
        <f t="shared" si="26"/>
        <v>421.5</v>
      </c>
      <c r="L147" s="93"/>
      <c r="M147" s="36"/>
      <c r="N147" s="36"/>
    </row>
    <row r="148" spans="1:14" s="98" customFormat="1">
      <c r="A148" s="79" t="str">
        <f ca="1">IF(ISERROR(MATCH(F148,Код_КВР,0)),"",INDIRECT(ADDRESS(MATCH(F148,Код_КВР,0)+1,2,,,"КВР")))</f>
        <v>Расходы на выплаты персоналу казенных учреждений</v>
      </c>
      <c r="B148" s="26">
        <v>801</v>
      </c>
      <c r="C148" s="75" t="s">
        <v>92</v>
      </c>
      <c r="D148" s="75" t="s">
        <v>96</v>
      </c>
      <c r="E148" s="26" t="s">
        <v>548</v>
      </c>
      <c r="F148" s="26">
        <v>110</v>
      </c>
      <c r="G148" s="80">
        <v>421.5</v>
      </c>
      <c r="H148" s="80"/>
      <c r="I148" s="80">
        <f t="shared" si="25"/>
        <v>421.5</v>
      </c>
      <c r="J148" s="80"/>
      <c r="K148" s="80">
        <f t="shared" si="26"/>
        <v>421.5</v>
      </c>
      <c r="L148" s="93"/>
      <c r="M148" s="36"/>
      <c r="N148" s="36"/>
    </row>
    <row r="149" spans="1:14" s="98" customFormat="1" ht="18" customHeight="1">
      <c r="A149" s="79" t="str">
        <f ca="1">IF(ISERROR(MATCH(F149,Код_КВР,0)),"",INDIRECT(ADDRESS(MATCH(F149,Код_КВР,0)+1,2,,,"КВР")))</f>
        <v>Закупка товаров, работ и услуг для государственных (муниципальных) нужд</v>
      </c>
      <c r="B149" s="26">
        <v>801</v>
      </c>
      <c r="C149" s="75" t="s">
        <v>92</v>
      </c>
      <c r="D149" s="75" t="s">
        <v>96</v>
      </c>
      <c r="E149" s="26" t="s">
        <v>548</v>
      </c>
      <c r="F149" s="26">
        <v>200</v>
      </c>
      <c r="G149" s="80">
        <f>G150</f>
        <v>33.5</v>
      </c>
      <c r="H149" s="80">
        <f>H150</f>
        <v>0</v>
      </c>
      <c r="I149" s="80">
        <f t="shared" si="25"/>
        <v>33.5</v>
      </c>
      <c r="J149" s="80">
        <f>J150</f>
        <v>0</v>
      </c>
      <c r="K149" s="80">
        <f t="shared" si="26"/>
        <v>33.5</v>
      </c>
      <c r="L149" s="93"/>
      <c r="M149" s="36"/>
      <c r="N149" s="36"/>
    </row>
    <row r="150" spans="1:14" s="98" customFormat="1" ht="33.75" customHeight="1">
      <c r="A150" s="79" t="str">
        <f ca="1">IF(ISERROR(MATCH(F150,Код_КВР,0)),"",INDIRECT(ADDRESS(MATCH(F150,Код_КВР,0)+1,2,,,"КВР")))</f>
        <v>Иные закупки товаров, работ и услуг для обеспечения государственных (муниципальных) нужд</v>
      </c>
      <c r="B150" s="26">
        <v>801</v>
      </c>
      <c r="C150" s="75" t="s">
        <v>92</v>
      </c>
      <c r="D150" s="75" t="s">
        <v>96</v>
      </c>
      <c r="E150" s="26" t="s">
        <v>548</v>
      </c>
      <c r="F150" s="26">
        <v>240</v>
      </c>
      <c r="G150" s="80">
        <v>33.5</v>
      </c>
      <c r="H150" s="80"/>
      <c r="I150" s="80">
        <f t="shared" si="25"/>
        <v>33.5</v>
      </c>
      <c r="J150" s="80"/>
      <c r="K150" s="80">
        <f t="shared" si="26"/>
        <v>33.5</v>
      </c>
      <c r="L150" s="93"/>
      <c r="M150" s="36"/>
      <c r="N150" s="36"/>
    </row>
    <row r="151" spans="1:14" s="98" customFormat="1" ht="36.75" customHeight="1">
      <c r="A151" s="79" t="str">
        <f ca="1">IF(ISERROR(MATCH(E151,Код_КЦСР,0)),"",INDIRECT(ADDRESS(MATCH(E151,Код_КЦСР,0)+1,2,,,"КЦСР")))</f>
        <v>Организация работ в сфере ГО и ЧС, создание условий для снижения рисков возникновения чрезвычайных ситуаций природного и техногенного характера</v>
      </c>
      <c r="B151" s="26">
        <v>801</v>
      </c>
      <c r="C151" s="75" t="s">
        <v>92</v>
      </c>
      <c r="D151" s="75" t="s">
        <v>96</v>
      </c>
      <c r="E151" s="26" t="s">
        <v>549</v>
      </c>
      <c r="F151" s="26"/>
      <c r="G151" s="80">
        <f>G152+G154+G158+G156</f>
        <v>44304.7</v>
      </c>
      <c r="H151" s="80">
        <f>H152+H154+H158+H156</f>
        <v>0</v>
      </c>
      <c r="I151" s="80">
        <f t="shared" si="25"/>
        <v>44304.7</v>
      </c>
      <c r="J151" s="80">
        <f>J152+J154+J158+J156</f>
        <v>0</v>
      </c>
      <c r="K151" s="80">
        <f t="shared" si="26"/>
        <v>44304.7</v>
      </c>
      <c r="L151" s="93"/>
      <c r="M151" s="36"/>
      <c r="N151" s="36"/>
    </row>
    <row r="152" spans="1:14" s="98" customFormat="1" ht="51" customHeight="1">
      <c r="A152" s="79" t="str">
        <f t="shared" ref="A152:A162" ca="1" si="27">IF(ISERROR(MATCH(F152,Код_КВР,0)),"",INDIRECT(ADDRESS(MATCH(F152,Код_КВР,0)+1,2,,,"КВР")))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2" s="26">
        <v>801</v>
      </c>
      <c r="C152" s="75" t="s">
        <v>92</v>
      </c>
      <c r="D152" s="75" t="s">
        <v>96</v>
      </c>
      <c r="E152" s="26" t="s">
        <v>549</v>
      </c>
      <c r="F152" s="26">
        <v>100</v>
      </c>
      <c r="G152" s="80">
        <f>G153</f>
        <v>19985.7</v>
      </c>
      <c r="H152" s="80">
        <f>H153</f>
        <v>0</v>
      </c>
      <c r="I152" s="80">
        <f t="shared" si="25"/>
        <v>19985.7</v>
      </c>
      <c r="J152" s="80">
        <f>J153</f>
        <v>0</v>
      </c>
      <c r="K152" s="80">
        <f t="shared" si="26"/>
        <v>19985.7</v>
      </c>
      <c r="L152" s="93"/>
      <c r="M152" s="36"/>
      <c r="N152" s="36"/>
    </row>
    <row r="153" spans="1:14" s="98" customFormat="1">
      <c r="A153" s="79" t="str">
        <f t="shared" ca="1" si="27"/>
        <v>Расходы на выплаты персоналу казенных учреждений</v>
      </c>
      <c r="B153" s="26">
        <v>801</v>
      </c>
      <c r="C153" s="75" t="s">
        <v>92</v>
      </c>
      <c r="D153" s="75" t="s">
        <v>96</v>
      </c>
      <c r="E153" s="26" t="s">
        <v>549</v>
      </c>
      <c r="F153" s="26">
        <v>110</v>
      </c>
      <c r="G153" s="80">
        <v>19985.7</v>
      </c>
      <c r="H153" s="80"/>
      <c r="I153" s="80">
        <f t="shared" si="25"/>
        <v>19985.7</v>
      </c>
      <c r="J153" s="80"/>
      <c r="K153" s="80">
        <f t="shared" si="26"/>
        <v>19985.7</v>
      </c>
      <c r="L153" s="93"/>
      <c r="M153" s="36"/>
      <c r="N153" s="36"/>
    </row>
    <row r="154" spans="1:14" s="98" customFormat="1" ht="18" customHeight="1">
      <c r="A154" s="79" t="str">
        <f t="shared" ca="1" si="27"/>
        <v>Закупка товаров, работ и услуг для государственных (муниципальных) нужд</v>
      </c>
      <c r="B154" s="26">
        <v>801</v>
      </c>
      <c r="C154" s="75" t="s">
        <v>92</v>
      </c>
      <c r="D154" s="75" t="s">
        <v>96</v>
      </c>
      <c r="E154" s="26" t="s">
        <v>549</v>
      </c>
      <c r="F154" s="26">
        <v>200</v>
      </c>
      <c r="G154" s="80">
        <f>G155</f>
        <v>2534.4</v>
      </c>
      <c r="H154" s="80">
        <f>H155</f>
        <v>0</v>
      </c>
      <c r="I154" s="80">
        <f t="shared" si="25"/>
        <v>2534.4</v>
      </c>
      <c r="J154" s="80">
        <f>J155</f>
        <v>0</v>
      </c>
      <c r="K154" s="80">
        <f t="shared" si="26"/>
        <v>2534.4</v>
      </c>
      <c r="L154" s="93"/>
      <c r="M154" s="36"/>
      <c r="N154" s="36"/>
    </row>
    <row r="155" spans="1:14" s="98" customFormat="1" ht="33.75" customHeight="1">
      <c r="A155" s="79" t="str">
        <f t="shared" ca="1" si="27"/>
        <v>Иные закупки товаров, работ и услуг для обеспечения государственных (муниципальных) нужд</v>
      </c>
      <c r="B155" s="26">
        <v>801</v>
      </c>
      <c r="C155" s="75" t="s">
        <v>92</v>
      </c>
      <c r="D155" s="75" t="s">
        <v>96</v>
      </c>
      <c r="E155" s="26" t="s">
        <v>549</v>
      </c>
      <c r="F155" s="26">
        <v>240</v>
      </c>
      <c r="G155" s="80">
        <v>2534.4</v>
      </c>
      <c r="H155" s="80"/>
      <c r="I155" s="80">
        <f t="shared" si="25"/>
        <v>2534.4</v>
      </c>
      <c r="J155" s="80"/>
      <c r="K155" s="80">
        <f t="shared" si="26"/>
        <v>2534.4</v>
      </c>
      <c r="L155" s="93"/>
      <c r="M155" s="36"/>
      <c r="N155" s="36"/>
    </row>
    <row r="156" spans="1:14" s="98" customFormat="1" ht="33">
      <c r="A156" s="79" t="str">
        <f ca="1">IF(ISERROR(MATCH(F156,Код_КВР,0)),"",INDIRECT(ADDRESS(MATCH(F156,Код_КВР,0)+1,2,,,"КВР")))</f>
        <v>Предоставление субсидий бюджетным, автономным учреждениям и иным некоммерческим организациям</v>
      </c>
      <c r="B156" s="26">
        <v>801</v>
      </c>
      <c r="C156" s="75" t="s">
        <v>92</v>
      </c>
      <c r="D156" s="75" t="s">
        <v>96</v>
      </c>
      <c r="E156" s="26" t="s">
        <v>549</v>
      </c>
      <c r="F156" s="26">
        <v>600</v>
      </c>
      <c r="G156" s="80">
        <f>G157</f>
        <v>21441</v>
      </c>
      <c r="H156" s="80">
        <f>H157</f>
        <v>0</v>
      </c>
      <c r="I156" s="80">
        <f t="shared" si="25"/>
        <v>21441</v>
      </c>
      <c r="J156" s="80">
        <f>J157</f>
        <v>0</v>
      </c>
      <c r="K156" s="80">
        <f t="shared" si="26"/>
        <v>21441</v>
      </c>
      <c r="L156" s="93"/>
      <c r="M156" s="36"/>
      <c r="N156" s="36"/>
    </row>
    <row r="157" spans="1:14" s="98" customFormat="1">
      <c r="A157" s="79" t="str">
        <f ca="1">IF(ISERROR(MATCH(F157,Код_КВР,0)),"",INDIRECT(ADDRESS(MATCH(F157,Код_КВР,0)+1,2,,,"КВР")))</f>
        <v>Субсидии бюджетным учреждениям</v>
      </c>
      <c r="B157" s="26">
        <v>801</v>
      </c>
      <c r="C157" s="75" t="s">
        <v>92</v>
      </c>
      <c r="D157" s="75" t="s">
        <v>96</v>
      </c>
      <c r="E157" s="26" t="s">
        <v>549</v>
      </c>
      <c r="F157" s="26">
        <v>610</v>
      </c>
      <c r="G157" s="80">
        <v>21441</v>
      </c>
      <c r="H157" s="80"/>
      <c r="I157" s="80">
        <f t="shared" si="25"/>
        <v>21441</v>
      </c>
      <c r="J157" s="80"/>
      <c r="K157" s="80">
        <f t="shared" si="26"/>
        <v>21441</v>
      </c>
      <c r="L157" s="93"/>
      <c r="M157" s="36"/>
      <c r="N157" s="36"/>
    </row>
    <row r="158" spans="1:14" s="98" customFormat="1">
      <c r="A158" s="79" t="str">
        <f t="shared" ca="1" si="27"/>
        <v>Иные бюджетные ассигнования</v>
      </c>
      <c r="B158" s="26">
        <v>801</v>
      </c>
      <c r="C158" s="75" t="s">
        <v>92</v>
      </c>
      <c r="D158" s="75" t="s">
        <v>96</v>
      </c>
      <c r="E158" s="26" t="s">
        <v>549</v>
      </c>
      <c r="F158" s="26">
        <v>800</v>
      </c>
      <c r="G158" s="80">
        <f>G159</f>
        <v>343.6</v>
      </c>
      <c r="H158" s="80">
        <f>H159</f>
        <v>0</v>
      </c>
      <c r="I158" s="80">
        <f t="shared" si="25"/>
        <v>343.6</v>
      </c>
      <c r="J158" s="80">
        <f>J159</f>
        <v>0</v>
      </c>
      <c r="K158" s="80">
        <f t="shared" si="26"/>
        <v>343.6</v>
      </c>
      <c r="L158" s="93"/>
      <c r="M158" s="36"/>
      <c r="N158" s="36"/>
    </row>
    <row r="159" spans="1:14" s="98" customFormat="1">
      <c r="A159" s="79" t="str">
        <f t="shared" ca="1" si="27"/>
        <v>Уплата налогов, сборов и иных платежей</v>
      </c>
      <c r="B159" s="26">
        <v>801</v>
      </c>
      <c r="C159" s="75" t="s">
        <v>92</v>
      </c>
      <c r="D159" s="75" t="s">
        <v>96</v>
      </c>
      <c r="E159" s="26" t="s">
        <v>549</v>
      </c>
      <c r="F159" s="26">
        <v>850</v>
      </c>
      <c r="G159" s="80">
        <v>343.6</v>
      </c>
      <c r="H159" s="80"/>
      <c r="I159" s="80">
        <f t="shared" si="25"/>
        <v>343.6</v>
      </c>
      <c r="J159" s="80"/>
      <c r="K159" s="80">
        <f t="shared" si="26"/>
        <v>343.6</v>
      </c>
      <c r="L159" s="93"/>
      <c r="M159" s="36"/>
      <c r="N159" s="36"/>
    </row>
    <row r="160" spans="1:14" s="98" customFormat="1" ht="16.5" customHeight="1">
      <c r="A160" s="79" t="str">
        <f ca="1">IF(ISERROR(MATCH(E160,Код_КЦСР,0)),"",INDIRECT(ADDRESS(MATCH(E160,Код_КЦСР,0)+1,2,,,"КЦСР")))</f>
        <v>Содержание городской системы оповещения и информирования населения</v>
      </c>
      <c r="B160" s="26">
        <v>801</v>
      </c>
      <c r="C160" s="75" t="s">
        <v>92</v>
      </c>
      <c r="D160" s="75" t="s">
        <v>96</v>
      </c>
      <c r="E160" s="26" t="s">
        <v>551</v>
      </c>
      <c r="F160" s="26"/>
      <c r="G160" s="80">
        <f>G161</f>
        <v>1854.2</v>
      </c>
      <c r="H160" s="80">
        <f>H161</f>
        <v>0</v>
      </c>
      <c r="I160" s="80">
        <f t="shared" si="25"/>
        <v>1854.2</v>
      </c>
      <c r="J160" s="80">
        <f>J161</f>
        <v>0</v>
      </c>
      <c r="K160" s="80">
        <f t="shared" si="26"/>
        <v>1854.2</v>
      </c>
      <c r="L160" s="93"/>
      <c r="M160" s="36"/>
      <c r="N160" s="36"/>
    </row>
    <row r="161" spans="1:14" s="98" customFormat="1" ht="18" customHeight="1">
      <c r="A161" s="79" t="str">
        <f t="shared" ca="1" si="27"/>
        <v>Закупка товаров, работ и услуг для государственных (муниципальных) нужд</v>
      </c>
      <c r="B161" s="26">
        <v>801</v>
      </c>
      <c r="C161" s="75" t="s">
        <v>92</v>
      </c>
      <c r="D161" s="75" t="s">
        <v>96</v>
      </c>
      <c r="E161" s="26" t="s">
        <v>551</v>
      </c>
      <c r="F161" s="26">
        <v>200</v>
      </c>
      <c r="G161" s="80">
        <f>G162</f>
        <v>1854.2</v>
      </c>
      <c r="H161" s="80">
        <f>H162</f>
        <v>0</v>
      </c>
      <c r="I161" s="80">
        <f t="shared" si="25"/>
        <v>1854.2</v>
      </c>
      <c r="J161" s="80">
        <f>J162</f>
        <v>0</v>
      </c>
      <c r="K161" s="80">
        <f t="shared" si="26"/>
        <v>1854.2</v>
      </c>
      <c r="L161" s="93"/>
      <c r="M161" s="36"/>
      <c r="N161" s="36"/>
    </row>
    <row r="162" spans="1:14" s="98" customFormat="1" ht="33.75" customHeight="1">
      <c r="A162" s="79" t="str">
        <f t="shared" ca="1" si="27"/>
        <v>Иные закупки товаров, работ и услуг для обеспечения государственных (муниципальных) нужд</v>
      </c>
      <c r="B162" s="26">
        <v>801</v>
      </c>
      <c r="C162" s="75" t="s">
        <v>92</v>
      </c>
      <c r="D162" s="75" t="s">
        <v>96</v>
      </c>
      <c r="E162" s="26" t="s">
        <v>551</v>
      </c>
      <c r="F162" s="26">
        <v>240</v>
      </c>
      <c r="G162" s="80">
        <v>1854.2</v>
      </c>
      <c r="H162" s="80"/>
      <c r="I162" s="80">
        <f t="shared" si="25"/>
        <v>1854.2</v>
      </c>
      <c r="J162" s="80"/>
      <c r="K162" s="80">
        <f t="shared" si="26"/>
        <v>1854.2</v>
      </c>
      <c r="L162" s="93"/>
      <c r="M162" s="36"/>
      <c r="N162" s="36"/>
    </row>
    <row r="163" spans="1:14" s="98" customFormat="1" ht="33">
      <c r="A163" s="79" t="str">
        <f ca="1">IF(ISERROR(MATCH(E163,Код_КЦСР,0)),"",INDIRECT(ADDRESS(MATCH(E163,Код_КЦСР,0)+1,2,,,"КЦСР")))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163" s="26">
        <v>801</v>
      </c>
      <c r="C163" s="75" t="s">
        <v>92</v>
      </c>
      <c r="D163" s="75" t="s">
        <v>96</v>
      </c>
      <c r="E163" s="26" t="s">
        <v>576</v>
      </c>
      <c r="F163" s="26"/>
      <c r="G163" s="80">
        <f>G164</f>
        <v>8661.9</v>
      </c>
      <c r="H163" s="80">
        <f>H164</f>
        <v>0</v>
      </c>
      <c r="I163" s="80">
        <f t="shared" si="25"/>
        <v>8661.9</v>
      </c>
      <c r="J163" s="80">
        <f>J164</f>
        <v>0</v>
      </c>
      <c r="K163" s="80">
        <f t="shared" si="26"/>
        <v>8661.9</v>
      </c>
      <c r="L163" s="93"/>
      <c r="M163" s="36"/>
      <c r="N163" s="36"/>
    </row>
    <row r="164" spans="1:14" s="98" customFormat="1" ht="19.5" customHeight="1">
      <c r="A164" s="79" t="str">
        <f ca="1">IF(ISERROR(MATCH(E164,Код_КЦСР,0)),"",INDIRECT(ADDRESS(MATCH(E164,Код_КЦСР,0)+1,2,,,"КЦСР")))</f>
        <v>Профилактика преступлений и иных правонарушений в городе Череповце</v>
      </c>
      <c r="B164" s="26">
        <v>801</v>
      </c>
      <c r="C164" s="75" t="s">
        <v>92</v>
      </c>
      <c r="D164" s="75" t="s">
        <v>96</v>
      </c>
      <c r="E164" s="26" t="s">
        <v>578</v>
      </c>
      <c r="F164" s="26"/>
      <c r="G164" s="80">
        <f>G165</f>
        <v>8661.9</v>
      </c>
      <c r="H164" s="80">
        <f>H165</f>
        <v>0</v>
      </c>
      <c r="I164" s="80">
        <f t="shared" si="25"/>
        <v>8661.9</v>
      </c>
      <c r="J164" s="80">
        <f>J165</f>
        <v>0</v>
      </c>
      <c r="K164" s="80">
        <f t="shared" si="26"/>
        <v>8661.9</v>
      </c>
      <c r="L164" s="93"/>
      <c r="M164" s="36"/>
      <c r="N164" s="36"/>
    </row>
    <row r="165" spans="1:14" s="98" customFormat="1">
      <c r="A165" s="79" t="str">
        <f ca="1">IF(ISERROR(MATCH(E165,Код_КЦСР,0)),"",INDIRECT(ADDRESS(MATCH(E165,Код_КЦСР,0)+1,2,,,"КЦСР")))</f>
        <v>Привлечение общественности к охране общественного порядка</v>
      </c>
      <c r="B165" s="26">
        <v>801</v>
      </c>
      <c r="C165" s="75" t="s">
        <v>92</v>
      </c>
      <c r="D165" s="75" t="s">
        <v>96</v>
      </c>
      <c r="E165" s="26" t="s">
        <v>585</v>
      </c>
      <c r="F165" s="26"/>
      <c r="G165" s="80">
        <f>G166+G168+G170</f>
        <v>8661.9</v>
      </c>
      <c r="H165" s="80">
        <f>H166+H168+H170</f>
        <v>0</v>
      </c>
      <c r="I165" s="80">
        <f t="shared" si="25"/>
        <v>8661.9</v>
      </c>
      <c r="J165" s="80">
        <f>J166+J168+J170</f>
        <v>0</v>
      </c>
      <c r="K165" s="80">
        <f t="shared" si="26"/>
        <v>8661.9</v>
      </c>
      <c r="L165" s="93"/>
      <c r="M165" s="36"/>
      <c r="N165" s="36"/>
    </row>
    <row r="166" spans="1:14" s="98" customFormat="1" ht="51" customHeight="1">
      <c r="A166" s="79" t="str">
        <f t="shared" ref="A166:A171" ca="1" si="28">IF(ISERROR(MATCH(F166,Код_КВР,0)),"",INDIRECT(ADDRESS(MATCH(F166,Код_КВР,0)+1,2,,,"КВР")))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6" s="26">
        <v>801</v>
      </c>
      <c r="C166" s="75" t="s">
        <v>92</v>
      </c>
      <c r="D166" s="75" t="s">
        <v>96</v>
      </c>
      <c r="E166" s="26" t="s">
        <v>585</v>
      </c>
      <c r="F166" s="26">
        <v>100</v>
      </c>
      <c r="G166" s="80">
        <f>G167</f>
        <v>6590.7</v>
      </c>
      <c r="H166" s="80">
        <f>H167</f>
        <v>0</v>
      </c>
      <c r="I166" s="80">
        <f t="shared" si="25"/>
        <v>6590.7</v>
      </c>
      <c r="J166" s="80">
        <f>J167</f>
        <v>0</v>
      </c>
      <c r="K166" s="80">
        <f t="shared" si="26"/>
        <v>6590.7</v>
      </c>
      <c r="L166" s="93"/>
      <c r="M166" s="36"/>
      <c r="N166" s="36"/>
    </row>
    <row r="167" spans="1:14" s="98" customFormat="1">
      <c r="A167" s="79" t="str">
        <f t="shared" ca="1" si="28"/>
        <v>Расходы на выплаты персоналу казенных учреждений</v>
      </c>
      <c r="B167" s="26">
        <v>801</v>
      </c>
      <c r="C167" s="75" t="s">
        <v>92</v>
      </c>
      <c r="D167" s="75" t="s">
        <v>96</v>
      </c>
      <c r="E167" s="26" t="s">
        <v>585</v>
      </c>
      <c r="F167" s="26">
        <v>110</v>
      </c>
      <c r="G167" s="80">
        <v>6590.7</v>
      </c>
      <c r="H167" s="80"/>
      <c r="I167" s="80">
        <f t="shared" si="25"/>
        <v>6590.7</v>
      </c>
      <c r="J167" s="80"/>
      <c r="K167" s="80">
        <f t="shared" si="26"/>
        <v>6590.7</v>
      </c>
      <c r="L167" s="93"/>
      <c r="M167" s="36"/>
      <c r="N167" s="36"/>
    </row>
    <row r="168" spans="1:14" s="98" customFormat="1" ht="18" customHeight="1">
      <c r="A168" s="79" t="str">
        <f t="shared" ca="1" si="28"/>
        <v>Закупка товаров, работ и услуг для государственных (муниципальных) нужд</v>
      </c>
      <c r="B168" s="26">
        <v>801</v>
      </c>
      <c r="C168" s="75" t="s">
        <v>92</v>
      </c>
      <c r="D168" s="75" t="s">
        <v>96</v>
      </c>
      <c r="E168" s="26" t="s">
        <v>585</v>
      </c>
      <c r="F168" s="26">
        <v>200</v>
      </c>
      <c r="G168" s="80">
        <f>G169</f>
        <v>1820.2</v>
      </c>
      <c r="H168" s="80">
        <f>H169</f>
        <v>0</v>
      </c>
      <c r="I168" s="80">
        <f t="shared" si="25"/>
        <v>1820.2</v>
      </c>
      <c r="J168" s="80">
        <f>J169</f>
        <v>0</v>
      </c>
      <c r="K168" s="80">
        <f t="shared" si="26"/>
        <v>1820.2</v>
      </c>
      <c r="L168" s="93"/>
      <c r="M168" s="36"/>
      <c r="N168" s="36"/>
    </row>
    <row r="169" spans="1:14" s="98" customFormat="1" ht="33.75" customHeight="1">
      <c r="A169" s="79" t="str">
        <f t="shared" ca="1" si="28"/>
        <v>Иные закупки товаров, работ и услуг для обеспечения государственных (муниципальных) нужд</v>
      </c>
      <c r="B169" s="26">
        <v>801</v>
      </c>
      <c r="C169" s="75" t="s">
        <v>92</v>
      </c>
      <c r="D169" s="75" t="s">
        <v>96</v>
      </c>
      <c r="E169" s="26" t="s">
        <v>585</v>
      </c>
      <c r="F169" s="26">
        <v>240</v>
      </c>
      <c r="G169" s="80">
        <f>1831.4-11.2</f>
        <v>1820.2</v>
      </c>
      <c r="H169" s="80"/>
      <c r="I169" s="80">
        <f t="shared" si="25"/>
        <v>1820.2</v>
      </c>
      <c r="J169" s="80"/>
      <c r="K169" s="80">
        <f t="shared" si="26"/>
        <v>1820.2</v>
      </c>
      <c r="L169" s="93"/>
      <c r="M169" s="36"/>
      <c r="N169" s="36"/>
    </row>
    <row r="170" spans="1:14" s="98" customFormat="1">
      <c r="A170" s="79" t="str">
        <f t="shared" ca="1" si="28"/>
        <v>Иные бюджетные ассигнования</v>
      </c>
      <c r="B170" s="26">
        <v>801</v>
      </c>
      <c r="C170" s="75" t="s">
        <v>92</v>
      </c>
      <c r="D170" s="75" t="s">
        <v>96</v>
      </c>
      <c r="E170" s="26" t="s">
        <v>585</v>
      </c>
      <c r="F170" s="26">
        <v>800</v>
      </c>
      <c r="G170" s="80">
        <f t="shared" ref="G170:J170" si="29">G171</f>
        <v>251</v>
      </c>
      <c r="H170" s="80">
        <f t="shared" si="29"/>
        <v>0</v>
      </c>
      <c r="I170" s="80">
        <f t="shared" si="25"/>
        <v>251</v>
      </c>
      <c r="J170" s="80">
        <f t="shared" si="29"/>
        <v>0</v>
      </c>
      <c r="K170" s="80">
        <f t="shared" si="26"/>
        <v>251</v>
      </c>
      <c r="L170" s="93"/>
      <c r="M170" s="36"/>
      <c r="N170" s="36"/>
    </row>
    <row r="171" spans="1:14" s="98" customFormat="1">
      <c r="A171" s="79" t="str">
        <f t="shared" ca="1" si="28"/>
        <v>Уплата налогов, сборов и иных платежей</v>
      </c>
      <c r="B171" s="26">
        <v>801</v>
      </c>
      <c r="C171" s="75" t="s">
        <v>92</v>
      </c>
      <c r="D171" s="75" t="s">
        <v>96</v>
      </c>
      <c r="E171" s="26" t="s">
        <v>585</v>
      </c>
      <c r="F171" s="26">
        <v>850</v>
      </c>
      <c r="G171" s="80">
        <v>251</v>
      </c>
      <c r="H171" s="80"/>
      <c r="I171" s="80">
        <f t="shared" si="25"/>
        <v>251</v>
      </c>
      <c r="J171" s="80"/>
      <c r="K171" s="80">
        <f t="shared" si="26"/>
        <v>251</v>
      </c>
      <c r="L171" s="93"/>
      <c r="M171" s="36"/>
      <c r="N171" s="36"/>
    </row>
    <row r="172" spans="1:14" s="98" customFormat="1">
      <c r="A172" s="79" t="str">
        <f ca="1">IF(ISERROR(MATCH(C172,Код_Раздел,0)),"",INDIRECT(ADDRESS(MATCH(C172,Код_Раздел,0)+1,2,,,"Раздел")))</f>
        <v>Национальная экономика</v>
      </c>
      <c r="B172" s="26">
        <v>801</v>
      </c>
      <c r="C172" s="75" t="s">
        <v>93</v>
      </c>
      <c r="D172" s="75"/>
      <c r="E172" s="26"/>
      <c r="F172" s="26"/>
      <c r="G172" s="80">
        <f>G173+G178+G207</f>
        <v>64364.200000000004</v>
      </c>
      <c r="H172" s="80">
        <f>H173+H178+H207</f>
        <v>-4099.1000000000004</v>
      </c>
      <c r="I172" s="80">
        <f t="shared" si="25"/>
        <v>60265.100000000006</v>
      </c>
      <c r="J172" s="80">
        <f>J173+J178+J207</f>
        <v>0</v>
      </c>
      <c r="K172" s="80">
        <f t="shared" si="26"/>
        <v>60265.100000000006</v>
      </c>
      <c r="L172" s="93"/>
      <c r="M172" s="36"/>
      <c r="N172" s="36"/>
    </row>
    <row r="173" spans="1:14" s="98" customFormat="1">
      <c r="A173" s="79" t="s">
        <v>81</v>
      </c>
      <c r="B173" s="26">
        <v>801</v>
      </c>
      <c r="C173" s="75" t="s">
        <v>93</v>
      </c>
      <c r="D173" s="75" t="s">
        <v>90</v>
      </c>
      <c r="E173" s="26"/>
      <c r="F173" s="26"/>
      <c r="G173" s="80">
        <f>G174</f>
        <v>792.8</v>
      </c>
      <c r="H173" s="80">
        <f>H174</f>
        <v>0</v>
      </c>
      <c r="I173" s="80">
        <f t="shared" si="25"/>
        <v>792.8</v>
      </c>
      <c r="J173" s="80">
        <f>J174</f>
        <v>0</v>
      </c>
      <c r="K173" s="80">
        <f t="shared" si="26"/>
        <v>792.8</v>
      </c>
      <c r="L173" s="93"/>
      <c r="M173" s="36"/>
      <c r="N173" s="36"/>
    </row>
    <row r="174" spans="1:14" s="98" customFormat="1" ht="33">
      <c r="A174" s="79" t="str">
        <f ca="1">IF(ISERROR(MATCH(E174,Код_КЦСР,0)),"",INDIRECT(ADDRESS(MATCH(E174,Код_КЦСР,0)+1,2,,,"КЦСР")))</f>
        <v>Муниципальная программа «Развитие молодежной политики» на 2013 – 2018 годы</v>
      </c>
      <c r="B174" s="26">
        <v>801</v>
      </c>
      <c r="C174" s="75" t="s">
        <v>93</v>
      </c>
      <c r="D174" s="75" t="s">
        <v>90</v>
      </c>
      <c r="E174" s="26" t="s">
        <v>395</v>
      </c>
      <c r="F174" s="26"/>
      <c r="G174" s="80">
        <f t="shared" ref="G174:J176" si="30">G175</f>
        <v>792.8</v>
      </c>
      <c r="H174" s="80">
        <f t="shared" si="30"/>
        <v>0</v>
      </c>
      <c r="I174" s="80">
        <f t="shared" si="25"/>
        <v>792.8</v>
      </c>
      <c r="J174" s="80">
        <f t="shared" si="30"/>
        <v>0</v>
      </c>
      <c r="K174" s="80">
        <f t="shared" si="26"/>
        <v>792.8</v>
      </c>
      <c r="L174" s="93"/>
      <c r="M174" s="36"/>
      <c r="N174" s="36"/>
    </row>
    <row r="175" spans="1:14" s="98" customFormat="1" ht="33">
      <c r="A175" s="79" t="str">
        <f ca="1">IF(ISERROR(MATCH(E175,Код_КЦСР,0)),"",INDIRECT(ADDRESS(MATCH(E175,Код_КЦСР,0)+1,2,,,"КЦСР")))</f>
        <v>Организация временного трудоустройства несовершеннолетних в возрасте от 14 до 18 лет</v>
      </c>
      <c r="B175" s="26">
        <v>801</v>
      </c>
      <c r="C175" s="75" t="s">
        <v>93</v>
      </c>
      <c r="D175" s="75" t="s">
        <v>90</v>
      </c>
      <c r="E175" s="26" t="s">
        <v>397</v>
      </c>
      <c r="F175" s="26"/>
      <c r="G175" s="80">
        <f t="shared" si="30"/>
        <v>792.8</v>
      </c>
      <c r="H175" s="80">
        <f t="shared" si="30"/>
        <v>0</v>
      </c>
      <c r="I175" s="80">
        <f t="shared" si="25"/>
        <v>792.8</v>
      </c>
      <c r="J175" s="80">
        <f t="shared" si="30"/>
        <v>0</v>
      </c>
      <c r="K175" s="80">
        <f t="shared" si="26"/>
        <v>792.8</v>
      </c>
      <c r="L175" s="93"/>
      <c r="M175" s="36"/>
      <c r="N175" s="36"/>
    </row>
    <row r="176" spans="1:14" s="98" customFormat="1" ht="51" customHeight="1">
      <c r="A176" s="79" t="str">
        <f ca="1">IF(ISERROR(MATCH(F176,Код_КВР,0)),"",INDIRECT(ADDRESS(MATCH(F176,Код_КВР,0)+1,2,,,"КВР")))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6" s="26">
        <v>801</v>
      </c>
      <c r="C176" s="75" t="s">
        <v>93</v>
      </c>
      <c r="D176" s="75" t="s">
        <v>90</v>
      </c>
      <c r="E176" s="26" t="s">
        <v>397</v>
      </c>
      <c r="F176" s="26">
        <v>100</v>
      </c>
      <c r="G176" s="80">
        <f t="shared" si="30"/>
        <v>792.8</v>
      </c>
      <c r="H176" s="80">
        <f t="shared" si="30"/>
        <v>0</v>
      </c>
      <c r="I176" s="80">
        <f t="shared" si="25"/>
        <v>792.8</v>
      </c>
      <c r="J176" s="80">
        <f t="shared" si="30"/>
        <v>0</v>
      </c>
      <c r="K176" s="80">
        <f t="shared" si="26"/>
        <v>792.8</v>
      </c>
      <c r="L176" s="93"/>
      <c r="M176" s="36"/>
      <c r="N176" s="36"/>
    </row>
    <row r="177" spans="1:14" s="98" customFormat="1">
      <c r="A177" s="79" t="str">
        <f ca="1">IF(ISERROR(MATCH(F177,Код_КВР,0)),"",INDIRECT(ADDRESS(MATCH(F177,Код_КВР,0)+1,2,,,"КВР")))</f>
        <v>Расходы на выплаты персоналу казенных учреждений</v>
      </c>
      <c r="B177" s="26">
        <v>801</v>
      </c>
      <c r="C177" s="75" t="s">
        <v>93</v>
      </c>
      <c r="D177" s="75" t="s">
        <v>90</v>
      </c>
      <c r="E177" s="26" t="s">
        <v>397</v>
      </c>
      <c r="F177" s="26">
        <v>110</v>
      </c>
      <c r="G177" s="80">
        <v>792.8</v>
      </c>
      <c r="H177" s="80"/>
      <c r="I177" s="80">
        <f t="shared" si="25"/>
        <v>792.8</v>
      </c>
      <c r="J177" s="80"/>
      <c r="K177" s="80">
        <f t="shared" si="26"/>
        <v>792.8</v>
      </c>
      <c r="L177" s="93"/>
      <c r="M177" s="36"/>
      <c r="N177" s="36"/>
    </row>
    <row r="178" spans="1:14" s="98" customFormat="1">
      <c r="A178" s="83" t="s">
        <v>107</v>
      </c>
      <c r="B178" s="26">
        <v>801</v>
      </c>
      <c r="C178" s="75" t="s">
        <v>93</v>
      </c>
      <c r="D178" s="75" t="s">
        <v>67</v>
      </c>
      <c r="E178" s="26"/>
      <c r="F178" s="26"/>
      <c r="G178" s="80">
        <f>G179+G190+G195+G186</f>
        <v>51023.4</v>
      </c>
      <c r="H178" s="80">
        <f>H179+H190+H195+H186</f>
        <v>0</v>
      </c>
      <c r="I178" s="80">
        <f t="shared" si="25"/>
        <v>51023.4</v>
      </c>
      <c r="J178" s="80">
        <f>J179+J190+J195+J186</f>
        <v>0</v>
      </c>
      <c r="K178" s="80">
        <f t="shared" si="26"/>
        <v>51023.4</v>
      </c>
      <c r="L178" s="93"/>
      <c r="M178" s="36"/>
      <c r="N178" s="36"/>
    </row>
    <row r="179" spans="1:14" s="98" customFormat="1" ht="33">
      <c r="A179" s="79" t="str">
        <f ca="1">IF(ISERROR(MATCH(E179,Код_КЦСР,0)),"",INDIRECT(ADDRESS(MATCH(E179,Код_КЦСР,0)+1,2,,,"КЦСР")))</f>
        <v>Муниципальная программа «iCity-Современные информационные технологии г. Череповца» на 2014 – 2020 годы</v>
      </c>
      <c r="B179" s="26">
        <v>801</v>
      </c>
      <c r="C179" s="75" t="s">
        <v>93</v>
      </c>
      <c r="D179" s="75" t="s">
        <v>67</v>
      </c>
      <c r="E179" s="26" t="s">
        <v>405</v>
      </c>
      <c r="F179" s="26"/>
      <c r="G179" s="80">
        <f>G180+G183</f>
        <v>41843.9</v>
      </c>
      <c r="H179" s="80">
        <f>H180+H183</f>
        <v>0</v>
      </c>
      <c r="I179" s="80">
        <f t="shared" si="25"/>
        <v>41843.9</v>
      </c>
      <c r="J179" s="80">
        <f>J180+J183</f>
        <v>0</v>
      </c>
      <c r="K179" s="80">
        <f t="shared" si="26"/>
        <v>41843.9</v>
      </c>
      <c r="L179" s="93"/>
      <c r="M179" s="36"/>
      <c r="N179" s="36"/>
    </row>
    <row r="180" spans="1:14" s="98" customFormat="1" ht="49.5">
      <c r="A180" s="79" t="str">
        <f ca="1">IF(ISERROR(MATCH(E180,Код_КЦСР,0)),"",INDIRECT(ADDRESS(MATCH(E180,Код_КЦСР,0)+1,2,,,"КЦСР")))</f>
        <v>Обеспечение развития и надежного функционирования городской сетевой инфраструктуры МСПД, базирующейся на современных технических решениях</v>
      </c>
      <c r="B180" s="26">
        <v>801</v>
      </c>
      <c r="C180" s="75" t="s">
        <v>93</v>
      </c>
      <c r="D180" s="75" t="s">
        <v>67</v>
      </c>
      <c r="E180" s="26" t="s">
        <v>407</v>
      </c>
      <c r="F180" s="26"/>
      <c r="G180" s="80">
        <f t="shared" ref="G180:J181" si="31">G181</f>
        <v>793.1</v>
      </c>
      <c r="H180" s="80">
        <f t="shared" si="31"/>
        <v>0</v>
      </c>
      <c r="I180" s="80">
        <f t="shared" si="25"/>
        <v>793.1</v>
      </c>
      <c r="J180" s="80">
        <f t="shared" si="31"/>
        <v>0</v>
      </c>
      <c r="K180" s="80">
        <f t="shared" si="26"/>
        <v>793.1</v>
      </c>
      <c r="L180" s="93"/>
      <c r="M180" s="36"/>
      <c r="N180" s="36"/>
    </row>
    <row r="181" spans="1:14" s="98" customFormat="1" ht="33">
      <c r="A181" s="79" t="str">
        <f ca="1">IF(ISERROR(MATCH(F181,Код_КВР,0)),"",INDIRECT(ADDRESS(MATCH(F181,Код_КВР,0)+1,2,,,"КВР")))</f>
        <v>Предоставление субсидий бюджетным, автономным учреждениям и иным некоммерческим организациям</v>
      </c>
      <c r="B181" s="26">
        <v>801</v>
      </c>
      <c r="C181" s="75" t="s">
        <v>93</v>
      </c>
      <c r="D181" s="75" t="s">
        <v>67</v>
      </c>
      <c r="E181" s="26" t="s">
        <v>407</v>
      </c>
      <c r="F181" s="26">
        <v>600</v>
      </c>
      <c r="G181" s="80">
        <f t="shared" si="31"/>
        <v>793.1</v>
      </c>
      <c r="H181" s="80">
        <f t="shared" si="31"/>
        <v>0</v>
      </c>
      <c r="I181" s="80">
        <f t="shared" si="25"/>
        <v>793.1</v>
      </c>
      <c r="J181" s="80">
        <f t="shared" si="31"/>
        <v>0</v>
      </c>
      <c r="K181" s="80">
        <f t="shared" si="26"/>
        <v>793.1</v>
      </c>
      <c r="L181" s="93"/>
      <c r="M181" s="36"/>
      <c r="N181" s="36"/>
    </row>
    <row r="182" spans="1:14" s="98" customFormat="1">
      <c r="A182" s="79" t="str">
        <f ca="1">IF(ISERROR(MATCH(F182,Код_КВР,0)),"",INDIRECT(ADDRESS(MATCH(F182,Код_КВР,0)+1,2,,,"КВР")))</f>
        <v>Субсидии бюджетным учреждениям</v>
      </c>
      <c r="B182" s="26">
        <v>801</v>
      </c>
      <c r="C182" s="75" t="s">
        <v>93</v>
      </c>
      <c r="D182" s="75" t="s">
        <v>67</v>
      </c>
      <c r="E182" s="26" t="s">
        <v>407</v>
      </c>
      <c r="F182" s="26">
        <v>610</v>
      </c>
      <c r="G182" s="80">
        <v>793.1</v>
      </c>
      <c r="H182" s="80"/>
      <c r="I182" s="80">
        <f t="shared" si="25"/>
        <v>793.1</v>
      </c>
      <c r="J182" s="80"/>
      <c r="K182" s="80">
        <f t="shared" si="26"/>
        <v>793.1</v>
      </c>
      <c r="L182" s="93"/>
      <c r="M182" s="36"/>
      <c r="N182" s="36"/>
    </row>
    <row r="183" spans="1:14" s="98" customFormat="1" ht="68.25" customHeight="1">
      <c r="A183" s="79" t="str">
        <f ca="1">IF(ISERROR(MATCH(E183,Код_КЦСР,0)),"",INDIRECT(ADDRESS(MATCH(E183,Код_КЦСР,0)+1,2,,,"КЦСР")))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v>
      </c>
      <c r="B183" s="26">
        <v>801</v>
      </c>
      <c r="C183" s="75" t="s">
        <v>93</v>
      </c>
      <c r="D183" s="75" t="s">
        <v>67</v>
      </c>
      <c r="E183" s="26" t="s">
        <v>408</v>
      </c>
      <c r="F183" s="26"/>
      <c r="G183" s="80">
        <f>G184</f>
        <v>41050.800000000003</v>
      </c>
      <c r="H183" s="80">
        <f>H184</f>
        <v>0</v>
      </c>
      <c r="I183" s="80">
        <f t="shared" si="25"/>
        <v>41050.800000000003</v>
      </c>
      <c r="J183" s="80">
        <f>J184</f>
        <v>0</v>
      </c>
      <c r="K183" s="80">
        <f t="shared" si="26"/>
        <v>41050.800000000003</v>
      </c>
      <c r="L183" s="93"/>
      <c r="M183" s="36"/>
      <c r="N183" s="36"/>
    </row>
    <row r="184" spans="1:14" s="98" customFormat="1" ht="33">
      <c r="A184" s="79" t="str">
        <f ca="1">IF(ISERROR(MATCH(F184,Код_КВР,0)),"",INDIRECT(ADDRESS(MATCH(F184,Код_КВР,0)+1,2,,,"КВР")))</f>
        <v>Предоставление субсидий бюджетным, автономным учреждениям и иным некоммерческим организациям</v>
      </c>
      <c r="B184" s="26">
        <v>801</v>
      </c>
      <c r="C184" s="75" t="s">
        <v>93</v>
      </c>
      <c r="D184" s="75" t="s">
        <v>67</v>
      </c>
      <c r="E184" s="26" t="s">
        <v>408</v>
      </c>
      <c r="F184" s="26">
        <v>600</v>
      </c>
      <c r="G184" s="80">
        <f>G185</f>
        <v>41050.800000000003</v>
      </c>
      <c r="H184" s="80">
        <f>H185</f>
        <v>0</v>
      </c>
      <c r="I184" s="80">
        <f t="shared" si="25"/>
        <v>41050.800000000003</v>
      </c>
      <c r="J184" s="80">
        <f>J185</f>
        <v>0</v>
      </c>
      <c r="K184" s="80">
        <f t="shared" si="26"/>
        <v>41050.800000000003</v>
      </c>
      <c r="L184" s="93"/>
      <c r="M184" s="36"/>
      <c r="N184" s="36"/>
    </row>
    <row r="185" spans="1:14" s="98" customFormat="1">
      <c r="A185" s="79" t="str">
        <f ca="1">IF(ISERROR(MATCH(F185,Код_КВР,0)),"",INDIRECT(ADDRESS(MATCH(F185,Код_КВР,0)+1,2,,,"КВР")))</f>
        <v>Субсидии бюджетным учреждениям</v>
      </c>
      <c r="B185" s="26">
        <v>801</v>
      </c>
      <c r="C185" s="75" t="s">
        <v>93</v>
      </c>
      <c r="D185" s="75" t="s">
        <v>67</v>
      </c>
      <c r="E185" s="26" t="s">
        <v>408</v>
      </c>
      <c r="F185" s="26">
        <v>610</v>
      </c>
      <c r="G185" s="80">
        <v>41050.800000000003</v>
      </c>
      <c r="H185" s="80"/>
      <c r="I185" s="80">
        <f t="shared" si="25"/>
        <v>41050.800000000003</v>
      </c>
      <c r="J185" s="80"/>
      <c r="K185" s="80">
        <f t="shared" si="26"/>
        <v>41050.800000000003</v>
      </c>
      <c r="L185" s="93"/>
      <c r="M185" s="36"/>
      <c r="N185" s="36"/>
    </row>
    <row r="186" spans="1:14" s="98" customFormat="1" ht="33">
      <c r="A186" s="79" t="str">
        <f ca="1">IF(ISERROR(MATCH(E186,Код_КЦСР,0)),"",INDIRECT(ADDRESS(MATCH(E186,Код_КЦСР,0)+1,2,,,"КЦСР")))</f>
        <v>Муниципальная программа «Развитие земельно-имущественного комплекса города Череповца» на 2014 – 2018 годы</v>
      </c>
      <c r="B186" s="26">
        <v>801</v>
      </c>
      <c r="C186" s="75" t="s">
        <v>93</v>
      </c>
      <c r="D186" s="75" t="s">
        <v>67</v>
      </c>
      <c r="E186" s="26" t="s">
        <v>510</v>
      </c>
      <c r="F186" s="26"/>
      <c r="G186" s="80">
        <f t="shared" ref="G186:J188" si="32">G187</f>
        <v>5400</v>
      </c>
      <c r="H186" s="80">
        <f t="shared" si="32"/>
        <v>0</v>
      </c>
      <c r="I186" s="80">
        <f t="shared" si="25"/>
        <v>5400</v>
      </c>
      <c r="J186" s="80">
        <f t="shared" si="32"/>
        <v>0</v>
      </c>
      <c r="K186" s="80">
        <f t="shared" si="26"/>
        <v>5400</v>
      </c>
      <c r="L186" s="93"/>
      <c r="M186" s="36"/>
      <c r="N186" s="36"/>
    </row>
    <row r="187" spans="1:14" s="98" customFormat="1" ht="33">
      <c r="A187" s="79" t="str">
        <f ca="1">IF(ISERROR(MATCH(E187,Код_КЦСР,0)),"",INDIRECT(ADDRESS(MATCH(E187,Код_КЦСР,0)+1,2,,,"КЦСР")))</f>
        <v>Формирование и обеспечение сохранности муниципального земельно-имущественного комплекса</v>
      </c>
      <c r="B187" s="26">
        <v>801</v>
      </c>
      <c r="C187" s="75" t="s">
        <v>93</v>
      </c>
      <c r="D187" s="75" t="s">
        <v>67</v>
      </c>
      <c r="E187" s="26" t="s">
        <v>512</v>
      </c>
      <c r="F187" s="26"/>
      <c r="G187" s="80">
        <f t="shared" si="32"/>
        <v>5400</v>
      </c>
      <c r="H187" s="80">
        <f t="shared" si="32"/>
        <v>0</v>
      </c>
      <c r="I187" s="80">
        <f t="shared" si="25"/>
        <v>5400</v>
      </c>
      <c r="J187" s="80">
        <f t="shared" si="32"/>
        <v>0</v>
      </c>
      <c r="K187" s="80">
        <f t="shared" si="26"/>
        <v>5400</v>
      </c>
      <c r="L187" s="93"/>
      <c r="M187" s="36"/>
      <c r="N187" s="36"/>
    </row>
    <row r="188" spans="1:14" s="98" customFormat="1" ht="33">
      <c r="A188" s="79" t="str">
        <f ca="1">IF(ISERROR(MATCH(F188,Код_КВР,0)),"",INDIRECT(ADDRESS(MATCH(F188,Код_КВР,0)+1,2,,,"КВР")))</f>
        <v>Предоставление субсидий бюджетным, автономным учреждениям и иным некоммерческим организациям</v>
      </c>
      <c r="B188" s="26">
        <v>801</v>
      </c>
      <c r="C188" s="75" t="s">
        <v>93</v>
      </c>
      <c r="D188" s="75" t="s">
        <v>67</v>
      </c>
      <c r="E188" s="26" t="s">
        <v>512</v>
      </c>
      <c r="F188" s="26">
        <v>600</v>
      </c>
      <c r="G188" s="80">
        <f t="shared" si="32"/>
        <v>5400</v>
      </c>
      <c r="H188" s="80">
        <f t="shared" si="32"/>
        <v>0</v>
      </c>
      <c r="I188" s="80">
        <f t="shared" si="25"/>
        <v>5400</v>
      </c>
      <c r="J188" s="80">
        <f t="shared" si="32"/>
        <v>0</v>
      </c>
      <c r="K188" s="80">
        <f t="shared" si="26"/>
        <v>5400</v>
      </c>
      <c r="L188" s="93"/>
      <c r="M188" s="36"/>
      <c r="N188" s="36"/>
    </row>
    <row r="189" spans="1:14" s="98" customFormat="1">
      <c r="A189" s="79" t="str">
        <f ca="1">IF(ISERROR(MATCH(F189,Код_КВР,0)),"",INDIRECT(ADDRESS(MATCH(F189,Код_КВР,0)+1,2,,,"КВР")))</f>
        <v>Субсидии бюджетным учреждениям</v>
      </c>
      <c r="B189" s="26">
        <v>801</v>
      </c>
      <c r="C189" s="75" t="s">
        <v>93</v>
      </c>
      <c r="D189" s="75" t="s">
        <v>67</v>
      </c>
      <c r="E189" s="26" t="s">
        <v>512</v>
      </c>
      <c r="F189" s="26">
        <v>610</v>
      </c>
      <c r="G189" s="80">
        <v>5400</v>
      </c>
      <c r="H189" s="80"/>
      <c r="I189" s="80">
        <f t="shared" si="25"/>
        <v>5400</v>
      </c>
      <c r="J189" s="80"/>
      <c r="K189" s="80">
        <f t="shared" si="26"/>
        <v>5400</v>
      </c>
      <c r="L189" s="93"/>
      <c r="M189" s="36"/>
      <c r="N189" s="36"/>
    </row>
    <row r="190" spans="1:14" s="98" customFormat="1" ht="33">
      <c r="A190" s="79" t="str">
        <f ca="1">IF(ISERROR(MATCH(E190,Код_КЦСР,0)),"",INDIRECT(ADDRESS(MATCH(E190,Код_КЦСР,0)+1,2,,,"КЦСР")))</f>
        <v>Муниципальная программа «Совершенствование муниципального управления в городе Череповце» на 2014 – 2018 годы</v>
      </c>
      <c r="B190" s="26">
        <v>801</v>
      </c>
      <c r="C190" s="75" t="s">
        <v>93</v>
      </c>
      <c r="D190" s="75" t="s">
        <v>67</v>
      </c>
      <c r="E190" s="26" t="s">
        <v>553</v>
      </c>
      <c r="F190" s="26"/>
      <c r="G190" s="80">
        <f>G191</f>
        <v>658.2</v>
      </c>
      <c r="H190" s="80">
        <f>H191</f>
        <v>0</v>
      </c>
      <c r="I190" s="80">
        <f t="shared" si="25"/>
        <v>658.2</v>
      </c>
      <c r="J190" s="80">
        <f>J191</f>
        <v>0</v>
      </c>
      <c r="K190" s="80">
        <f t="shared" si="26"/>
        <v>658.2</v>
      </c>
      <c r="L190" s="93"/>
      <c r="M190" s="36"/>
      <c r="N190" s="36"/>
    </row>
    <row r="191" spans="1:14" s="98" customFormat="1" ht="51.75" customHeight="1">
      <c r="A191" s="79" t="str">
        <f ca="1">IF(ISERROR(MATCH(E191,Код_КЦСР,0)),"",INDIRECT(ADDRESS(MATCH(E191,Код_КЦСР,0)+1,2,,,"КЦСР")))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191" s="26">
        <v>801</v>
      </c>
      <c r="C191" s="75" t="s">
        <v>93</v>
      </c>
      <c r="D191" s="75" t="s">
        <v>67</v>
      </c>
      <c r="E191" s="26" t="s">
        <v>561</v>
      </c>
      <c r="F191" s="26"/>
      <c r="G191" s="80">
        <f>G192</f>
        <v>658.2</v>
      </c>
      <c r="H191" s="80">
        <f>H192</f>
        <v>0</v>
      </c>
      <c r="I191" s="80">
        <f t="shared" si="25"/>
        <v>658.2</v>
      </c>
      <c r="J191" s="80">
        <f>J192</f>
        <v>0</v>
      </c>
      <c r="K191" s="80">
        <f t="shared" si="26"/>
        <v>658.2</v>
      </c>
      <c r="L191" s="93"/>
      <c r="M191" s="36"/>
      <c r="N191" s="36"/>
    </row>
    <row r="192" spans="1:14" s="98" customFormat="1">
      <c r="A192" s="79" t="str">
        <f ca="1">IF(ISERROR(MATCH(E192,Код_КЦСР,0)),"",INDIRECT(ADDRESS(MATCH(E192,Код_КЦСР,0)+1,2,,,"КЦСР")))</f>
        <v>Совершенствование предоставления муниципальных услуг</v>
      </c>
      <c r="B192" s="26">
        <v>801</v>
      </c>
      <c r="C192" s="75" t="s">
        <v>93</v>
      </c>
      <c r="D192" s="75" t="s">
        <v>67</v>
      </c>
      <c r="E192" s="26" t="s">
        <v>562</v>
      </c>
      <c r="F192" s="26"/>
      <c r="G192" s="80">
        <f t="shared" ref="G192:J193" si="33">G193</f>
        <v>658.2</v>
      </c>
      <c r="H192" s="80">
        <f t="shared" si="33"/>
        <v>0</v>
      </c>
      <c r="I192" s="80">
        <f t="shared" si="25"/>
        <v>658.2</v>
      </c>
      <c r="J192" s="80">
        <f t="shared" si="33"/>
        <v>0</v>
      </c>
      <c r="K192" s="80">
        <f t="shared" si="26"/>
        <v>658.2</v>
      </c>
      <c r="L192" s="93"/>
      <c r="M192" s="36"/>
      <c r="N192" s="36"/>
    </row>
    <row r="193" spans="1:14" s="98" customFormat="1" ht="33">
      <c r="A193" s="79" t="str">
        <f ca="1">IF(ISERROR(MATCH(F193,Код_КВР,0)),"",INDIRECT(ADDRESS(MATCH(F193,Код_КВР,0)+1,2,,,"КВР")))</f>
        <v>Предоставление субсидий бюджетным, автономным учреждениям и иным некоммерческим организациям</v>
      </c>
      <c r="B193" s="26">
        <v>801</v>
      </c>
      <c r="C193" s="75" t="s">
        <v>93</v>
      </c>
      <c r="D193" s="75" t="s">
        <v>67</v>
      </c>
      <c r="E193" s="26" t="s">
        <v>562</v>
      </c>
      <c r="F193" s="26">
        <v>600</v>
      </c>
      <c r="G193" s="80">
        <f t="shared" si="33"/>
        <v>658.2</v>
      </c>
      <c r="H193" s="80">
        <f t="shared" si="33"/>
        <v>0</v>
      </c>
      <c r="I193" s="80">
        <f t="shared" si="25"/>
        <v>658.2</v>
      </c>
      <c r="J193" s="80">
        <f t="shared" si="33"/>
        <v>0</v>
      </c>
      <c r="K193" s="80">
        <f t="shared" si="26"/>
        <v>658.2</v>
      </c>
      <c r="L193" s="93"/>
      <c r="M193" s="36"/>
      <c r="N193" s="36"/>
    </row>
    <row r="194" spans="1:14" s="98" customFormat="1">
      <c r="A194" s="79" t="str">
        <f ca="1">IF(ISERROR(MATCH(F194,Код_КВР,0)),"",INDIRECT(ADDRESS(MATCH(F194,Код_КВР,0)+1,2,,,"КВР")))</f>
        <v>Субсидии бюджетным учреждениям</v>
      </c>
      <c r="B194" s="26">
        <v>801</v>
      </c>
      <c r="C194" s="75" t="s">
        <v>93</v>
      </c>
      <c r="D194" s="75" t="s">
        <v>67</v>
      </c>
      <c r="E194" s="26" t="s">
        <v>562</v>
      </c>
      <c r="F194" s="26">
        <v>610</v>
      </c>
      <c r="G194" s="80">
        <v>658.2</v>
      </c>
      <c r="H194" s="80"/>
      <c r="I194" s="80">
        <f t="shared" si="25"/>
        <v>658.2</v>
      </c>
      <c r="J194" s="80"/>
      <c r="K194" s="80">
        <f t="shared" si="26"/>
        <v>658.2</v>
      </c>
      <c r="L194" s="93"/>
      <c r="M194" s="36"/>
      <c r="N194" s="36"/>
    </row>
    <row r="195" spans="1:14" s="98" customFormat="1" ht="33">
      <c r="A195" s="79" t="str">
        <f ca="1">IF(ISERROR(MATCH(E195,Код_КЦСР,0)),"",INDIRECT(ADDRESS(MATCH(E195,Код_КЦСР,0)+1,2,,,"КЦСР")))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195" s="26">
        <v>801</v>
      </c>
      <c r="C195" s="75" t="s">
        <v>93</v>
      </c>
      <c r="D195" s="75" t="s">
        <v>67</v>
      </c>
      <c r="E195" s="26" t="s">
        <v>576</v>
      </c>
      <c r="F195" s="26"/>
      <c r="G195" s="80">
        <f>G196</f>
        <v>3121.3</v>
      </c>
      <c r="H195" s="80">
        <f>H196</f>
        <v>0</v>
      </c>
      <c r="I195" s="80">
        <f t="shared" si="25"/>
        <v>3121.3</v>
      </c>
      <c r="J195" s="80">
        <f>J196</f>
        <v>0</v>
      </c>
      <c r="K195" s="80">
        <f t="shared" si="26"/>
        <v>3121.3</v>
      </c>
      <c r="L195" s="93"/>
      <c r="M195" s="36"/>
      <c r="N195" s="36"/>
    </row>
    <row r="196" spans="1:14" s="98" customFormat="1" ht="18.75" customHeight="1">
      <c r="A196" s="79" t="str">
        <f ca="1">IF(ISERROR(MATCH(E196,Код_КЦСР,0)),"",INDIRECT(ADDRESS(MATCH(E196,Код_КЦСР,0)+1,2,,,"КЦСР")))</f>
        <v>Профилактика преступлений и иных правонарушений в городе Череповце</v>
      </c>
      <c r="B196" s="26">
        <v>801</v>
      </c>
      <c r="C196" s="75" t="s">
        <v>93</v>
      </c>
      <c r="D196" s="75" t="s">
        <v>67</v>
      </c>
      <c r="E196" s="26" t="s">
        <v>578</v>
      </c>
      <c r="F196" s="26"/>
      <c r="G196" s="80">
        <f>G197</f>
        <v>3121.3</v>
      </c>
      <c r="H196" s="80">
        <f>H197</f>
        <v>0</v>
      </c>
      <c r="I196" s="80">
        <f t="shared" si="25"/>
        <v>3121.3</v>
      </c>
      <c r="J196" s="80">
        <f>J197</f>
        <v>0</v>
      </c>
      <c r="K196" s="80">
        <f t="shared" si="26"/>
        <v>3121.3</v>
      </c>
      <c r="L196" s="93"/>
      <c r="M196" s="36"/>
      <c r="N196" s="36"/>
    </row>
    <row r="197" spans="1:14" s="98" customFormat="1" ht="49.5">
      <c r="A197" s="79" t="str">
        <f ca="1">IF(ISERROR(MATCH(E197,Код_КЦСР,0)),"",INDIRECT(ADDRESS(MATCH(E197,Код_КЦСР,0)+1,2,,,"КЦСР")))</f>
        <v>Внедрение современных технических средств, направленных на предупреждение правонарушений и преступлений в общественных местах и на улицах</v>
      </c>
      <c r="B197" s="26">
        <v>801</v>
      </c>
      <c r="C197" s="75" t="s">
        <v>93</v>
      </c>
      <c r="D197" s="75" t="s">
        <v>67</v>
      </c>
      <c r="E197" s="26" t="s">
        <v>579</v>
      </c>
      <c r="F197" s="26"/>
      <c r="G197" s="80">
        <f>G198+G201+G204</f>
        <v>3121.3</v>
      </c>
      <c r="H197" s="80">
        <f>H198+H201+H204</f>
        <v>0</v>
      </c>
      <c r="I197" s="80">
        <f t="shared" si="25"/>
        <v>3121.3</v>
      </c>
      <c r="J197" s="80">
        <f>J198+J201+J204</f>
        <v>0</v>
      </c>
      <c r="K197" s="80">
        <f t="shared" si="26"/>
        <v>3121.3</v>
      </c>
      <c r="L197" s="93"/>
      <c r="M197" s="36"/>
      <c r="N197" s="36"/>
    </row>
    <row r="198" spans="1:14" s="98" customFormat="1" ht="49.5">
      <c r="A198" s="79" t="str">
        <f ca="1">IF(ISERROR(MATCH(E198,Код_КЦСР,0)),"",INDIRECT(ADDRESS(MATCH(E198,Код_КЦСР,0)+1,2,,,"КЦСР")))</f>
        <v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v>
      </c>
      <c r="B198" s="26">
        <v>801</v>
      </c>
      <c r="C198" s="75" t="s">
        <v>93</v>
      </c>
      <c r="D198" s="75" t="s">
        <v>67</v>
      </c>
      <c r="E198" s="26" t="s">
        <v>619</v>
      </c>
      <c r="F198" s="26"/>
      <c r="G198" s="80">
        <f>G199</f>
        <v>421</v>
      </c>
      <c r="H198" s="80">
        <f>H199</f>
        <v>0</v>
      </c>
      <c r="I198" s="80">
        <f t="shared" si="25"/>
        <v>421</v>
      </c>
      <c r="J198" s="80">
        <f>J199</f>
        <v>0</v>
      </c>
      <c r="K198" s="80">
        <f t="shared" si="26"/>
        <v>421</v>
      </c>
      <c r="L198" s="93"/>
      <c r="M198" s="36"/>
      <c r="N198" s="36"/>
    </row>
    <row r="199" spans="1:14" s="98" customFormat="1" ht="33">
      <c r="A199" s="79" t="str">
        <f ca="1">IF(ISERROR(MATCH(F199,Код_КВР,0)),"",INDIRECT(ADDRESS(MATCH(F199,Код_КВР,0)+1,2,,,"КВР")))</f>
        <v>Предоставление субсидий бюджетным, автономным учреждениям и иным некоммерческим организациям</v>
      </c>
      <c r="B199" s="26">
        <v>801</v>
      </c>
      <c r="C199" s="75" t="s">
        <v>93</v>
      </c>
      <c r="D199" s="75" t="s">
        <v>67</v>
      </c>
      <c r="E199" s="26" t="s">
        <v>619</v>
      </c>
      <c r="F199" s="26">
        <v>600</v>
      </c>
      <c r="G199" s="80">
        <f>G200</f>
        <v>421</v>
      </c>
      <c r="H199" s="80">
        <f>H200</f>
        <v>0</v>
      </c>
      <c r="I199" s="80">
        <f t="shared" si="25"/>
        <v>421</v>
      </c>
      <c r="J199" s="80">
        <f>J200</f>
        <v>0</v>
      </c>
      <c r="K199" s="80">
        <f t="shared" si="26"/>
        <v>421</v>
      </c>
      <c r="L199" s="93"/>
      <c r="M199" s="36"/>
      <c r="N199" s="36"/>
    </row>
    <row r="200" spans="1:14" s="98" customFormat="1">
      <c r="A200" s="79" t="str">
        <f ca="1">IF(ISERROR(MATCH(F200,Код_КВР,0)),"",INDIRECT(ADDRESS(MATCH(F200,Код_КВР,0)+1,2,,,"КВР")))</f>
        <v>Субсидии бюджетным учреждениям</v>
      </c>
      <c r="B200" s="26">
        <v>801</v>
      </c>
      <c r="C200" s="75" t="s">
        <v>93</v>
      </c>
      <c r="D200" s="75" t="s">
        <v>67</v>
      </c>
      <c r="E200" s="26" t="s">
        <v>619</v>
      </c>
      <c r="F200" s="26">
        <v>610</v>
      </c>
      <c r="G200" s="80">
        <v>421</v>
      </c>
      <c r="H200" s="80"/>
      <c r="I200" s="80">
        <f t="shared" si="25"/>
        <v>421</v>
      </c>
      <c r="J200" s="80"/>
      <c r="K200" s="80">
        <f t="shared" si="26"/>
        <v>421</v>
      </c>
      <c r="L200" s="93"/>
      <c r="M200" s="36"/>
      <c r="N200" s="36"/>
    </row>
    <row r="201" spans="1:14" s="98" customFormat="1" ht="33">
      <c r="A201" s="79" t="str">
        <f ca="1">IF(ISERROR(MATCH(E201,Код_КЦСР,0)),"",INDIRECT(ADDRESS(MATCH(E201,Код_КЦСР,0)+1,2,,,"КЦСР")))</f>
        <v>Внедрение и (или) эксплуатация аппаратно-программного комплекса «Безопасный город» за счет средств областного бюджета</v>
      </c>
      <c r="B201" s="26">
        <v>801</v>
      </c>
      <c r="C201" s="75" t="s">
        <v>93</v>
      </c>
      <c r="D201" s="75" t="s">
        <v>67</v>
      </c>
      <c r="E201" s="26" t="s">
        <v>583</v>
      </c>
      <c r="F201" s="26"/>
      <c r="G201" s="80">
        <f>G202</f>
        <v>2565.3000000000002</v>
      </c>
      <c r="H201" s="80">
        <f>H202</f>
        <v>0</v>
      </c>
      <c r="I201" s="80">
        <f t="shared" si="25"/>
        <v>2565.3000000000002</v>
      </c>
      <c r="J201" s="80">
        <f>J202</f>
        <v>0</v>
      </c>
      <c r="K201" s="80">
        <f t="shared" si="26"/>
        <v>2565.3000000000002</v>
      </c>
      <c r="L201" s="93"/>
      <c r="M201" s="36"/>
      <c r="N201" s="36"/>
    </row>
    <row r="202" spans="1:14" s="98" customFormat="1" ht="33">
      <c r="A202" s="79" t="str">
        <f ca="1">IF(ISERROR(MATCH(F202,Код_КВР,0)),"",INDIRECT(ADDRESS(MATCH(F202,Код_КВР,0)+1,2,,,"КВР")))</f>
        <v>Предоставление субсидий бюджетным, автономным учреждениям и иным некоммерческим организациям</v>
      </c>
      <c r="B202" s="26">
        <v>801</v>
      </c>
      <c r="C202" s="75" t="s">
        <v>93</v>
      </c>
      <c r="D202" s="75" t="s">
        <v>67</v>
      </c>
      <c r="E202" s="26" t="s">
        <v>583</v>
      </c>
      <c r="F202" s="26">
        <v>600</v>
      </c>
      <c r="G202" s="80">
        <f>G203</f>
        <v>2565.3000000000002</v>
      </c>
      <c r="H202" s="80">
        <f>H203</f>
        <v>0</v>
      </c>
      <c r="I202" s="80">
        <f t="shared" si="25"/>
        <v>2565.3000000000002</v>
      </c>
      <c r="J202" s="80">
        <f>J203</f>
        <v>0</v>
      </c>
      <c r="K202" s="80">
        <f t="shared" si="26"/>
        <v>2565.3000000000002</v>
      </c>
      <c r="L202" s="93"/>
      <c r="M202" s="36"/>
      <c r="N202" s="36"/>
    </row>
    <row r="203" spans="1:14" s="98" customFormat="1">
      <c r="A203" s="79" t="str">
        <f ca="1">IF(ISERROR(MATCH(F203,Код_КВР,0)),"",INDIRECT(ADDRESS(MATCH(F203,Код_КВР,0)+1,2,,,"КВР")))</f>
        <v>Субсидии бюджетным учреждениям</v>
      </c>
      <c r="B203" s="26">
        <v>801</v>
      </c>
      <c r="C203" s="75" t="s">
        <v>93</v>
      </c>
      <c r="D203" s="75" t="s">
        <v>67</v>
      </c>
      <c r="E203" s="26" t="s">
        <v>583</v>
      </c>
      <c r="F203" s="26">
        <v>610</v>
      </c>
      <c r="G203" s="80">
        <v>2565.3000000000002</v>
      </c>
      <c r="H203" s="80"/>
      <c r="I203" s="80">
        <f t="shared" si="25"/>
        <v>2565.3000000000002</v>
      </c>
      <c r="J203" s="80"/>
      <c r="K203" s="80">
        <f t="shared" si="26"/>
        <v>2565.3000000000002</v>
      </c>
      <c r="L203" s="93"/>
      <c r="M203" s="36"/>
      <c r="N203" s="36"/>
    </row>
    <row r="204" spans="1:14" s="98" customFormat="1" ht="33">
      <c r="A204" s="79" t="str">
        <f ca="1">IF(ISERROR(MATCH(E204,Код_КЦСР,0)),"",INDIRECT(ADDRESS(MATCH(E204,Код_КЦСР,0)+1,2,,,"КЦСР")))</f>
        <v>Внедрение и (или) эксплуатация аппаратно-программного комплекса «Безопасный город» за счет средств городского бюджета</v>
      </c>
      <c r="B204" s="26">
        <v>801</v>
      </c>
      <c r="C204" s="75" t="s">
        <v>93</v>
      </c>
      <c r="D204" s="75" t="s">
        <v>67</v>
      </c>
      <c r="E204" s="26" t="s">
        <v>581</v>
      </c>
      <c r="F204" s="26"/>
      <c r="G204" s="80">
        <f t="shared" ref="G204:J205" si="34">G205</f>
        <v>135</v>
      </c>
      <c r="H204" s="80">
        <f t="shared" si="34"/>
        <v>0</v>
      </c>
      <c r="I204" s="80">
        <f t="shared" si="25"/>
        <v>135</v>
      </c>
      <c r="J204" s="80">
        <f t="shared" si="34"/>
        <v>0</v>
      </c>
      <c r="K204" s="80">
        <f t="shared" si="26"/>
        <v>135</v>
      </c>
      <c r="L204" s="93"/>
      <c r="M204" s="36"/>
      <c r="N204" s="36"/>
    </row>
    <row r="205" spans="1:14" s="98" customFormat="1" ht="33">
      <c r="A205" s="79" t="str">
        <f ca="1">IF(ISERROR(MATCH(F205,Код_КВР,0)),"",INDIRECT(ADDRESS(MATCH(F205,Код_КВР,0)+1,2,,,"КВР")))</f>
        <v>Предоставление субсидий бюджетным, автономным учреждениям и иным некоммерческим организациям</v>
      </c>
      <c r="B205" s="26">
        <v>801</v>
      </c>
      <c r="C205" s="75" t="s">
        <v>93</v>
      </c>
      <c r="D205" s="75" t="s">
        <v>67</v>
      </c>
      <c r="E205" s="26" t="s">
        <v>581</v>
      </c>
      <c r="F205" s="26">
        <v>600</v>
      </c>
      <c r="G205" s="80">
        <f t="shared" si="34"/>
        <v>135</v>
      </c>
      <c r="H205" s="80">
        <f t="shared" si="34"/>
        <v>0</v>
      </c>
      <c r="I205" s="80">
        <f t="shared" si="25"/>
        <v>135</v>
      </c>
      <c r="J205" s="80">
        <f t="shared" si="34"/>
        <v>0</v>
      </c>
      <c r="K205" s="80">
        <f t="shared" si="26"/>
        <v>135</v>
      </c>
      <c r="L205" s="93"/>
      <c r="M205" s="36"/>
      <c r="N205" s="36"/>
    </row>
    <row r="206" spans="1:14" s="98" customFormat="1">
      <c r="A206" s="79" t="str">
        <f ca="1">IF(ISERROR(MATCH(F206,Код_КВР,0)),"",INDIRECT(ADDRESS(MATCH(F206,Код_КВР,0)+1,2,,,"КВР")))</f>
        <v>Субсидии бюджетным учреждениям</v>
      </c>
      <c r="B206" s="26">
        <v>801</v>
      </c>
      <c r="C206" s="75" t="s">
        <v>93</v>
      </c>
      <c r="D206" s="75" t="s">
        <v>67</v>
      </c>
      <c r="E206" s="26" t="s">
        <v>581</v>
      </c>
      <c r="F206" s="26">
        <v>610</v>
      </c>
      <c r="G206" s="80">
        <f>123.8+11.2</f>
        <v>135</v>
      </c>
      <c r="H206" s="80"/>
      <c r="I206" s="80">
        <f t="shared" si="25"/>
        <v>135</v>
      </c>
      <c r="J206" s="80"/>
      <c r="K206" s="80">
        <f t="shared" si="26"/>
        <v>135</v>
      </c>
      <c r="L206" s="93"/>
      <c r="M206" s="36"/>
      <c r="N206" s="36"/>
    </row>
    <row r="207" spans="1:14" s="98" customFormat="1">
      <c r="A207" s="83" t="s">
        <v>100</v>
      </c>
      <c r="B207" s="26">
        <v>801</v>
      </c>
      <c r="C207" s="75" t="s">
        <v>93</v>
      </c>
      <c r="D207" s="75" t="s">
        <v>75</v>
      </c>
      <c r="E207" s="26"/>
      <c r="F207" s="26"/>
      <c r="G207" s="80">
        <f>G208+G212</f>
        <v>12548</v>
      </c>
      <c r="H207" s="80">
        <f>H208+H212</f>
        <v>-4099.1000000000004</v>
      </c>
      <c r="I207" s="80">
        <f t="shared" si="25"/>
        <v>8448.9</v>
      </c>
      <c r="J207" s="80">
        <f>J208+J212</f>
        <v>0</v>
      </c>
      <c r="K207" s="80">
        <f t="shared" si="26"/>
        <v>8448.9</v>
      </c>
      <c r="L207" s="93"/>
      <c r="M207" s="36"/>
      <c r="N207" s="36"/>
    </row>
    <row r="208" spans="1:14" s="98" customFormat="1" ht="33">
      <c r="A208" s="79" t="str">
        <f ca="1">IF(ISERROR(MATCH(E208,Код_КЦСР,0)),"",INDIRECT(ADDRESS(MATCH(E208,Код_КЦСР,0)+1,2,,,"КЦСР")))</f>
        <v>Муниципальная программа «Поддержка и развитие малого и среднего предпринимательства в городе Череповце на 2013 – 2017 годы»</v>
      </c>
      <c r="B208" s="26">
        <v>801</v>
      </c>
      <c r="C208" s="75" t="s">
        <v>93</v>
      </c>
      <c r="D208" s="75" t="s">
        <v>75</v>
      </c>
      <c r="E208" s="26" t="s">
        <v>386</v>
      </c>
      <c r="F208" s="26"/>
      <c r="G208" s="80">
        <f t="shared" ref="G208:J210" si="35">G209</f>
        <v>3115</v>
      </c>
      <c r="H208" s="80">
        <f t="shared" si="35"/>
        <v>0</v>
      </c>
      <c r="I208" s="80">
        <f t="shared" si="25"/>
        <v>3115</v>
      </c>
      <c r="J208" s="80">
        <f t="shared" si="35"/>
        <v>0</v>
      </c>
      <c r="K208" s="80">
        <f t="shared" si="26"/>
        <v>3115</v>
      </c>
      <c r="L208" s="93"/>
      <c r="M208" s="36"/>
      <c r="N208" s="36"/>
    </row>
    <row r="209" spans="1:14" s="98" customFormat="1" ht="33">
      <c r="A209" s="79" t="str">
        <f ca="1">IF(ISERROR(MATCH(E209,Код_КЦСР,0)),"",INDIRECT(ADDRESS(MATCH(E209,Код_КЦСР,0)+1,2,,,"КЦСР")))</f>
        <v>Формирование инфраструктуры поддержки малого и среднего предпринимательства</v>
      </c>
      <c r="B209" s="26">
        <v>801</v>
      </c>
      <c r="C209" s="75" t="s">
        <v>93</v>
      </c>
      <c r="D209" s="75" t="s">
        <v>75</v>
      </c>
      <c r="E209" s="26" t="s">
        <v>388</v>
      </c>
      <c r="F209" s="26"/>
      <c r="G209" s="80">
        <f t="shared" si="35"/>
        <v>3115</v>
      </c>
      <c r="H209" s="80">
        <f t="shared" si="35"/>
        <v>0</v>
      </c>
      <c r="I209" s="80">
        <f t="shared" si="25"/>
        <v>3115</v>
      </c>
      <c r="J209" s="80">
        <f t="shared" si="35"/>
        <v>0</v>
      </c>
      <c r="K209" s="80">
        <f t="shared" si="26"/>
        <v>3115</v>
      </c>
      <c r="L209" s="93"/>
      <c r="M209" s="36"/>
      <c r="N209" s="36"/>
    </row>
    <row r="210" spans="1:14" s="98" customFormat="1" ht="33">
      <c r="A210" s="79" t="str">
        <f ca="1">IF(ISERROR(MATCH(F210,Код_КВР,0)),"",INDIRECT(ADDRESS(MATCH(F210,Код_КВР,0)+1,2,,,"КВР")))</f>
        <v>Предоставление субсидий бюджетным, автономным учреждениям и иным некоммерческим организациям</v>
      </c>
      <c r="B210" s="26">
        <v>801</v>
      </c>
      <c r="C210" s="75" t="s">
        <v>93</v>
      </c>
      <c r="D210" s="75" t="s">
        <v>75</v>
      </c>
      <c r="E210" s="26" t="s">
        <v>388</v>
      </c>
      <c r="F210" s="26">
        <v>600</v>
      </c>
      <c r="G210" s="80">
        <f t="shared" si="35"/>
        <v>3115</v>
      </c>
      <c r="H210" s="80">
        <f t="shared" si="35"/>
        <v>0</v>
      </c>
      <c r="I210" s="80">
        <f t="shared" ref="I210:I273" si="36">G210+H210</f>
        <v>3115</v>
      </c>
      <c r="J210" s="80">
        <f t="shared" si="35"/>
        <v>0</v>
      </c>
      <c r="K210" s="80">
        <f t="shared" ref="K210:K273" si="37">I210+J210</f>
        <v>3115</v>
      </c>
      <c r="L210" s="93"/>
      <c r="M210" s="36"/>
      <c r="N210" s="36"/>
    </row>
    <row r="211" spans="1:14" s="98" customFormat="1" ht="33.75" customHeight="1">
      <c r="A211" s="79" t="str">
        <f ca="1">IF(ISERROR(MATCH(F211,Код_КВР,0)),"",INDIRECT(ADDRESS(MATCH(F211,Код_КВР,0)+1,2,,,"КВР")))</f>
        <v>Субсидии некоммерческим организациям (за исключением государственных (муниципальных) учреждений)</v>
      </c>
      <c r="B211" s="26">
        <v>801</v>
      </c>
      <c r="C211" s="75" t="s">
        <v>93</v>
      </c>
      <c r="D211" s="75" t="s">
        <v>75</v>
      </c>
      <c r="E211" s="26" t="s">
        <v>388</v>
      </c>
      <c r="F211" s="26">
        <v>630</v>
      </c>
      <c r="G211" s="80">
        <v>3115</v>
      </c>
      <c r="H211" s="80"/>
      <c r="I211" s="80">
        <f t="shared" si="36"/>
        <v>3115</v>
      </c>
      <c r="J211" s="80"/>
      <c r="K211" s="80">
        <f t="shared" si="37"/>
        <v>3115</v>
      </c>
      <c r="L211" s="93"/>
      <c r="M211" s="36"/>
      <c r="N211" s="36"/>
    </row>
    <row r="212" spans="1:14" s="98" customFormat="1" ht="33">
      <c r="A212" s="79" t="str">
        <f ca="1">IF(ISERROR(MATCH(E212,Код_КЦСР,0)),"",INDIRECT(ADDRESS(MATCH(E212,Код_КЦСР,0)+1,2,,,"КЦСР")))</f>
        <v>Муниципальная программа «Повышение инвестиционной привлекательности города Череповца» на 2015 – 2018 годы</v>
      </c>
      <c r="B212" s="26">
        <v>801</v>
      </c>
      <c r="C212" s="75" t="s">
        <v>93</v>
      </c>
      <c r="D212" s="75" t="s">
        <v>75</v>
      </c>
      <c r="E212" s="26" t="s">
        <v>390</v>
      </c>
      <c r="F212" s="26"/>
      <c r="G212" s="80">
        <f>G213+G216+G219</f>
        <v>9433</v>
      </c>
      <c r="H212" s="80">
        <f>H213+H216+H219</f>
        <v>-4099.1000000000004</v>
      </c>
      <c r="I212" s="80">
        <f t="shared" si="36"/>
        <v>5333.9</v>
      </c>
      <c r="J212" s="80">
        <f>J213+J216+J219</f>
        <v>0</v>
      </c>
      <c r="K212" s="80">
        <f t="shared" si="37"/>
        <v>5333.9</v>
      </c>
      <c r="L212" s="93"/>
      <c r="M212" s="36"/>
      <c r="N212" s="36"/>
    </row>
    <row r="213" spans="1:14" s="98" customFormat="1" ht="33">
      <c r="A213" s="79" t="str">
        <f ca="1">IF(ISERROR(MATCH(E213,Код_КЦСР,0)),"",INDIRECT(ADDRESS(MATCH(E213,Код_КЦСР,0)+1,2,,,"КЦСР")))</f>
        <v>Формирование инвестиционной инфраструктуры в муниципальном образовании «Город Череповец»</v>
      </c>
      <c r="B213" s="26">
        <v>801</v>
      </c>
      <c r="C213" s="75" t="s">
        <v>93</v>
      </c>
      <c r="D213" s="75" t="s">
        <v>75</v>
      </c>
      <c r="E213" s="26" t="s">
        <v>392</v>
      </c>
      <c r="F213" s="26"/>
      <c r="G213" s="80">
        <f>G214</f>
        <v>3939</v>
      </c>
      <c r="H213" s="80">
        <f>H214</f>
        <v>-1711.4</v>
      </c>
      <c r="I213" s="80">
        <f t="shared" si="36"/>
        <v>2227.6</v>
      </c>
      <c r="J213" s="80">
        <f>J214</f>
        <v>0</v>
      </c>
      <c r="K213" s="80">
        <f t="shared" si="37"/>
        <v>2227.6</v>
      </c>
      <c r="L213" s="93"/>
      <c r="M213" s="36"/>
      <c r="N213" s="36"/>
    </row>
    <row r="214" spans="1:14" s="98" customFormat="1" ht="33">
      <c r="A214" s="79" t="str">
        <f ca="1">IF(ISERROR(MATCH(F214,Код_КВР,0)),"",INDIRECT(ADDRESS(MATCH(F214,Код_КВР,0)+1,2,,,"КВР")))</f>
        <v>Предоставление субсидий бюджетным, автономным учреждениям и иным некоммерческим организациям</v>
      </c>
      <c r="B214" s="26">
        <v>801</v>
      </c>
      <c r="C214" s="75" t="s">
        <v>93</v>
      </c>
      <c r="D214" s="75" t="s">
        <v>75</v>
      </c>
      <c r="E214" s="26" t="s">
        <v>392</v>
      </c>
      <c r="F214" s="26">
        <v>600</v>
      </c>
      <c r="G214" s="80">
        <f>G215</f>
        <v>3939</v>
      </c>
      <c r="H214" s="80">
        <f>H215</f>
        <v>-1711.4</v>
      </c>
      <c r="I214" s="80">
        <f t="shared" si="36"/>
        <v>2227.6</v>
      </c>
      <c r="J214" s="80">
        <f>J215</f>
        <v>0</v>
      </c>
      <c r="K214" s="80">
        <f t="shared" si="37"/>
        <v>2227.6</v>
      </c>
      <c r="L214" s="93"/>
      <c r="M214" s="36"/>
      <c r="N214" s="36"/>
    </row>
    <row r="215" spans="1:14" s="98" customFormat="1" ht="33.75" customHeight="1">
      <c r="A215" s="79" t="str">
        <f ca="1">IF(ISERROR(MATCH(F215,Код_КВР,0)),"",INDIRECT(ADDRESS(MATCH(F215,Код_КВР,0)+1,2,,,"КВР")))</f>
        <v>Субсидии некоммерческим организациям (за исключением государственных (муниципальных) учреждений)</v>
      </c>
      <c r="B215" s="26">
        <v>801</v>
      </c>
      <c r="C215" s="75" t="s">
        <v>93</v>
      </c>
      <c r="D215" s="75" t="s">
        <v>75</v>
      </c>
      <c r="E215" s="26" t="s">
        <v>392</v>
      </c>
      <c r="F215" s="26">
        <v>630</v>
      </c>
      <c r="G215" s="80">
        <v>3939</v>
      </c>
      <c r="H215" s="80">
        <v>-1711.4</v>
      </c>
      <c r="I215" s="80">
        <f t="shared" si="36"/>
        <v>2227.6</v>
      </c>
      <c r="J215" s="80"/>
      <c r="K215" s="80">
        <f t="shared" si="37"/>
        <v>2227.6</v>
      </c>
      <c r="L215" s="93"/>
      <c r="M215" s="36"/>
      <c r="N215" s="36"/>
    </row>
    <row r="216" spans="1:14" s="98" customFormat="1">
      <c r="A216" s="79" t="str">
        <f ca="1">IF(ISERROR(MATCH(E216,Код_КЦСР,0)),"",INDIRECT(ADDRESS(MATCH(E216,Код_КЦСР,0)+1,2,,,"КЦСР")))</f>
        <v>Комплексное сопровождение инвестиционных проектов</v>
      </c>
      <c r="B216" s="26">
        <v>801</v>
      </c>
      <c r="C216" s="75" t="s">
        <v>93</v>
      </c>
      <c r="D216" s="75" t="s">
        <v>75</v>
      </c>
      <c r="E216" s="26" t="s">
        <v>393</v>
      </c>
      <c r="F216" s="26"/>
      <c r="G216" s="80">
        <f>G217</f>
        <v>2036.7</v>
      </c>
      <c r="H216" s="80">
        <f>H217</f>
        <v>-885</v>
      </c>
      <c r="I216" s="80">
        <f t="shared" si="36"/>
        <v>1151.7</v>
      </c>
      <c r="J216" s="80">
        <f>J217</f>
        <v>0</v>
      </c>
      <c r="K216" s="80">
        <f t="shared" si="37"/>
        <v>1151.7</v>
      </c>
      <c r="L216" s="93"/>
      <c r="M216" s="36"/>
      <c r="N216" s="36"/>
    </row>
    <row r="217" spans="1:14" s="98" customFormat="1" ht="33">
      <c r="A217" s="79" t="str">
        <f ca="1">IF(ISERROR(MATCH(F217,Код_КВР,0)),"",INDIRECT(ADDRESS(MATCH(F217,Код_КВР,0)+1,2,,,"КВР")))</f>
        <v>Предоставление субсидий бюджетным, автономным учреждениям и иным некоммерческим организациям</v>
      </c>
      <c r="B217" s="26">
        <v>801</v>
      </c>
      <c r="C217" s="75" t="s">
        <v>93</v>
      </c>
      <c r="D217" s="75" t="s">
        <v>75</v>
      </c>
      <c r="E217" s="26" t="s">
        <v>393</v>
      </c>
      <c r="F217" s="26">
        <v>600</v>
      </c>
      <c r="G217" s="80">
        <f>G218</f>
        <v>2036.7</v>
      </c>
      <c r="H217" s="80">
        <f>H218</f>
        <v>-885</v>
      </c>
      <c r="I217" s="80">
        <f t="shared" si="36"/>
        <v>1151.7</v>
      </c>
      <c r="J217" s="80">
        <f>J218</f>
        <v>0</v>
      </c>
      <c r="K217" s="80">
        <f t="shared" si="37"/>
        <v>1151.7</v>
      </c>
      <c r="L217" s="93"/>
      <c r="M217" s="36"/>
      <c r="N217" s="36"/>
    </row>
    <row r="218" spans="1:14" s="98" customFormat="1" ht="33.75" customHeight="1">
      <c r="A218" s="79" t="str">
        <f ca="1">IF(ISERROR(MATCH(F218,Код_КВР,0)),"",INDIRECT(ADDRESS(MATCH(F218,Код_КВР,0)+1,2,,,"КВР")))</f>
        <v>Субсидии некоммерческим организациям (за исключением государственных (муниципальных) учреждений)</v>
      </c>
      <c r="B218" s="26">
        <v>801</v>
      </c>
      <c r="C218" s="75" t="s">
        <v>93</v>
      </c>
      <c r="D218" s="75" t="s">
        <v>75</v>
      </c>
      <c r="E218" s="26" t="s">
        <v>393</v>
      </c>
      <c r="F218" s="26">
        <v>630</v>
      </c>
      <c r="G218" s="80">
        <v>2036.7</v>
      </c>
      <c r="H218" s="80">
        <v>-885</v>
      </c>
      <c r="I218" s="80">
        <f t="shared" si="36"/>
        <v>1151.7</v>
      </c>
      <c r="J218" s="80"/>
      <c r="K218" s="80">
        <f t="shared" si="37"/>
        <v>1151.7</v>
      </c>
      <c r="L218" s="93"/>
      <c r="M218" s="36"/>
      <c r="N218" s="36"/>
    </row>
    <row r="219" spans="1:14" s="98" customFormat="1" ht="33">
      <c r="A219" s="79" t="str">
        <f ca="1">IF(ISERROR(MATCH(E219,Код_КЦСР,0)),"",INDIRECT(ADDRESS(MATCH(E219,Код_КЦСР,0)+1,2,,,"КЦСР")))</f>
        <v>Продвижение инвестиционных возможностей муниципального образования «Город Череповец»</v>
      </c>
      <c r="B219" s="26">
        <v>801</v>
      </c>
      <c r="C219" s="75" t="s">
        <v>93</v>
      </c>
      <c r="D219" s="75" t="s">
        <v>75</v>
      </c>
      <c r="E219" s="26" t="s">
        <v>394</v>
      </c>
      <c r="F219" s="26"/>
      <c r="G219" s="80">
        <f>G220</f>
        <v>3457.3</v>
      </c>
      <c r="H219" s="80">
        <f>H220</f>
        <v>-1502.7</v>
      </c>
      <c r="I219" s="80">
        <f t="shared" si="36"/>
        <v>1954.6000000000001</v>
      </c>
      <c r="J219" s="80">
        <f>J220</f>
        <v>0</v>
      </c>
      <c r="K219" s="80">
        <f t="shared" si="37"/>
        <v>1954.6000000000001</v>
      </c>
      <c r="L219" s="93"/>
      <c r="M219" s="36"/>
      <c r="N219" s="36"/>
    </row>
    <row r="220" spans="1:14" s="98" customFormat="1" ht="33">
      <c r="A220" s="79" t="str">
        <f ca="1">IF(ISERROR(MATCH(F220,Код_КВР,0)),"",INDIRECT(ADDRESS(MATCH(F220,Код_КВР,0)+1,2,,,"КВР")))</f>
        <v>Предоставление субсидий бюджетным, автономным учреждениям и иным некоммерческим организациям</v>
      </c>
      <c r="B220" s="26">
        <v>801</v>
      </c>
      <c r="C220" s="75" t="s">
        <v>93</v>
      </c>
      <c r="D220" s="75" t="s">
        <v>75</v>
      </c>
      <c r="E220" s="26" t="s">
        <v>394</v>
      </c>
      <c r="F220" s="26">
        <v>600</v>
      </c>
      <c r="G220" s="80">
        <f>G221</f>
        <v>3457.3</v>
      </c>
      <c r="H220" s="80">
        <f>H221</f>
        <v>-1502.7</v>
      </c>
      <c r="I220" s="80">
        <f t="shared" si="36"/>
        <v>1954.6000000000001</v>
      </c>
      <c r="J220" s="80">
        <f>J221</f>
        <v>0</v>
      </c>
      <c r="K220" s="80">
        <f t="shared" si="37"/>
        <v>1954.6000000000001</v>
      </c>
      <c r="L220" s="93"/>
      <c r="M220" s="36"/>
      <c r="N220" s="36"/>
    </row>
    <row r="221" spans="1:14" s="98" customFormat="1" ht="33.75" customHeight="1">
      <c r="A221" s="79" t="str">
        <f ca="1">IF(ISERROR(MATCH(F221,Код_КВР,0)),"",INDIRECT(ADDRESS(MATCH(F221,Код_КВР,0)+1,2,,,"КВР")))</f>
        <v>Субсидии некоммерческим организациям (за исключением государственных (муниципальных) учреждений)</v>
      </c>
      <c r="B221" s="26">
        <v>801</v>
      </c>
      <c r="C221" s="75" t="s">
        <v>93</v>
      </c>
      <c r="D221" s="75" t="s">
        <v>75</v>
      </c>
      <c r="E221" s="26" t="s">
        <v>394</v>
      </c>
      <c r="F221" s="26">
        <v>630</v>
      </c>
      <c r="G221" s="80">
        <v>3457.3</v>
      </c>
      <c r="H221" s="80">
        <v>-1502.7</v>
      </c>
      <c r="I221" s="80">
        <f t="shared" si="36"/>
        <v>1954.6000000000001</v>
      </c>
      <c r="J221" s="80"/>
      <c r="K221" s="80">
        <f t="shared" si="37"/>
        <v>1954.6000000000001</v>
      </c>
      <c r="L221" s="93"/>
      <c r="M221" s="36"/>
      <c r="N221" s="36"/>
    </row>
    <row r="222" spans="1:14" s="98" customFormat="1">
      <c r="A222" s="79" t="str">
        <f ca="1">IF(ISERROR(MATCH(C222,Код_Раздел,0)),"",INDIRECT(ADDRESS(MATCH(C222,Код_Раздел,0)+1,2,,,"Раздел")))</f>
        <v>Образование</v>
      </c>
      <c r="B222" s="26">
        <v>801</v>
      </c>
      <c r="C222" s="75" t="s">
        <v>74</v>
      </c>
      <c r="D222" s="75"/>
      <c r="E222" s="26"/>
      <c r="F222" s="26"/>
      <c r="G222" s="80">
        <f>G223</f>
        <v>8541.5</v>
      </c>
      <c r="H222" s="80">
        <f>H223</f>
        <v>0</v>
      </c>
      <c r="I222" s="80">
        <f t="shared" si="36"/>
        <v>8541.5</v>
      </c>
      <c r="J222" s="80">
        <f>J223</f>
        <v>0</v>
      </c>
      <c r="K222" s="80">
        <f t="shared" si="37"/>
        <v>8541.5</v>
      </c>
      <c r="L222" s="93"/>
      <c r="M222" s="36"/>
      <c r="N222" s="36"/>
    </row>
    <row r="223" spans="1:14" s="98" customFormat="1">
      <c r="A223" s="83" t="s">
        <v>78</v>
      </c>
      <c r="B223" s="26">
        <v>801</v>
      </c>
      <c r="C223" s="75" t="s">
        <v>74</v>
      </c>
      <c r="D223" s="75" t="s">
        <v>74</v>
      </c>
      <c r="E223" s="26"/>
      <c r="F223" s="26"/>
      <c r="G223" s="80">
        <f>G224+G235+G239</f>
        <v>8541.5</v>
      </c>
      <c r="H223" s="80">
        <f>H224+H235+H239</f>
        <v>0</v>
      </c>
      <c r="I223" s="80">
        <f t="shared" si="36"/>
        <v>8541.5</v>
      </c>
      <c r="J223" s="80">
        <f>J224+J235+J239</f>
        <v>0</v>
      </c>
      <c r="K223" s="80">
        <f t="shared" si="37"/>
        <v>8541.5</v>
      </c>
      <c r="L223" s="93"/>
      <c r="M223" s="36"/>
      <c r="N223" s="36"/>
    </row>
    <row r="224" spans="1:14" s="98" customFormat="1" ht="33">
      <c r="A224" s="79" t="str">
        <f ca="1">IF(ISERROR(MATCH(E224,Код_КЦСР,0)),"",INDIRECT(ADDRESS(MATCH(E224,Код_КЦСР,0)+1,2,,,"КЦСР")))</f>
        <v>Муниципальная программа «Развитие молодежной политики» на 2013 – 2018 годы</v>
      </c>
      <c r="B224" s="26">
        <v>801</v>
      </c>
      <c r="C224" s="75" t="s">
        <v>74</v>
      </c>
      <c r="D224" s="75" t="s">
        <v>74</v>
      </c>
      <c r="E224" s="26" t="s">
        <v>395</v>
      </c>
      <c r="F224" s="26"/>
      <c r="G224" s="80">
        <f>G225+G228</f>
        <v>7509</v>
      </c>
      <c r="H224" s="80">
        <f>H225+H228</f>
        <v>0</v>
      </c>
      <c r="I224" s="80">
        <f t="shared" si="36"/>
        <v>7509</v>
      </c>
      <c r="J224" s="80">
        <f>J225+J228</f>
        <v>0</v>
      </c>
      <c r="K224" s="80">
        <f t="shared" si="37"/>
        <v>7509</v>
      </c>
      <c r="L224" s="93"/>
      <c r="M224" s="36"/>
      <c r="N224" s="36"/>
    </row>
    <row r="225" spans="1:14" s="98" customFormat="1" ht="49.5">
      <c r="A225" s="79" t="str">
        <f ca="1">IF(ISERROR(MATCH(E225,Код_КЦСР,0)),"",INDIRECT(ADDRESS(MATCH(E225,Код_КЦСР,0)+1,2,,,"КЦСР")))</f>
        <v>Организация и проведение мероприятий с детьми и молодежью в рамках плана мероприятий с детьми и молодежью за счет средств городского бюджета, утверждаемого постановлением мэрии города</v>
      </c>
      <c r="B225" s="26">
        <v>801</v>
      </c>
      <c r="C225" s="75" t="s">
        <v>74</v>
      </c>
      <c r="D225" s="75" t="s">
        <v>74</v>
      </c>
      <c r="E225" s="26" t="s">
        <v>398</v>
      </c>
      <c r="F225" s="26"/>
      <c r="G225" s="80">
        <f t="shared" ref="G225:J226" si="38">G226</f>
        <v>844.8</v>
      </c>
      <c r="H225" s="80">
        <f t="shared" si="38"/>
        <v>0</v>
      </c>
      <c r="I225" s="80">
        <f t="shared" si="36"/>
        <v>844.8</v>
      </c>
      <c r="J225" s="80">
        <f t="shared" si="38"/>
        <v>0</v>
      </c>
      <c r="K225" s="80">
        <f t="shared" si="37"/>
        <v>844.8</v>
      </c>
      <c r="L225" s="93"/>
      <c r="M225" s="36"/>
      <c r="N225" s="36"/>
    </row>
    <row r="226" spans="1:14" s="98" customFormat="1" ht="18" customHeight="1">
      <c r="A226" s="79" t="str">
        <f ca="1">IF(ISERROR(MATCH(F226,Код_КВР,0)),"",INDIRECT(ADDRESS(MATCH(F226,Код_КВР,0)+1,2,,,"КВР")))</f>
        <v>Закупка товаров, работ и услуг для государственных (муниципальных) нужд</v>
      </c>
      <c r="B226" s="26">
        <v>801</v>
      </c>
      <c r="C226" s="75" t="s">
        <v>74</v>
      </c>
      <c r="D226" s="75" t="s">
        <v>74</v>
      </c>
      <c r="E226" s="26" t="s">
        <v>398</v>
      </c>
      <c r="F226" s="26">
        <v>200</v>
      </c>
      <c r="G226" s="80">
        <f t="shared" si="38"/>
        <v>844.8</v>
      </c>
      <c r="H226" s="80">
        <f t="shared" si="38"/>
        <v>0</v>
      </c>
      <c r="I226" s="80">
        <f t="shared" si="36"/>
        <v>844.8</v>
      </c>
      <c r="J226" s="80">
        <f t="shared" si="38"/>
        <v>0</v>
      </c>
      <c r="K226" s="80">
        <f t="shared" si="37"/>
        <v>844.8</v>
      </c>
      <c r="L226" s="93"/>
      <c r="M226" s="36"/>
      <c r="N226" s="36"/>
    </row>
    <row r="227" spans="1:14" s="98" customFormat="1" ht="33.75" customHeight="1">
      <c r="A227" s="79" t="str">
        <f ca="1">IF(ISERROR(MATCH(F227,Код_КВР,0)),"",INDIRECT(ADDRESS(MATCH(F227,Код_КВР,0)+1,2,,,"КВР")))</f>
        <v>Иные закупки товаров, работ и услуг для обеспечения государственных (муниципальных) нужд</v>
      </c>
      <c r="B227" s="26">
        <v>801</v>
      </c>
      <c r="C227" s="75" t="s">
        <v>74</v>
      </c>
      <c r="D227" s="75" t="s">
        <v>74</v>
      </c>
      <c r="E227" s="26" t="s">
        <v>398</v>
      </c>
      <c r="F227" s="26">
        <v>240</v>
      </c>
      <c r="G227" s="80">
        <v>844.8</v>
      </c>
      <c r="H227" s="80"/>
      <c r="I227" s="80">
        <f t="shared" si="36"/>
        <v>844.8</v>
      </c>
      <c r="J227" s="80"/>
      <c r="K227" s="80">
        <f t="shared" si="37"/>
        <v>844.8</v>
      </c>
      <c r="L227" s="93"/>
      <c r="M227" s="36"/>
      <c r="N227" s="36"/>
    </row>
    <row r="228" spans="1:14" s="98" customFormat="1" ht="66">
      <c r="A228" s="79" t="str">
        <f ca="1">IF(ISERROR(MATCH(E228,Код_КЦСР,0)),"",INDIRECT(ADDRESS(MATCH(E228,Код_КЦСР,0)+1,2,,,"КЦСР")))</f>
        <v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v>
      </c>
      <c r="B228" s="26">
        <v>801</v>
      </c>
      <c r="C228" s="75" t="s">
        <v>74</v>
      </c>
      <c r="D228" s="75" t="s">
        <v>74</v>
      </c>
      <c r="E228" s="26" t="s">
        <v>399</v>
      </c>
      <c r="F228" s="26"/>
      <c r="G228" s="80">
        <f>G229+G231+G233</f>
        <v>6664.2</v>
      </c>
      <c r="H228" s="80">
        <f>H229+H231+H233</f>
        <v>0</v>
      </c>
      <c r="I228" s="80">
        <f t="shared" si="36"/>
        <v>6664.2</v>
      </c>
      <c r="J228" s="80">
        <f>J229+J231+J233</f>
        <v>0</v>
      </c>
      <c r="K228" s="80">
        <f t="shared" si="37"/>
        <v>6664.2</v>
      </c>
      <c r="L228" s="93"/>
      <c r="M228" s="36"/>
      <c r="N228" s="36"/>
    </row>
    <row r="229" spans="1:14" s="98" customFormat="1" ht="51" customHeight="1">
      <c r="A229" s="79" t="str">
        <f t="shared" ref="A229:A234" ca="1" si="39">IF(ISERROR(MATCH(F229,Код_КВР,0)),"",INDIRECT(ADDRESS(MATCH(F229,Код_КВР,0)+1,2,,,"КВР")))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9" s="26">
        <v>801</v>
      </c>
      <c r="C229" s="75" t="s">
        <v>74</v>
      </c>
      <c r="D229" s="75" t="s">
        <v>74</v>
      </c>
      <c r="E229" s="26" t="s">
        <v>399</v>
      </c>
      <c r="F229" s="26">
        <v>100</v>
      </c>
      <c r="G229" s="80">
        <f>G230</f>
        <v>5026.8999999999996</v>
      </c>
      <c r="H229" s="80">
        <f>H230</f>
        <v>0</v>
      </c>
      <c r="I229" s="80">
        <f t="shared" si="36"/>
        <v>5026.8999999999996</v>
      </c>
      <c r="J229" s="80">
        <f>J230</f>
        <v>0</v>
      </c>
      <c r="K229" s="80">
        <f t="shared" si="37"/>
        <v>5026.8999999999996</v>
      </c>
      <c r="L229" s="93"/>
      <c r="M229" s="36"/>
      <c r="N229" s="36"/>
    </row>
    <row r="230" spans="1:14" s="98" customFormat="1">
      <c r="A230" s="79" t="str">
        <f t="shared" ca="1" si="39"/>
        <v>Расходы на выплаты персоналу казенных учреждений</v>
      </c>
      <c r="B230" s="26">
        <v>801</v>
      </c>
      <c r="C230" s="75" t="s">
        <v>74</v>
      </c>
      <c r="D230" s="75" t="s">
        <v>74</v>
      </c>
      <c r="E230" s="26" t="s">
        <v>399</v>
      </c>
      <c r="F230" s="26">
        <v>110</v>
      </c>
      <c r="G230" s="80">
        <f>3844.5+18.3+1164.1</f>
        <v>5026.8999999999996</v>
      </c>
      <c r="H230" s="80"/>
      <c r="I230" s="80">
        <f t="shared" si="36"/>
        <v>5026.8999999999996</v>
      </c>
      <c r="J230" s="80"/>
      <c r="K230" s="80">
        <f t="shared" si="37"/>
        <v>5026.8999999999996</v>
      </c>
      <c r="L230" s="93"/>
      <c r="M230" s="36"/>
      <c r="N230" s="36"/>
    </row>
    <row r="231" spans="1:14" s="98" customFormat="1" ht="18" customHeight="1">
      <c r="A231" s="79" t="str">
        <f t="shared" ca="1" si="39"/>
        <v>Закупка товаров, работ и услуг для государственных (муниципальных) нужд</v>
      </c>
      <c r="B231" s="26">
        <v>801</v>
      </c>
      <c r="C231" s="75" t="s">
        <v>74</v>
      </c>
      <c r="D231" s="75" t="s">
        <v>74</v>
      </c>
      <c r="E231" s="26" t="s">
        <v>399</v>
      </c>
      <c r="F231" s="26">
        <v>200</v>
      </c>
      <c r="G231" s="80">
        <f>G232</f>
        <v>1211.2</v>
      </c>
      <c r="H231" s="80">
        <f>H232</f>
        <v>0</v>
      </c>
      <c r="I231" s="80">
        <f t="shared" si="36"/>
        <v>1211.2</v>
      </c>
      <c r="J231" s="80">
        <f>J232</f>
        <v>0</v>
      </c>
      <c r="K231" s="80">
        <f t="shared" si="37"/>
        <v>1211.2</v>
      </c>
      <c r="L231" s="93"/>
      <c r="M231" s="36"/>
      <c r="N231" s="36"/>
    </row>
    <row r="232" spans="1:14" s="98" customFormat="1" ht="33.75" customHeight="1">
      <c r="A232" s="79" t="str">
        <f t="shared" ca="1" si="39"/>
        <v>Иные закупки товаров, работ и услуг для обеспечения государственных (муниципальных) нужд</v>
      </c>
      <c r="B232" s="26">
        <v>801</v>
      </c>
      <c r="C232" s="75" t="s">
        <v>74</v>
      </c>
      <c r="D232" s="75" t="s">
        <v>74</v>
      </c>
      <c r="E232" s="26" t="s">
        <v>399</v>
      </c>
      <c r="F232" s="26">
        <v>240</v>
      </c>
      <c r="G232" s="80">
        <v>1211.2</v>
      </c>
      <c r="H232" s="80"/>
      <c r="I232" s="80">
        <f t="shared" si="36"/>
        <v>1211.2</v>
      </c>
      <c r="J232" s="80"/>
      <c r="K232" s="80">
        <f t="shared" si="37"/>
        <v>1211.2</v>
      </c>
      <c r="L232" s="93"/>
      <c r="M232" s="36"/>
      <c r="N232" s="36"/>
    </row>
    <row r="233" spans="1:14" s="98" customFormat="1">
      <c r="A233" s="79" t="str">
        <f t="shared" ca="1" si="39"/>
        <v>Иные бюджетные ассигнования</v>
      </c>
      <c r="B233" s="26">
        <v>801</v>
      </c>
      <c r="C233" s="75" t="s">
        <v>74</v>
      </c>
      <c r="D233" s="75" t="s">
        <v>74</v>
      </c>
      <c r="E233" s="26" t="s">
        <v>399</v>
      </c>
      <c r="F233" s="26">
        <v>800</v>
      </c>
      <c r="G233" s="80">
        <f>G234</f>
        <v>426.1</v>
      </c>
      <c r="H233" s="80">
        <f>H234</f>
        <v>0</v>
      </c>
      <c r="I233" s="80">
        <f t="shared" si="36"/>
        <v>426.1</v>
      </c>
      <c r="J233" s="80">
        <f>J234</f>
        <v>0</v>
      </c>
      <c r="K233" s="80">
        <f t="shared" si="37"/>
        <v>426.1</v>
      </c>
      <c r="L233" s="93"/>
      <c r="M233" s="36"/>
      <c r="N233" s="36"/>
    </row>
    <row r="234" spans="1:14" s="98" customFormat="1">
      <c r="A234" s="79" t="str">
        <f t="shared" ca="1" si="39"/>
        <v>Уплата налогов, сборов и иных платежей</v>
      </c>
      <c r="B234" s="26">
        <v>801</v>
      </c>
      <c r="C234" s="75" t="s">
        <v>74</v>
      </c>
      <c r="D234" s="75" t="s">
        <v>74</v>
      </c>
      <c r="E234" s="26" t="s">
        <v>399</v>
      </c>
      <c r="F234" s="26">
        <v>850</v>
      </c>
      <c r="G234" s="80">
        <f>415.3+10.8</f>
        <v>426.1</v>
      </c>
      <c r="H234" s="80"/>
      <c r="I234" s="80">
        <f t="shared" si="36"/>
        <v>426.1</v>
      </c>
      <c r="J234" s="80"/>
      <c r="K234" s="80">
        <f t="shared" si="37"/>
        <v>426.1</v>
      </c>
      <c r="L234" s="93"/>
      <c r="M234" s="36"/>
      <c r="N234" s="36"/>
    </row>
    <row r="235" spans="1:14">
      <c r="A235" s="79" t="str">
        <f ca="1">IF(ISERROR(MATCH(E235,Код_КЦСР,0)),"",INDIRECT(ADDRESS(MATCH(E235,Код_КЦСР,0)+1,2,,,"КЦСР")))</f>
        <v>Муниципальная программа «Здоровый город» на 2014 – 2022 годы</v>
      </c>
      <c r="B235" s="26">
        <v>801</v>
      </c>
      <c r="C235" s="75" t="s">
        <v>74</v>
      </c>
      <c r="D235" s="75" t="s">
        <v>74</v>
      </c>
      <c r="E235" s="26" t="s">
        <v>400</v>
      </c>
      <c r="F235" s="26"/>
      <c r="G235" s="80">
        <f t="shared" ref="G235:J237" si="40">G236</f>
        <v>70</v>
      </c>
      <c r="H235" s="80">
        <f t="shared" si="40"/>
        <v>0</v>
      </c>
      <c r="I235" s="80">
        <f t="shared" si="36"/>
        <v>70</v>
      </c>
      <c r="J235" s="80">
        <f t="shared" si="40"/>
        <v>0</v>
      </c>
      <c r="K235" s="80">
        <f t="shared" si="37"/>
        <v>70</v>
      </c>
      <c r="L235" s="93"/>
      <c r="M235" s="36"/>
      <c r="N235" s="36"/>
    </row>
    <row r="236" spans="1:14">
      <c r="A236" s="79" t="str">
        <f ca="1">IF(ISERROR(MATCH(E236,Код_КЦСР,0)),"",INDIRECT(ADDRESS(MATCH(E236,Код_КЦСР,0)+1,2,,,"КЦСР")))</f>
        <v>Пропаганда здорового образа жизни</v>
      </c>
      <c r="B236" s="26">
        <v>801</v>
      </c>
      <c r="C236" s="75" t="s">
        <v>74</v>
      </c>
      <c r="D236" s="75" t="s">
        <v>74</v>
      </c>
      <c r="E236" s="26" t="s">
        <v>404</v>
      </c>
      <c r="F236" s="26"/>
      <c r="G236" s="80">
        <f t="shared" si="40"/>
        <v>70</v>
      </c>
      <c r="H236" s="80">
        <f t="shared" si="40"/>
        <v>0</v>
      </c>
      <c r="I236" s="80">
        <f t="shared" si="36"/>
        <v>70</v>
      </c>
      <c r="J236" s="80">
        <f t="shared" si="40"/>
        <v>0</v>
      </c>
      <c r="K236" s="80">
        <f t="shared" si="37"/>
        <v>70</v>
      </c>
      <c r="L236" s="93"/>
      <c r="M236" s="36"/>
      <c r="N236" s="36"/>
    </row>
    <row r="237" spans="1:14" ht="18" customHeight="1">
      <c r="A237" s="79" t="str">
        <f ca="1">IF(ISERROR(MATCH(F237,Код_КВР,0)),"",INDIRECT(ADDRESS(MATCH(F237,Код_КВР,0)+1,2,,,"КВР")))</f>
        <v>Закупка товаров, работ и услуг для государственных (муниципальных) нужд</v>
      </c>
      <c r="B237" s="26">
        <v>801</v>
      </c>
      <c r="C237" s="75" t="s">
        <v>74</v>
      </c>
      <c r="D237" s="75" t="s">
        <v>74</v>
      </c>
      <c r="E237" s="26" t="s">
        <v>404</v>
      </c>
      <c r="F237" s="26">
        <v>200</v>
      </c>
      <c r="G237" s="80">
        <f t="shared" si="40"/>
        <v>70</v>
      </c>
      <c r="H237" s="80">
        <f t="shared" si="40"/>
        <v>0</v>
      </c>
      <c r="I237" s="80">
        <f t="shared" si="36"/>
        <v>70</v>
      </c>
      <c r="J237" s="80">
        <f t="shared" si="40"/>
        <v>0</v>
      </c>
      <c r="K237" s="80">
        <f t="shared" si="37"/>
        <v>70</v>
      </c>
      <c r="L237" s="93"/>
      <c r="M237" s="36"/>
      <c r="N237" s="36"/>
    </row>
    <row r="238" spans="1:14" ht="33.75" customHeight="1">
      <c r="A238" s="79" t="str">
        <f ca="1">IF(ISERROR(MATCH(F238,Код_КВР,0)),"",INDIRECT(ADDRESS(MATCH(F238,Код_КВР,0)+1,2,,,"КВР")))</f>
        <v>Иные закупки товаров, работ и услуг для обеспечения государственных (муниципальных) нужд</v>
      </c>
      <c r="B238" s="26">
        <v>801</v>
      </c>
      <c r="C238" s="75" t="s">
        <v>74</v>
      </c>
      <c r="D238" s="75" t="s">
        <v>74</v>
      </c>
      <c r="E238" s="26" t="s">
        <v>404</v>
      </c>
      <c r="F238" s="26">
        <v>240</v>
      </c>
      <c r="G238" s="80">
        <v>70</v>
      </c>
      <c r="H238" s="80"/>
      <c r="I238" s="80">
        <f t="shared" si="36"/>
        <v>70</v>
      </c>
      <c r="J238" s="80"/>
      <c r="K238" s="80">
        <f t="shared" si="37"/>
        <v>70</v>
      </c>
      <c r="L238" s="93"/>
      <c r="M238" s="36"/>
      <c r="N238" s="36"/>
    </row>
    <row r="239" spans="1:14" ht="33">
      <c r="A239" s="79" t="str">
        <f ca="1">IF(ISERROR(MATCH(E239,Код_КЦСР,0)),"",INDIRECT(ADDRESS(MATCH(E239,Код_КЦСР,0)+1,2,,,"КЦСР")))</f>
        <v>Муниципальная программа «Социальная поддержка граждан» на 2014 – 2018 годы</v>
      </c>
      <c r="B239" s="26">
        <v>801</v>
      </c>
      <c r="C239" s="75" t="s">
        <v>74</v>
      </c>
      <c r="D239" s="75" t="s">
        <v>74</v>
      </c>
      <c r="E239" s="26" t="s">
        <v>409</v>
      </c>
      <c r="F239" s="26"/>
      <c r="G239" s="80">
        <f t="shared" ref="G239:J241" si="41">G240</f>
        <v>962.5</v>
      </c>
      <c r="H239" s="80">
        <f t="shared" si="41"/>
        <v>0</v>
      </c>
      <c r="I239" s="80">
        <f t="shared" si="36"/>
        <v>962.5</v>
      </c>
      <c r="J239" s="80">
        <f t="shared" si="41"/>
        <v>0</v>
      </c>
      <c r="K239" s="80">
        <f t="shared" si="37"/>
        <v>962.5</v>
      </c>
      <c r="L239" s="93"/>
      <c r="M239" s="36"/>
      <c r="N239" s="36"/>
    </row>
    <row r="240" spans="1:14" ht="49.5">
      <c r="A240" s="79" t="str">
        <f ca="1">IF(ISERROR(MATCH(E240,Код_КЦСР,0)),"",INDIRECT(ADDRESS(MATCH(E240,Код_КЦСР,0)+1,2,,,"КЦСР")))</f>
        <v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v>
      </c>
      <c r="B240" s="26">
        <v>801</v>
      </c>
      <c r="C240" s="75" t="s">
        <v>74</v>
      </c>
      <c r="D240" s="75" t="s">
        <v>74</v>
      </c>
      <c r="E240" s="26" t="s">
        <v>411</v>
      </c>
      <c r="F240" s="26"/>
      <c r="G240" s="80">
        <f t="shared" si="41"/>
        <v>962.5</v>
      </c>
      <c r="H240" s="80">
        <f t="shared" si="41"/>
        <v>0</v>
      </c>
      <c r="I240" s="80">
        <f t="shared" si="36"/>
        <v>962.5</v>
      </c>
      <c r="J240" s="80">
        <f t="shared" si="41"/>
        <v>0</v>
      </c>
      <c r="K240" s="80">
        <f t="shared" si="37"/>
        <v>962.5</v>
      </c>
      <c r="L240" s="93"/>
      <c r="M240" s="36"/>
      <c r="N240" s="36"/>
    </row>
    <row r="241" spans="1:14">
      <c r="A241" s="79" t="str">
        <f ca="1">IF(ISERROR(MATCH(F241,Код_КВР,0)),"",INDIRECT(ADDRESS(MATCH(F241,Код_КВР,0)+1,2,,,"КВР")))</f>
        <v>Социальное обеспечение и иные выплаты населению</v>
      </c>
      <c r="B241" s="26">
        <v>801</v>
      </c>
      <c r="C241" s="75" t="s">
        <v>74</v>
      </c>
      <c r="D241" s="75" t="s">
        <v>74</v>
      </c>
      <c r="E241" s="26" t="s">
        <v>411</v>
      </c>
      <c r="F241" s="26">
        <v>300</v>
      </c>
      <c r="G241" s="80">
        <f t="shared" si="41"/>
        <v>962.5</v>
      </c>
      <c r="H241" s="80">
        <f t="shared" si="41"/>
        <v>0</v>
      </c>
      <c r="I241" s="80">
        <f t="shared" si="36"/>
        <v>962.5</v>
      </c>
      <c r="J241" s="80">
        <f t="shared" si="41"/>
        <v>0</v>
      </c>
      <c r="K241" s="80">
        <f t="shared" si="37"/>
        <v>962.5</v>
      </c>
      <c r="L241" s="93"/>
      <c r="M241" s="36"/>
      <c r="N241" s="36"/>
    </row>
    <row r="242" spans="1:14" ht="33.75" customHeight="1">
      <c r="A242" s="79" t="str">
        <f ca="1">IF(ISERROR(MATCH(F242,Код_КВР,0)),"",INDIRECT(ADDRESS(MATCH(F242,Код_КВР,0)+1,2,,,"КВР")))</f>
        <v>Социальные выплаты гражданам, кроме публичных нормативных социальных выплат</v>
      </c>
      <c r="B242" s="26">
        <v>801</v>
      </c>
      <c r="C242" s="75" t="s">
        <v>74</v>
      </c>
      <c r="D242" s="75" t="s">
        <v>74</v>
      </c>
      <c r="E242" s="26" t="s">
        <v>411</v>
      </c>
      <c r="F242" s="26">
        <v>320</v>
      </c>
      <c r="G242" s="80">
        <v>962.5</v>
      </c>
      <c r="H242" s="80"/>
      <c r="I242" s="80">
        <f t="shared" si="36"/>
        <v>962.5</v>
      </c>
      <c r="J242" s="80"/>
      <c r="K242" s="80">
        <f t="shared" si="37"/>
        <v>962.5</v>
      </c>
      <c r="L242" s="93"/>
      <c r="M242" s="36"/>
      <c r="N242" s="36"/>
    </row>
    <row r="243" spans="1:14">
      <c r="A243" s="79" t="str">
        <f ca="1">IF(ISERROR(MATCH(C243,Код_Раздел,0)),"",INDIRECT(ADDRESS(MATCH(C243,Код_Раздел,0)+1,2,,,"Раздел")))</f>
        <v>Социальная политика</v>
      </c>
      <c r="B243" s="26">
        <v>801</v>
      </c>
      <c r="C243" s="75" t="s">
        <v>67</v>
      </c>
      <c r="D243" s="75"/>
      <c r="E243" s="26"/>
      <c r="F243" s="26"/>
      <c r="G243" s="80">
        <f>G244+G250+G307</f>
        <v>85874.3</v>
      </c>
      <c r="H243" s="80">
        <f>H244+H250+H307</f>
        <v>0</v>
      </c>
      <c r="I243" s="80">
        <f t="shared" si="36"/>
        <v>85874.3</v>
      </c>
      <c r="J243" s="80">
        <f>J244+J250+J307</f>
        <v>0</v>
      </c>
      <c r="K243" s="80">
        <f t="shared" si="37"/>
        <v>85874.3</v>
      </c>
      <c r="L243" s="93"/>
      <c r="M243" s="36"/>
      <c r="N243" s="36"/>
    </row>
    <row r="244" spans="1:14">
      <c r="A244" s="83" t="s">
        <v>64</v>
      </c>
      <c r="B244" s="26">
        <v>801</v>
      </c>
      <c r="C244" s="75" t="s">
        <v>67</v>
      </c>
      <c r="D244" s="75" t="s">
        <v>90</v>
      </c>
      <c r="E244" s="26"/>
      <c r="F244" s="26"/>
      <c r="G244" s="80">
        <f t="shared" ref="G244:J247" si="42">G245</f>
        <v>16301.3</v>
      </c>
      <c r="H244" s="80">
        <f t="shared" si="42"/>
        <v>0</v>
      </c>
      <c r="I244" s="80">
        <f t="shared" si="36"/>
        <v>16301.3</v>
      </c>
      <c r="J244" s="80">
        <f t="shared" si="42"/>
        <v>0</v>
      </c>
      <c r="K244" s="80">
        <f t="shared" si="37"/>
        <v>16301.3</v>
      </c>
      <c r="L244" s="93"/>
      <c r="M244" s="36"/>
      <c r="N244" s="36"/>
    </row>
    <row r="245" spans="1:14" ht="33">
      <c r="A245" s="79" t="str">
        <f ca="1">IF(ISERROR(MATCH(E245,Код_КЦСР,0)),"",INDIRECT(ADDRESS(MATCH(E245,Код_КЦСР,0)+1,2,,,"КЦСР")))</f>
        <v>Муниципальная программа «Совершенствование муниципального управления в городе Череповце» на 2014 – 2018 годы</v>
      </c>
      <c r="B245" s="26">
        <v>801</v>
      </c>
      <c r="C245" s="75" t="s">
        <v>67</v>
      </c>
      <c r="D245" s="75" t="s">
        <v>90</v>
      </c>
      <c r="E245" s="26" t="s">
        <v>553</v>
      </c>
      <c r="F245" s="26"/>
      <c r="G245" s="80">
        <f t="shared" si="42"/>
        <v>16301.3</v>
      </c>
      <c r="H245" s="80">
        <f t="shared" si="42"/>
        <v>0</v>
      </c>
      <c r="I245" s="80">
        <f t="shared" si="36"/>
        <v>16301.3</v>
      </c>
      <c r="J245" s="80">
        <f t="shared" si="42"/>
        <v>0</v>
      </c>
      <c r="K245" s="80">
        <f t="shared" si="37"/>
        <v>16301.3</v>
      </c>
      <c r="L245" s="93"/>
      <c r="M245" s="36"/>
      <c r="N245" s="36"/>
    </row>
    <row r="246" spans="1:14">
      <c r="A246" s="79" t="str">
        <f ca="1">IF(ISERROR(MATCH(E246,Код_КЦСР,0)),"",INDIRECT(ADDRESS(MATCH(E246,Код_КЦСР,0)+1,2,,,"КЦСР")))</f>
        <v>Развитие муниципальной службы в мэрии города Череповца</v>
      </c>
      <c r="B246" s="26">
        <v>801</v>
      </c>
      <c r="C246" s="75" t="s">
        <v>67</v>
      </c>
      <c r="D246" s="75" t="s">
        <v>90</v>
      </c>
      <c r="E246" s="26" t="s">
        <v>558</v>
      </c>
      <c r="F246" s="26"/>
      <c r="G246" s="80">
        <f t="shared" si="42"/>
        <v>16301.3</v>
      </c>
      <c r="H246" s="80">
        <f t="shared" si="42"/>
        <v>0</v>
      </c>
      <c r="I246" s="80">
        <f t="shared" si="36"/>
        <v>16301.3</v>
      </c>
      <c r="J246" s="80">
        <f t="shared" si="42"/>
        <v>0</v>
      </c>
      <c r="K246" s="80">
        <f t="shared" si="37"/>
        <v>16301.3</v>
      </c>
      <c r="L246" s="93"/>
      <c r="M246" s="36"/>
      <c r="N246" s="36"/>
    </row>
    <row r="247" spans="1:14">
      <c r="A247" s="79" t="str">
        <f ca="1">IF(ISERROR(MATCH(E247,Код_КЦСР,0)),"",INDIRECT(ADDRESS(MATCH(E247,Код_КЦСР,0)+1,2,,,"КЦСР")))</f>
        <v>Повышение престижа муниципальной службы в городе</v>
      </c>
      <c r="B247" s="26">
        <v>801</v>
      </c>
      <c r="C247" s="75" t="s">
        <v>67</v>
      </c>
      <c r="D247" s="75" t="s">
        <v>90</v>
      </c>
      <c r="E247" s="26" t="s">
        <v>560</v>
      </c>
      <c r="F247" s="26"/>
      <c r="G247" s="80">
        <f t="shared" si="42"/>
        <v>16301.3</v>
      </c>
      <c r="H247" s="80">
        <f t="shared" si="42"/>
        <v>0</v>
      </c>
      <c r="I247" s="80">
        <f t="shared" si="36"/>
        <v>16301.3</v>
      </c>
      <c r="J247" s="80">
        <f t="shared" si="42"/>
        <v>0</v>
      </c>
      <c r="K247" s="80">
        <f t="shared" si="37"/>
        <v>16301.3</v>
      </c>
      <c r="L247" s="93"/>
      <c r="M247" s="36"/>
      <c r="N247" s="36"/>
    </row>
    <row r="248" spans="1:14">
      <c r="A248" s="79" t="str">
        <f ca="1">IF(ISERROR(MATCH(F248,Код_КВР,0)),"",INDIRECT(ADDRESS(MATCH(F248,Код_КВР,0)+1,2,,,"КВР")))</f>
        <v>Социальное обеспечение и иные выплаты населению</v>
      </c>
      <c r="B248" s="26">
        <v>801</v>
      </c>
      <c r="C248" s="75" t="s">
        <v>67</v>
      </c>
      <c r="D248" s="75" t="s">
        <v>90</v>
      </c>
      <c r="E248" s="26" t="s">
        <v>560</v>
      </c>
      <c r="F248" s="26">
        <v>300</v>
      </c>
      <c r="G248" s="80">
        <f>G249</f>
        <v>16301.3</v>
      </c>
      <c r="H248" s="80">
        <f>H249</f>
        <v>0</v>
      </c>
      <c r="I248" s="80">
        <f t="shared" si="36"/>
        <v>16301.3</v>
      </c>
      <c r="J248" s="80">
        <f>J249</f>
        <v>0</v>
      </c>
      <c r="K248" s="80">
        <f t="shared" si="37"/>
        <v>16301.3</v>
      </c>
      <c r="L248" s="93"/>
      <c r="M248" s="36"/>
      <c r="N248" s="36"/>
    </row>
    <row r="249" spans="1:14" ht="33.75" customHeight="1">
      <c r="A249" s="79" t="str">
        <f ca="1">IF(ISERROR(MATCH(F249,Код_КВР,0)),"",INDIRECT(ADDRESS(MATCH(F249,Код_КВР,0)+1,2,,,"КВР")))</f>
        <v>Социальные выплаты гражданам, кроме публичных нормативных социальных выплат</v>
      </c>
      <c r="B249" s="26">
        <v>801</v>
      </c>
      <c r="C249" s="75" t="s">
        <v>67</v>
      </c>
      <c r="D249" s="75" t="s">
        <v>90</v>
      </c>
      <c r="E249" s="26" t="s">
        <v>560</v>
      </c>
      <c r="F249" s="26">
        <v>320</v>
      </c>
      <c r="G249" s="80">
        <v>16301.3</v>
      </c>
      <c r="H249" s="80"/>
      <c r="I249" s="80">
        <f t="shared" si="36"/>
        <v>16301.3</v>
      </c>
      <c r="J249" s="80"/>
      <c r="K249" s="80">
        <f t="shared" si="37"/>
        <v>16301.3</v>
      </c>
      <c r="L249" s="93"/>
      <c r="M249" s="36"/>
      <c r="N249" s="36"/>
    </row>
    <row r="250" spans="1:14">
      <c r="A250" s="83" t="s">
        <v>58</v>
      </c>
      <c r="B250" s="26">
        <v>801</v>
      </c>
      <c r="C250" s="75" t="s">
        <v>67</v>
      </c>
      <c r="D250" s="75" t="s">
        <v>92</v>
      </c>
      <c r="E250" s="26"/>
      <c r="F250" s="26"/>
      <c r="G250" s="80">
        <f>G251+G285+G302</f>
        <v>69476.5</v>
      </c>
      <c r="H250" s="80">
        <f>H251+H285+H302</f>
        <v>0</v>
      </c>
      <c r="I250" s="80">
        <f t="shared" si="36"/>
        <v>69476.5</v>
      </c>
      <c r="J250" s="80">
        <f>J251+J285+J302</f>
        <v>0</v>
      </c>
      <c r="K250" s="80">
        <f t="shared" si="37"/>
        <v>69476.5</v>
      </c>
      <c r="L250" s="93"/>
      <c r="M250" s="36"/>
      <c r="N250" s="36"/>
    </row>
    <row r="251" spans="1:14" ht="33">
      <c r="A251" s="79" t="str">
        <f ca="1">IF(ISERROR(MATCH(E251,Код_КЦСР,0)),"",INDIRECT(ADDRESS(MATCH(E251,Код_КЦСР,0)+1,2,,,"КЦСР")))</f>
        <v>Муниципальная программа «Социальная поддержка граждан» на 2014 – 2018 годы</v>
      </c>
      <c r="B251" s="26">
        <v>801</v>
      </c>
      <c r="C251" s="75" t="s">
        <v>67</v>
      </c>
      <c r="D251" s="75" t="s">
        <v>92</v>
      </c>
      <c r="E251" s="26" t="s">
        <v>409</v>
      </c>
      <c r="F251" s="26"/>
      <c r="G251" s="80">
        <f>G252+G259+G266+G273+G280</f>
        <v>45962</v>
      </c>
      <c r="H251" s="80">
        <f>H252+H259+H266+H273+H280</f>
        <v>0</v>
      </c>
      <c r="I251" s="80">
        <f t="shared" si="36"/>
        <v>45962</v>
      </c>
      <c r="J251" s="80">
        <f>J252+J259+J266+J273+J280</f>
        <v>0</v>
      </c>
      <c r="K251" s="80">
        <f t="shared" si="37"/>
        <v>45962</v>
      </c>
      <c r="L251" s="93"/>
      <c r="M251" s="36"/>
      <c r="N251" s="36"/>
    </row>
    <row r="252" spans="1:14" ht="33">
      <c r="A252" s="79" t="str">
        <f ca="1">IF(ISERROR(MATCH(E252,Код_КЦСР,0)),"",INDIRECT(ADDRESS(MATCH(E252,Код_КЦСР,0)+1,2,,,"КЦСР")))</f>
        <v>Выплата ежемесячного социального пособия на оздоровление работникам учреждений здравоохранения</v>
      </c>
      <c r="B252" s="26">
        <v>801</v>
      </c>
      <c r="C252" s="75" t="s">
        <v>67</v>
      </c>
      <c r="D252" s="75" t="s">
        <v>92</v>
      </c>
      <c r="E252" s="26" t="s">
        <v>416</v>
      </c>
      <c r="F252" s="26"/>
      <c r="G252" s="80">
        <f>G253</f>
        <v>23276.5</v>
      </c>
      <c r="H252" s="80">
        <f>H253</f>
        <v>0</v>
      </c>
      <c r="I252" s="80">
        <f t="shared" si="36"/>
        <v>23276.5</v>
      </c>
      <c r="J252" s="80">
        <f>J253</f>
        <v>0</v>
      </c>
      <c r="K252" s="80">
        <f t="shared" si="37"/>
        <v>23276.5</v>
      </c>
      <c r="L252" s="93"/>
      <c r="M252" s="36"/>
      <c r="N252" s="36"/>
    </row>
    <row r="253" spans="1:14" ht="33.75" customHeight="1">
      <c r="A253" s="79" t="str">
        <f ca="1">IF(ISERROR(MATCH(E253,Код_КЦСР,0)),"",INDIRECT(ADDRESS(MATCH(E253,Код_КЦСР,0)+1,2,,,"КЦСР")))</f>
        <v>Выплата ежемесячного социального пособия на оздоровление работникам учреждений здравоохранения за счет средств городского бюджета</v>
      </c>
      <c r="B253" s="26">
        <v>801</v>
      </c>
      <c r="C253" s="75" t="s">
        <v>67</v>
      </c>
      <c r="D253" s="75" t="s">
        <v>92</v>
      </c>
      <c r="E253" s="26" t="s">
        <v>417</v>
      </c>
      <c r="F253" s="26"/>
      <c r="G253" s="80">
        <f>G254</f>
        <v>23276.5</v>
      </c>
      <c r="H253" s="80">
        <f>H254</f>
        <v>0</v>
      </c>
      <c r="I253" s="80">
        <f t="shared" si="36"/>
        <v>23276.5</v>
      </c>
      <c r="J253" s="80">
        <f>J254</f>
        <v>0</v>
      </c>
      <c r="K253" s="80">
        <f t="shared" si="37"/>
        <v>23276.5</v>
      </c>
      <c r="L253" s="93"/>
      <c r="M253" s="36"/>
      <c r="N253" s="36"/>
    </row>
    <row r="254" spans="1:14" ht="51.75" customHeight="1">
      <c r="A254" s="79" t="str">
        <f ca="1">IF(ISERROR(MATCH(E254,Код_КЦСР,0)),"",INDIRECT(ADDRESS(MATCH(E254,Код_КЦСР,0)+1,2,,,"КЦСР")))</f>
        <v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v>
      </c>
      <c r="B254" s="26">
        <v>801</v>
      </c>
      <c r="C254" s="75" t="s">
        <v>67</v>
      </c>
      <c r="D254" s="75" t="s">
        <v>92</v>
      </c>
      <c r="E254" s="26" t="s">
        <v>419</v>
      </c>
      <c r="F254" s="26"/>
      <c r="G254" s="80">
        <f>G255+G257</f>
        <v>23276.5</v>
      </c>
      <c r="H254" s="80">
        <f>H255+H257</f>
        <v>0</v>
      </c>
      <c r="I254" s="80">
        <f t="shared" si="36"/>
        <v>23276.5</v>
      </c>
      <c r="J254" s="80">
        <f>J255+J257</f>
        <v>0</v>
      </c>
      <c r="K254" s="80">
        <f t="shared" si="37"/>
        <v>23276.5</v>
      </c>
      <c r="L254" s="93"/>
      <c r="M254" s="36"/>
      <c r="N254" s="36"/>
    </row>
    <row r="255" spans="1:14" ht="18" customHeight="1">
      <c r="A255" s="79" t="str">
        <f ca="1">IF(ISERROR(MATCH(F255,Код_КВР,0)),"",INDIRECT(ADDRESS(MATCH(F255,Код_КВР,0)+1,2,,,"КВР")))</f>
        <v>Закупка товаров, работ и услуг для государственных (муниципальных) нужд</v>
      </c>
      <c r="B255" s="26">
        <v>801</v>
      </c>
      <c r="C255" s="75" t="s">
        <v>67</v>
      </c>
      <c r="D255" s="75" t="s">
        <v>92</v>
      </c>
      <c r="E255" s="26" t="s">
        <v>419</v>
      </c>
      <c r="F255" s="26">
        <v>200</v>
      </c>
      <c r="G255" s="80">
        <f>G256</f>
        <v>230.5</v>
      </c>
      <c r="H255" s="80">
        <f>H256</f>
        <v>0</v>
      </c>
      <c r="I255" s="80">
        <f t="shared" si="36"/>
        <v>230.5</v>
      </c>
      <c r="J255" s="80">
        <f>J256</f>
        <v>0</v>
      </c>
      <c r="K255" s="80">
        <f t="shared" si="37"/>
        <v>230.5</v>
      </c>
      <c r="L255" s="93"/>
      <c r="M255" s="36"/>
      <c r="N255" s="36"/>
    </row>
    <row r="256" spans="1:14" ht="33.75" customHeight="1">
      <c r="A256" s="79" t="str">
        <f ca="1">IF(ISERROR(MATCH(F256,Код_КВР,0)),"",INDIRECT(ADDRESS(MATCH(F256,Код_КВР,0)+1,2,,,"КВР")))</f>
        <v>Иные закупки товаров, работ и услуг для обеспечения государственных (муниципальных) нужд</v>
      </c>
      <c r="B256" s="26">
        <v>801</v>
      </c>
      <c r="C256" s="75" t="s">
        <v>67</v>
      </c>
      <c r="D256" s="75" t="s">
        <v>92</v>
      </c>
      <c r="E256" s="26" t="s">
        <v>419</v>
      </c>
      <c r="F256" s="26">
        <v>240</v>
      </c>
      <c r="G256" s="80">
        <v>230.5</v>
      </c>
      <c r="H256" s="80"/>
      <c r="I256" s="80">
        <f t="shared" si="36"/>
        <v>230.5</v>
      </c>
      <c r="J256" s="80"/>
      <c r="K256" s="80">
        <f t="shared" si="37"/>
        <v>230.5</v>
      </c>
      <c r="L256" s="93"/>
      <c r="M256" s="36"/>
      <c r="N256" s="36"/>
    </row>
    <row r="257" spans="1:14">
      <c r="A257" s="79" t="str">
        <f ca="1">IF(ISERROR(MATCH(F257,Код_КВР,0)),"",INDIRECT(ADDRESS(MATCH(F257,Код_КВР,0)+1,2,,,"КВР")))</f>
        <v>Социальное обеспечение и иные выплаты населению</v>
      </c>
      <c r="B257" s="26">
        <v>801</v>
      </c>
      <c r="C257" s="75" t="s">
        <v>67</v>
      </c>
      <c r="D257" s="75" t="s">
        <v>92</v>
      </c>
      <c r="E257" s="26" t="s">
        <v>419</v>
      </c>
      <c r="F257" s="26">
        <v>300</v>
      </c>
      <c r="G257" s="80">
        <f>G258</f>
        <v>23046</v>
      </c>
      <c r="H257" s="80">
        <f>H258</f>
        <v>0</v>
      </c>
      <c r="I257" s="80">
        <f t="shared" si="36"/>
        <v>23046</v>
      </c>
      <c r="J257" s="80">
        <f>J258</f>
        <v>0</v>
      </c>
      <c r="K257" s="80">
        <f t="shared" si="37"/>
        <v>23046</v>
      </c>
      <c r="L257" s="93"/>
      <c r="M257" s="36"/>
      <c r="N257" s="36"/>
    </row>
    <row r="258" spans="1:14">
      <c r="A258" s="79" t="str">
        <f ca="1">IF(ISERROR(MATCH(F258,Код_КВР,0)),"",INDIRECT(ADDRESS(MATCH(F258,Код_КВР,0)+1,2,,,"КВР")))</f>
        <v>Публичные нормативные социальные выплаты гражданам</v>
      </c>
      <c r="B258" s="26">
        <v>801</v>
      </c>
      <c r="C258" s="75" t="s">
        <v>67</v>
      </c>
      <c r="D258" s="75" t="s">
        <v>92</v>
      </c>
      <c r="E258" s="26" t="s">
        <v>419</v>
      </c>
      <c r="F258" s="26">
        <v>310</v>
      </c>
      <c r="G258" s="80">
        <v>23046</v>
      </c>
      <c r="H258" s="80"/>
      <c r="I258" s="80">
        <f t="shared" si="36"/>
        <v>23046</v>
      </c>
      <c r="J258" s="80"/>
      <c r="K258" s="80">
        <f t="shared" si="37"/>
        <v>23046</v>
      </c>
      <c r="L258" s="93"/>
      <c r="M258" s="36"/>
      <c r="N258" s="36"/>
    </row>
    <row r="259" spans="1:14" ht="33.75" customHeight="1">
      <c r="A259" s="79" t="str">
        <f ca="1">IF(ISERROR(MATCH(E259,Код_КЦСР,0)),"",INDIRECT(ADDRESS(MATCH(E259,Код_КЦСР,0)+1,2,,,"КЦСР")))</f>
        <v>Выплата ежемесячного социального пособия за найм (поднайм) жилых помещений специалистам учреждений здравоохранения</v>
      </c>
      <c r="B259" s="26">
        <v>801</v>
      </c>
      <c r="C259" s="75" t="s">
        <v>67</v>
      </c>
      <c r="D259" s="75" t="s">
        <v>92</v>
      </c>
      <c r="E259" s="26" t="s">
        <v>420</v>
      </c>
      <c r="F259" s="26"/>
      <c r="G259" s="80">
        <f>G260</f>
        <v>6108.5</v>
      </c>
      <c r="H259" s="80">
        <f>H260</f>
        <v>0</v>
      </c>
      <c r="I259" s="80">
        <f t="shared" si="36"/>
        <v>6108.5</v>
      </c>
      <c r="J259" s="80">
        <f>J260</f>
        <v>0</v>
      </c>
      <c r="K259" s="80">
        <f t="shared" si="37"/>
        <v>6108.5</v>
      </c>
      <c r="L259" s="93"/>
      <c r="M259" s="36"/>
      <c r="N259" s="36"/>
    </row>
    <row r="260" spans="1:14" ht="49.5">
      <c r="A260" s="79" t="str">
        <f ca="1">IF(ISERROR(MATCH(E260,Код_КЦСР,0)),"",INDIRECT(ADDRESS(MATCH(E260,Код_КЦСР,0)+1,2,,,"КЦСР")))</f>
        <v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v>
      </c>
      <c r="B260" s="26">
        <v>801</v>
      </c>
      <c r="C260" s="75" t="s">
        <v>67</v>
      </c>
      <c r="D260" s="75" t="s">
        <v>92</v>
      </c>
      <c r="E260" s="26" t="s">
        <v>421</v>
      </c>
      <c r="F260" s="26"/>
      <c r="G260" s="80">
        <f>G261</f>
        <v>6108.5</v>
      </c>
      <c r="H260" s="80">
        <f>H261</f>
        <v>0</v>
      </c>
      <c r="I260" s="80">
        <f t="shared" si="36"/>
        <v>6108.5</v>
      </c>
      <c r="J260" s="80">
        <f>J261</f>
        <v>0</v>
      </c>
      <c r="K260" s="80">
        <f t="shared" si="37"/>
        <v>6108.5</v>
      </c>
      <c r="L260" s="93"/>
      <c r="M260" s="36"/>
      <c r="N260" s="36"/>
    </row>
    <row r="261" spans="1:14" ht="49.5">
      <c r="A261" s="79" t="str">
        <f ca="1">IF(ISERROR(MATCH(E261,Код_КЦСР,0)),"",INDIRECT(ADDRESS(MATCH(E261,Код_КЦСР,0)+1,2,,,"КЦСР")))</f>
        <v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v>
      </c>
      <c r="B261" s="26">
        <v>801</v>
      </c>
      <c r="C261" s="75" t="s">
        <v>67</v>
      </c>
      <c r="D261" s="75" t="s">
        <v>92</v>
      </c>
      <c r="E261" s="26" t="s">
        <v>423</v>
      </c>
      <c r="F261" s="26"/>
      <c r="G261" s="80">
        <f>G262+G264</f>
        <v>6108.5</v>
      </c>
      <c r="H261" s="80">
        <f>H262+H264</f>
        <v>0</v>
      </c>
      <c r="I261" s="80">
        <f t="shared" si="36"/>
        <v>6108.5</v>
      </c>
      <c r="J261" s="80">
        <f>J262+J264</f>
        <v>0</v>
      </c>
      <c r="K261" s="80">
        <f t="shared" si="37"/>
        <v>6108.5</v>
      </c>
      <c r="L261" s="93"/>
      <c r="M261" s="36"/>
      <c r="N261" s="36"/>
    </row>
    <row r="262" spans="1:14" ht="18" customHeight="1">
      <c r="A262" s="79" t="str">
        <f ca="1">IF(ISERROR(MATCH(F262,Код_КВР,0)),"",INDIRECT(ADDRESS(MATCH(F262,Код_КВР,0)+1,2,,,"КВР")))</f>
        <v>Закупка товаров, работ и услуг для государственных (муниципальных) нужд</v>
      </c>
      <c r="B262" s="26">
        <v>801</v>
      </c>
      <c r="C262" s="75" t="s">
        <v>67</v>
      </c>
      <c r="D262" s="75" t="s">
        <v>92</v>
      </c>
      <c r="E262" s="26" t="s">
        <v>423</v>
      </c>
      <c r="F262" s="26">
        <v>200</v>
      </c>
      <c r="G262" s="80">
        <f>G263</f>
        <v>60.5</v>
      </c>
      <c r="H262" s="80">
        <f>H263</f>
        <v>0</v>
      </c>
      <c r="I262" s="80">
        <f t="shared" si="36"/>
        <v>60.5</v>
      </c>
      <c r="J262" s="80">
        <f>J263</f>
        <v>0</v>
      </c>
      <c r="K262" s="80">
        <f t="shared" si="37"/>
        <v>60.5</v>
      </c>
      <c r="L262" s="93"/>
      <c r="M262" s="36"/>
      <c r="N262" s="36"/>
    </row>
    <row r="263" spans="1:14" ht="33.75" customHeight="1">
      <c r="A263" s="79" t="str">
        <f ca="1">IF(ISERROR(MATCH(F263,Код_КВР,0)),"",INDIRECT(ADDRESS(MATCH(F263,Код_КВР,0)+1,2,,,"КВР")))</f>
        <v>Иные закупки товаров, работ и услуг для обеспечения государственных (муниципальных) нужд</v>
      </c>
      <c r="B263" s="26">
        <v>801</v>
      </c>
      <c r="C263" s="75" t="s">
        <v>67</v>
      </c>
      <c r="D263" s="75" t="s">
        <v>92</v>
      </c>
      <c r="E263" s="26" t="s">
        <v>423</v>
      </c>
      <c r="F263" s="26">
        <v>240</v>
      </c>
      <c r="G263" s="80">
        <v>60.5</v>
      </c>
      <c r="H263" s="80"/>
      <c r="I263" s="80">
        <f t="shared" si="36"/>
        <v>60.5</v>
      </c>
      <c r="J263" s="80"/>
      <c r="K263" s="80">
        <f t="shared" si="37"/>
        <v>60.5</v>
      </c>
      <c r="L263" s="93"/>
      <c r="M263" s="36"/>
      <c r="N263" s="36"/>
    </row>
    <row r="264" spans="1:14">
      <c r="A264" s="79" t="str">
        <f ca="1">IF(ISERROR(MATCH(F264,Код_КВР,0)),"",INDIRECT(ADDRESS(MATCH(F264,Код_КВР,0)+1,2,,,"КВР")))</f>
        <v>Социальное обеспечение и иные выплаты населению</v>
      </c>
      <c r="B264" s="26">
        <v>801</v>
      </c>
      <c r="C264" s="75" t="s">
        <v>67</v>
      </c>
      <c r="D264" s="75" t="s">
        <v>92</v>
      </c>
      <c r="E264" s="26" t="s">
        <v>423</v>
      </c>
      <c r="F264" s="26">
        <v>300</v>
      </c>
      <c r="G264" s="80">
        <f>G265</f>
        <v>6048</v>
      </c>
      <c r="H264" s="80">
        <f>H265</f>
        <v>0</v>
      </c>
      <c r="I264" s="80">
        <f t="shared" si="36"/>
        <v>6048</v>
      </c>
      <c r="J264" s="80">
        <f>J265</f>
        <v>0</v>
      </c>
      <c r="K264" s="80">
        <f t="shared" si="37"/>
        <v>6048</v>
      </c>
      <c r="L264" s="93"/>
      <c r="M264" s="36"/>
      <c r="N264" s="36"/>
    </row>
    <row r="265" spans="1:14">
      <c r="A265" s="79" t="str">
        <f ca="1">IF(ISERROR(MATCH(F265,Код_КВР,0)),"",INDIRECT(ADDRESS(MATCH(F265,Код_КВР,0)+1,2,,,"КВР")))</f>
        <v>Публичные нормативные социальные выплаты гражданам</v>
      </c>
      <c r="B265" s="26">
        <v>801</v>
      </c>
      <c r="C265" s="75" t="s">
        <v>67</v>
      </c>
      <c r="D265" s="75" t="s">
        <v>92</v>
      </c>
      <c r="E265" s="26" t="s">
        <v>423</v>
      </c>
      <c r="F265" s="26">
        <v>310</v>
      </c>
      <c r="G265" s="80">
        <v>6048</v>
      </c>
      <c r="H265" s="80"/>
      <c r="I265" s="80">
        <f t="shared" si="36"/>
        <v>6048</v>
      </c>
      <c r="J265" s="80"/>
      <c r="K265" s="80">
        <f t="shared" si="37"/>
        <v>6048</v>
      </c>
      <c r="L265" s="93"/>
      <c r="M265" s="36"/>
      <c r="N265" s="36"/>
    </row>
    <row r="266" spans="1:14" ht="33.75" customHeight="1">
      <c r="A266" s="79" t="str">
        <f ca="1">IF(ISERROR(MATCH(E266,Код_КЦСР,0)),"",INDIRECT(ADDRESS(MATCH(E266,Код_КЦСР,0)+1,2,,,"КЦСР")))</f>
        <v>Выплата вознаграждений лицам, имеющим знак «За особые заслуги перед городом Череповцом»</v>
      </c>
      <c r="B266" s="26">
        <v>801</v>
      </c>
      <c r="C266" s="75" t="s">
        <v>67</v>
      </c>
      <c r="D266" s="75" t="s">
        <v>92</v>
      </c>
      <c r="E266" s="26" t="s">
        <v>424</v>
      </c>
      <c r="F266" s="26"/>
      <c r="G266" s="80">
        <f>G267</f>
        <v>436.40000000000003</v>
      </c>
      <c r="H266" s="80">
        <f>H267</f>
        <v>0</v>
      </c>
      <c r="I266" s="80">
        <f t="shared" si="36"/>
        <v>436.40000000000003</v>
      </c>
      <c r="J266" s="80">
        <f>J267</f>
        <v>0</v>
      </c>
      <c r="K266" s="80">
        <f t="shared" si="37"/>
        <v>436.40000000000003</v>
      </c>
      <c r="L266" s="93"/>
      <c r="M266" s="36"/>
      <c r="N266" s="36"/>
    </row>
    <row r="267" spans="1:14" ht="33.75" customHeight="1">
      <c r="A267" s="79" t="str">
        <f ca="1">IF(ISERROR(MATCH(E267,Код_КЦСР,0)),"",INDIRECT(ADDRESS(MATCH(E267,Код_КЦСР,0)+1,2,,,"КЦСР")))</f>
        <v>Выплата вознаграждений лицам, имеющим знак «За особые заслуги перед городом Череповцом» за счет средств городского бюджета</v>
      </c>
      <c r="B267" s="26">
        <v>801</v>
      </c>
      <c r="C267" s="75" t="s">
        <v>67</v>
      </c>
      <c r="D267" s="75" t="s">
        <v>92</v>
      </c>
      <c r="E267" s="26" t="s">
        <v>425</v>
      </c>
      <c r="F267" s="26"/>
      <c r="G267" s="80">
        <f>G268</f>
        <v>436.40000000000003</v>
      </c>
      <c r="H267" s="80">
        <f>H268</f>
        <v>0</v>
      </c>
      <c r="I267" s="80">
        <f t="shared" si="36"/>
        <v>436.40000000000003</v>
      </c>
      <c r="J267" s="80">
        <f>J268</f>
        <v>0</v>
      </c>
      <c r="K267" s="80">
        <f t="shared" si="37"/>
        <v>436.40000000000003</v>
      </c>
      <c r="L267" s="93"/>
      <c r="M267" s="36"/>
      <c r="N267" s="36"/>
    </row>
    <row r="268" spans="1:14" ht="49.5">
      <c r="A268" s="79" t="str">
        <f ca="1">IF(ISERROR(MATCH(E268,Код_КЦСР,0)),"",INDIRECT(ADDRESS(MATCH(E268,Код_КЦСР,0)+1,2,,,"КЦСР")))</f>
        <v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v>
      </c>
      <c r="B268" s="26">
        <v>801</v>
      </c>
      <c r="C268" s="75" t="s">
        <v>67</v>
      </c>
      <c r="D268" s="75" t="s">
        <v>92</v>
      </c>
      <c r="E268" s="26" t="s">
        <v>427</v>
      </c>
      <c r="F268" s="26"/>
      <c r="G268" s="80">
        <f>G269+G271</f>
        <v>436.40000000000003</v>
      </c>
      <c r="H268" s="80">
        <f>H269+H271</f>
        <v>0</v>
      </c>
      <c r="I268" s="80">
        <f t="shared" si="36"/>
        <v>436.40000000000003</v>
      </c>
      <c r="J268" s="80">
        <f>J269+J271</f>
        <v>0</v>
      </c>
      <c r="K268" s="80">
        <f t="shared" si="37"/>
        <v>436.40000000000003</v>
      </c>
      <c r="L268" s="93"/>
      <c r="M268" s="36"/>
      <c r="N268" s="36"/>
    </row>
    <row r="269" spans="1:14" ht="18" customHeight="1">
      <c r="A269" s="79" t="str">
        <f ca="1">IF(ISERROR(MATCH(F269,Код_КВР,0)),"",INDIRECT(ADDRESS(MATCH(F269,Код_КВР,0)+1,2,,,"КВР")))</f>
        <v>Закупка товаров, работ и услуг для государственных (муниципальных) нужд</v>
      </c>
      <c r="B269" s="26">
        <v>801</v>
      </c>
      <c r="C269" s="75" t="s">
        <v>67</v>
      </c>
      <c r="D269" s="75" t="s">
        <v>92</v>
      </c>
      <c r="E269" s="26" t="s">
        <v>427</v>
      </c>
      <c r="F269" s="26">
        <v>200</v>
      </c>
      <c r="G269" s="80">
        <f>G270</f>
        <v>4.3</v>
      </c>
      <c r="H269" s="80">
        <f>H270</f>
        <v>0</v>
      </c>
      <c r="I269" s="80">
        <f t="shared" si="36"/>
        <v>4.3</v>
      </c>
      <c r="J269" s="80">
        <f>J270</f>
        <v>0</v>
      </c>
      <c r="K269" s="80">
        <f t="shared" si="37"/>
        <v>4.3</v>
      </c>
      <c r="L269" s="93"/>
      <c r="M269" s="36"/>
      <c r="N269" s="36"/>
    </row>
    <row r="270" spans="1:14" ht="33.75" customHeight="1">
      <c r="A270" s="79" t="str">
        <f ca="1">IF(ISERROR(MATCH(F270,Код_КВР,0)),"",INDIRECT(ADDRESS(MATCH(F270,Код_КВР,0)+1,2,,,"КВР")))</f>
        <v>Иные закупки товаров, работ и услуг для обеспечения государственных (муниципальных) нужд</v>
      </c>
      <c r="B270" s="26">
        <v>801</v>
      </c>
      <c r="C270" s="75" t="s">
        <v>67</v>
      </c>
      <c r="D270" s="75" t="s">
        <v>92</v>
      </c>
      <c r="E270" s="26" t="s">
        <v>427</v>
      </c>
      <c r="F270" s="26">
        <v>240</v>
      </c>
      <c r="G270" s="80">
        <v>4.3</v>
      </c>
      <c r="H270" s="80"/>
      <c r="I270" s="80">
        <f t="shared" si="36"/>
        <v>4.3</v>
      </c>
      <c r="J270" s="80"/>
      <c r="K270" s="80">
        <f t="shared" si="37"/>
        <v>4.3</v>
      </c>
      <c r="L270" s="93"/>
      <c r="M270" s="36"/>
      <c r="N270" s="36"/>
    </row>
    <row r="271" spans="1:14">
      <c r="A271" s="79" t="str">
        <f ca="1">IF(ISERROR(MATCH(F271,Код_КВР,0)),"",INDIRECT(ADDRESS(MATCH(F271,Код_КВР,0)+1,2,,,"КВР")))</f>
        <v>Социальное обеспечение и иные выплаты населению</v>
      </c>
      <c r="B271" s="26">
        <v>801</v>
      </c>
      <c r="C271" s="75" t="s">
        <v>67</v>
      </c>
      <c r="D271" s="75" t="s">
        <v>92</v>
      </c>
      <c r="E271" s="26" t="s">
        <v>427</v>
      </c>
      <c r="F271" s="26">
        <v>300</v>
      </c>
      <c r="G271" s="80">
        <f>G272</f>
        <v>432.1</v>
      </c>
      <c r="H271" s="80">
        <f>H272</f>
        <v>0</v>
      </c>
      <c r="I271" s="80">
        <f t="shared" si="36"/>
        <v>432.1</v>
      </c>
      <c r="J271" s="80">
        <f>J272</f>
        <v>0</v>
      </c>
      <c r="K271" s="80">
        <f t="shared" si="37"/>
        <v>432.1</v>
      </c>
      <c r="L271" s="93"/>
      <c r="M271" s="36"/>
      <c r="N271" s="36"/>
    </row>
    <row r="272" spans="1:14">
      <c r="A272" s="79" t="str">
        <f ca="1">IF(ISERROR(MATCH(F272,Код_КВР,0)),"",INDIRECT(ADDRESS(MATCH(F272,Код_КВР,0)+1,2,,,"КВР")))</f>
        <v>Публичные нормативные социальные выплаты гражданам</v>
      </c>
      <c r="B272" s="26">
        <v>801</v>
      </c>
      <c r="C272" s="75" t="s">
        <v>67</v>
      </c>
      <c r="D272" s="75" t="s">
        <v>92</v>
      </c>
      <c r="E272" s="26" t="s">
        <v>427</v>
      </c>
      <c r="F272" s="26">
        <v>310</v>
      </c>
      <c r="G272" s="80">
        <v>432.1</v>
      </c>
      <c r="H272" s="80"/>
      <c r="I272" s="80">
        <f t="shared" si="36"/>
        <v>432.1</v>
      </c>
      <c r="J272" s="80"/>
      <c r="K272" s="80">
        <f t="shared" si="37"/>
        <v>432.1</v>
      </c>
      <c r="L272" s="93"/>
      <c r="M272" s="36"/>
      <c r="N272" s="36"/>
    </row>
    <row r="273" spans="1:14" ht="33.75" customHeight="1">
      <c r="A273" s="79" t="str">
        <f ca="1">IF(ISERROR(MATCH(E273,Код_КЦСР,0)),"",INDIRECT(ADDRESS(MATCH(E273,Код_КЦСР,0)+1,2,,,"КЦСР")))</f>
        <v>Выплата вознаграждений лицам, имеющим звание «Почетный гражданин города Череповца»</v>
      </c>
      <c r="B273" s="26">
        <v>801</v>
      </c>
      <c r="C273" s="75" t="s">
        <v>67</v>
      </c>
      <c r="D273" s="75" t="s">
        <v>92</v>
      </c>
      <c r="E273" s="26" t="s">
        <v>428</v>
      </c>
      <c r="F273" s="26"/>
      <c r="G273" s="80">
        <f>G274</f>
        <v>358.6</v>
      </c>
      <c r="H273" s="80">
        <f>H274</f>
        <v>0</v>
      </c>
      <c r="I273" s="80">
        <f t="shared" si="36"/>
        <v>358.6</v>
      </c>
      <c r="J273" s="80">
        <f>J274</f>
        <v>0</v>
      </c>
      <c r="K273" s="80">
        <f t="shared" si="37"/>
        <v>358.6</v>
      </c>
      <c r="L273" s="93"/>
      <c r="M273" s="36"/>
      <c r="N273" s="36"/>
    </row>
    <row r="274" spans="1:14" ht="33.75" customHeight="1">
      <c r="A274" s="79" t="str">
        <f ca="1">IF(ISERROR(MATCH(E274,Код_КЦСР,0)),"",INDIRECT(ADDRESS(MATCH(E274,Код_КЦСР,0)+1,2,,,"КЦСР")))</f>
        <v>Выплата вознаграждений лицам, имеющим звание «Почетный гражданин города Череповца» за счет средств городского бюджета</v>
      </c>
      <c r="B274" s="26">
        <v>801</v>
      </c>
      <c r="C274" s="75" t="s">
        <v>67</v>
      </c>
      <c r="D274" s="75" t="s">
        <v>92</v>
      </c>
      <c r="E274" s="26" t="s">
        <v>429</v>
      </c>
      <c r="F274" s="26"/>
      <c r="G274" s="80">
        <f>G275</f>
        <v>358.6</v>
      </c>
      <c r="H274" s="80">
        <f>H275</f>
        <v>0</v>
      </c>
      <c r="I274" s="80">
        <f t="shared" ref="I274:I337" si="43">G274+H274</f>
        <v>358.6</v>
      </c>
      <c r="J274" s="80">
        <f>J275</f>
        <v>0</v>
      </c>
      <c r="K274" s="80">
        <f t="shared" ref="K274:K337" si="44">I274+J274</f>
        <v>358.6</v>
      </c>
      <c r="L274" s="93"/>
      <c r="M274" s="36"/>
      <c r="N274" s="36"/>
    </row>
    <row r="275" spans="1:14" ht="49.5">
      <c r="A275" s="79" t="str">
        <f ca="1">IF(ISERROR(MATCH(E275,Код_КЦСР,0)),"",INDIRECT(ADDRESS(MATCH(E275,Код_КЦСР,0)+1,2,,,"КЦСР")))</f>
        <v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v>
      </c>
      <c r="B275" s="26">
        <v>801</v>
      </c>
      <c r="C275" s="75" t="s">
        <v>67</v>
      </c>
      <c r="D275" s="75" t="s">
        <v>92</v>
      </c>
      <c r="E275" s="26" t="s">
        <v>431</v>
      </c>
      <c r="F275" s="26"/>
      <c r="G275" s="80">
        <f>G276+G278</f>
        <v>358.6</v>
      </c>
      <c r="H275" s="80">
        <f>H276+H278</f>
        <v>0</v>
      </c>
      <c r="I275" s="80">
        <f t="shared" si="43"/>
        <v>358.6</v>
      </c>
      <c r="J275" s="80">
        <f>J276+J278</f>
        <v>0</v>
      </c>
      <c r="K275" s="80">
        <f t="shared" si="44"/>
        <v>358.6</v>
      </c>
      <c r="L275" s="93"/>
      <c r="M275" s="36"/>
      <c r="N275" s="36"/>
    </row>
    <row r="276" spans="1:14" ht="18" customHeight="1">
      <c r="A276" s="79" t="str">
        <f ca="1">IF(ISERROR(MATCH(F276,Код_КВР,0)),"",INDIRECT(ADDRESS(MATCH(F276,Код_КВР,0)+1,2,,,"КВР")))</f>
        <v>Закупка товаров, работ и услуг для государственных (муниципальных) нужд</v>
      </c>
      <c r="B276" s="26">
        <v>801</v>
      </c>
      <c r="C276" s="75" t="s">
        <v>67</v>
      </c>
      <c r="D276" s="75" t="s">
        <v>92</v>
      </c>
      <c r="E276" s="26" t="s">
        <v>431</v>
      </c>
      <c r="F276" s="26">
        <v>200</v>
      </c>
      <c r="G276" s="80">
        <f>G277</f>
        <v>3.6</v>
      </c>
      <c r="H276" s="80">
        <f>H277</f>
        <v>0</v>
      </c>
      <c r="I276" s="80">
        <f t="shared" si="43"/>
        <v>3.6</v>
      </c>
      <c r="J276" s="80">
        <f>J277</f>
        <v>0</v>
      </c>
      <c r="K276" s="80">
        <f t="shared" si="44"/>
        <v>3.6</v>
      </c>
      <c r="L276" s="93"/>
      <c r="M276" s="36"/>
      <c r="N276" s="36"/>
    </row>
    <row r="277" spans="1:14" ht="33.75" customHeight="1">
      <c r="A277" s="79" t="str">
        <f ca="1">IF(ISERROR(MATCH(F277,Код_КВР,0)),"",INDIRECT(ADDRESS(MATCH(F277,Код_КВР,0)+1,2,,,"КВР")))</f>
        <v>Иные закупки товаров, работ и услуг для обеспечения государственных (муниципальных) нужд</v>
      </c>
      <c r="B277" s="26">
        <v>801</v>
      </c>
      <c r="C277" s="75" t="s">
        <v>67</v>
      </c>
      <c r="D277" s="75" t="s">
        <v>92</v>
      </c>
      <c r="E277" s="26" t="s">
        <v>431</v>
      </c>
      <c r="F277" s="26">
        <v>240</v>
      </c>
      <c r="G277" s="80">
        <v>3.6</v>
      </c>
      <c r="H277" s="80"/>
      <c r="I277" s="80">
        <f t="shared" si="43"/>
        <v>3.6</v>
      </c>
      <c r="J277" s="80"/>
      <c r="K277" s="80">
        <f t="shared" si="44"/>
        <v>3.6</v>
      </c>
      <c r="L277" s="93"/>
      <c r="M277" s="36"/>
      <c r="N277" s="36"/>
    </row>
    <row r="278" spans="1:14">
      <c r="A278" s="79" t="str">
        <f ca="1">IF(ISERROR(MATCH(F278,Код_КВР,0)),"",INDIRECT(ADDRESS(MATCH(F278,Код_КВР,0)+1,2,,,"КВР")))</f>
        <v>Социальное обеспечение и иные выплаты населению</v>
      </c>
      <c r="B278" s="26">
        <v>801</v>
      </c>
      <c r="C278" s="75" t="s">
        <v>67</v>
      </c>
      <c r="D278" s="75" t="s">
        <v>92</v>
      </c>
      <c r="E278" s="26" t="s">
        <v>431</v>
      </c>
      <c r="F278" s="26">
        <v>300</v>
      </c>
      <c r="G278" s="80">
        <f>G279</f>
        <v>355</v>
      </c>
      <c r="H278" s="80">
        <f>H279</f>
        <v>0</v>
      </c>
      <c r="I278" s="80">
        <f t="shared" si="43"/>
        <v>355</v>
      </c>
      <c r="J278" s="80">
        <f>J279</f>
        <v>0</v>
      </c>
      <c r="K278" s="80">
        <f t="shared" si="44"/>
        <v>355</v>
      </c>
      <c r="L278" s="93"/>
      <c r="M278" s="36"/>
      <c r="N278" s="36"/>
    </row>
    <row r="279" spans="1:14">
      <c r="A279" s="79" t="str">
        <f ca="1">IF(ISERROR(MATCH(F279,Код_КВР,0)),"",INDIRECT(ADDRESS(MATCH(F279,Код_КВР,0)+1,2,,,"КВР")))</f>
        <v>Публичные нормативные социальные выплаты гражданам</v>
      </c>
      <c r="B279" s="26">
        <v>801</v>
      </c>
      <c r="C279" s="75" t="s">
        <v>67</v>
      </c>
      <c r="D279" s="75" t="s">
        <v>92</v>
      </c>
      <c r="E279" s="26" t="s">
        <v>431</v>
      </c>
      <c r="F279" s="26">
        <v>310</v>
      </c>
      <c r="G279" s="80">
        <v>355</v>
      </c>
      <c r="H279" s="80"/>
      <c r="I279" s="80">
        <f t="shared" si="43"/>
        <v>355</v>
      </c>
      <c r="J279" s="80"/>
      <c r="K279" s="80">
        <f t="shared" si="44"/>
        <v>355</v>
      </c>
      <c r="L279" s="93"/>
      <c r="M279" s="36"/>
      <c r="N279" s="36"/>
    </row>
    <row r="280" spans="1:14" ht="33.75" customHeight="1">
      <c r="A280" s="79" t="str">
        <f ca="1">IF(ISERROR(MATCH(E280,Код_КЦСР,0)),"",INDIRECT(ADDRESS(MATCH(E280,Код_КЦСР,0)+1,2,,,"КЦСР")))</f>
        <v>Социальная поддержка пенсионеров на условиях договора пожизненного содержания с иждивением</v>
      </c>
      <c r="B280" s="26">
        <v>801</v>
      </c>
      <c r="C280" s="75" t="s">
        <v>67</v>
      </c>
      <c r="D280" s="75" t="s">
        <v>92</v>
      </c>
      <c r="E280" s="26" t="s">
        <v>432</v>
      </c>
      <c r="F280" s="26"/>
      <c r="G280" s="80">
        <f>G281+G283</f>
        <v>15782</v>
      </c>
      <c r="H280" s="80">
        <f>H281+H283</f>
        <v>0</v>
      </c>
      <c r="I280" s="80">
        <f t="shared" si="43"/>
        <v>15782</v>
      </c>
      <c r="J280" s="80">
        <f>J281+J283</f>
        <v>0</v>
      </c>
      <c r="K280" s="80">
        <f t="shared" si="44"/>
        <v>15782</v>
      </c>
      <c r="L280" s="93"/>
      <c r="M280" s="36"/>
      <c r="N280" s="36"/>
    </row>
    <row r="281" spans="1:14" ht="18" customHeight="1">
      <c r="A281" s="79" t="str">
        <f ca="1">IF(ISERROR(MATCH(F281,Код_КВР,0)),"",INDIRECT(ADDRESS(MATCH(F281,Код_КВР,0)+1,2,,,"КВР")))</f>
        <v>Закупка товаров, работ и услуг для государственных (муниципальных) нужд</v>
      </c>
      <c r="B281" s="26">
        <v>801</v>
      </c>
      <c r="C281" s="75" t="s">
        <v>67</v>
      </c>
      <c r="D281" s="75" t="s">
        <v>92</v>
      </c>
      <c r="E281" s="26" t="s">
        <v>432</v>
      </c>
      <c r="F281" s="26">
        <v>200</v>
      </c>
      <c r="G281" s="80">
        <f>G282</f>
        <v>137.80000000000001</v>
      </c>
      <c r="H281" s="80">
        <f>H282</f>
        <v>0</v>
      </c>
      <c r="I281" s="80">
        <f t="shared" si="43"/>
        <v>137.80000000000001</v>
      </c>
      <c r="J281" s="80">
        <f>J282</f>
        <v>0</v>
      </c>
      <c r="K281" s="80">
        <f t="shared" si="44"/>
        <v>137.80000000000001</v>
      </c>
      <c r="L281" s="93"/>
      <c r="M281" s="36"/>
      <c r="N281" s="36"/>
    </row>
    <row r="282" spans="1:14" ht="33.75" customHeight="1">
      <c r="A282" s="79" t="str">
        <f ca="1">IF(ISERROR(MATCH(F282,Код_КВР,0)),"",INDIRECT(ADDRESS(MATCH(F282,Код_КВР,0)+1,2,,,"КВР")))</f>
        <v>Иные закупки товаров, работ и услуг для обеспечения государственных (муниципальных) нужд</v>
      </c>
      <c r="B282" s="26">
        <v>801</v>
      </c>
      <c r="C282" s="75" t="s">
        <v>67</v>
      </c>
      <c r="D282" s="75" t="s">
        <v>92</v>
      </c>
      <c r="E282" s="26" t="s">
        <v>432</v>
      </c>
      <c r="F282" s="26">
        <v>240</v>
      </c>
      <c r="G282" s="80">
        <v>137.80000000000001</v>
      </c>
      <c r="H282" s="80"/>
      <c r="I282" s="80">
        <f t="shared" si="43"/>
        <v>137.80000000000001</v>
      </c>
      <c r="J282" s="80"/>
      <c r="K282" s="80">
        <f t="shared" si="44"/>
        <v>137.80000000000001</v>
      </c>
      <c r="L282" s="93"/>
      <c r="M282" s="36"/>
      <c r="N282" s="36"/>
    </row>
    <row r="283" spans="1:14">
      <c r="A283" s="79" t="str">
        <f ca="1">IF(ISERROR(MATCH(F283,Код_КВР,0)),"",INDIRECT(ADDRESS(MATCH(F283,Код_КВР,0)+1,2,,,"КВР")))</f>
        <v>Социальное обеспечение и иные выплаты населению</v>
      </c>
      <c r="B283" s="26">
        <v>801</v>
      </c>
      <c r="C283" s="75" t="s">
        <v>67</v>
      </c>
      <c r="D283" s="75" t="s">
        <v>92</v>
      </c>
      <c r="E283" s="26" t="s">
        <v>432</v>
      </c>
      <c r="F283" s="26">
        <v>300</v>
      </c>
      <c r="G283" s="80">
        <f>G284</f>
        <v>15644.2</v>
      </c>
      <c r="H283" s="80">
        <f>H284</f>
        <v>0</v>
      </c>
      <c r="I283" s="80">
        <f t="shared" si="43"/>
        <v>15644.2</v>
      </c>
      <c r="J283" s="80">
        <f>J284</f>
        <v>0</v>
      </c>
      <c r="K283" s="80">
        <f t="shared" si="44"/>
        <v>15644.2</v>
      </c>
      <c r="L283" s="93"/>
      <c r="M283" s="36"/>
      <c r="N283" s="36"/>
    </row>
    <row r="284" spans="1:14" ht="33.75" customHeight="1">
      <c r="A284" s="79" t="str">
        <f ca="1">IF(ISERROR(MATCH(F284,Код_КВР,0)),"",INDIRECT(ADDRESS(MATCH(F284,Код_КВР,0)+1,2,,,"КВР")))</f>
        <v>Социальные выплаты гражданам, кроме публичных нормативных социальных выплат</v>
      </c>
      <c r="B284" s="26">
        <v>801</v>
      </c>
      <c r="C284" s="75" t="s">
        <v>67</v>
      </c>
      <c r="D284" s="75" t="s">
        <v>92</v>
      </c>
      <c r="E284" s="26" t="s">
        <v>432</v>
      </c>
      <c r="F284" s="26">
        <v>320</v>
      </c>
      <c r="G284" s="80">
        <f>14106.5+1537.7</f>
        <v>15644.2</v>
      </c>
      <c r="H284" s="80"/>
      <c r="I284" s="80">
        <f t="shared" si="43"/>
        <v>15644.2</v>
      </c>
      <c r="J284" s="80"/>
      <c r="K284" s="80">
        <f t="shared" si="44"/>
        <v>15644.2</v>
      </c>
      <c r="L284" s="93"/>
      <c r="M284" s="36"/>
      <c r="N284" s="36"/>
    </row>
    <row r="285" spans="1:14" ht="33.75" customHeight="1">
      <c r="A285" s="79" t="str">
        <f ca="1">IF(ISERROR(MATCH(E285,Код_КЦСР,0)),"",INDIRECT(ADDRESS(MATCH(E285,Код_КЦСР,0)+1,2,,,"КЦСР")))</f>
        <v>Муниципальная программа «Обеспечение жильем отдельных категорий граждан» на 2014 – 2020 годы</v>
      </c>
      <c r="B285" s="26">
        <v>801</v>
      </c>
      <c r="C285" s="75" t="s">
        <v>67</v>
      </c>
      <c r="D285" s="75" t="s">
        <v>92</v>
      </c>
      <c r="E285" s="26" t="s">
        <v>457</v>
      </c>
      <c r="F285" s="26"/>
      <c r="G285" s="80">
        <f>G286+G293+G298</f>
        <v>23328.5</v>
      </c>
      <c r="H285" s="80">
        <f>H286+H293+H298</f>
        <v>0</v>
      </c>
      <c r="I285" s="80">
        <f t="shared" si="43"/>
        <v>23328.5</v>
      </c>
      <c r="J285" s="80">
        <f>J286+J293+J298</f>
        <v>0</v>
      </c>
      <c r="K285" s="80">
        <f t="shared" si="44"/>
        <v>23328.5</v>
      </c>
      <c r="L285" s="93"/>
      <c r="M285" s="36"/>
      <c r="N285" s="36"/>
    </row>
    <row r="286" spans="1:14" ht="49.5">
      <c r="A286" s="79" t="str">
        <f ca="1">IF(ISERROR(MATCH(E286,Код_КЦСР,0)),"",INDIRECT(ADDRESS(MATCH(E286,Код_КЦСР,0)+1,2,,,"КЦСР")))</f>
        <v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v>
      </c>
      <c r="B286" s="26">
        <v>801</v>
      </c>
      <c r="C286" s="75" t="s">
        <v>67</v>
      </c>
      <c r="D286" s="75" t="s">
        <v>92</v>
      </c>
      <c r="E286" s="26" t="s">
        <v>459</v>
      </c>
      <c r="F286" s="26"/>
      <c r="G286" s="80">
        <f>G287+G290</f>
        <v>15918.8</v>
      </c>
      <c r="H286" s="80">
        <f>H287+H290</f>
        <v>0</v>
      </c>
      <c r="I286" s="80">
        <f t="shared" si="43"/>
        <v>15918.8</v>
      </c>
      <c r="J286" s="80">
        <f>J287+J290</f>
        <v>0</v>
      </c>
      <c r="K286" s="80">
        <f t="shared" si="44"/>
        <v>15918.8</v>
      </c>
      <c r="L286" s="93"/>
      <c r="M286" s="36"/>
      <c r="N286" s="36"/>
    </row>
    <row r="287" spans="1:14" ht="102" customHeight="1">
      <c r="A287" s="79" t="str">
        <f ca="1">IF(ISERROR(MATCH(E287,Код_КЦСР,0)),"",INDIRECT(ADDRESS(MATCH(E287,Код_КЦСР,0)+1,2,,,"КЦСР")))</f>
        <v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– 1945 годов» за счет средств федерального бюджета</v>
      </c>
      <c r="B287" s="26">
        <v>801</v>
      </c>
      <c r="C287" s="75" t="s">
        <v>67</v>
      </c>
      <c r="D287" s="75" t="s">
        <v>92</v>
      </c>
      <c r="E287" s="26" t="s">
        <v>462</v>
      </c>
      <c r="F287" s="26"/>
      <c r="G287" s="80">
        <f>G288</f>
        <v>5094</v>
      </c>
      <c r="H287" s="80">
        <f>H288</f>
        <v>0</v>
      </c>
      <c r="I287" s="80">
        <f t="shared" si="43"/>
        <v>5094</v>
      </c>
      <c r="J287" s="80">
        <f>J288</f>
        <v>0</v>
      </c>
      <c r="K287" s="80">
        <f t="shared" si="44"/>
        <v>5094</v>
      </c>
      <c r="L287" s="93"/>
      <c r="M287" s="36"/>
      <c r="N287" s="36"/>
    </row>
    <row r="288" spans="1:14">
      <c r="A288" s="79" t="str">
        <f ca="1">IF(ISERROR(MATCH(F288,Код_КВР,0)),"",INDIRECT(ADDRESS(MATCH(F288,Код_КВР,0)+1,2,,,"КВР")))</f>
        <v>Социальное обеспечение и иные выплаты населению</v>
      </c>
      <c r="B288" s="26">
        <v>801</v>
      </c>
      <c r="C288" s="75" t="s">
        <v>67</v>
      </c>
      <c r="D288" s="75" t="s">
        <v>92</v>
      </c>
      <c r="E288" s="26" t="s">
        <v>462</v>
      </c>
      <c r="F288" s="26">
        <v>300</v>
      </c>
      <c r="G288" s="80">
        <f>G289</f>
        <v>5094</v>
      </c>
      <c r="H288" s="80">
        <f>H289</f>
        <v>0</v>
      </c>
      <c r="I288" s="80">
        <f t="shared" si="43"/>
        <v>5094</v>
      </c>
      <c r="J288" s="80">
        <f>J289</f>
        <v>0</v>
      </c>
      <c r="K288" s="80">
        <f t="shared" si="44"/>
        <v>5094</v>
      </c>
      <c r="L288" s="93"/>
      <c r="M288" s="36"/>
      <c r="N288" s="36"/>
    </row>
    <row r="289" spans="1:14" ht="33.75" customHeight="1">
      <c r="A289" s="79" t="str">
        <f ca="1">IF(ISERROR(MATCH(F289,Код_КВР,0)),"",INDIRECT(ADDRESS(MATCH(F289,Код_КВР,0)+1,2,,,"КВР")))</f>
        <v>Социальные выплаты гражданам, кроме публичных нормативных социальных выплат</v>
      </c>
      <c r="B289" s="26">
        <v>801</v>
      </c>
      <c r="C289" s="75" t="s">
        <v>67</v>
      </c>
      <c r="D289" s="75" t="s">
        <v>92</v>
      </c>
      <c r="E289" s="26" t="s">
        <v>462</v>
      </c>
      <c r="F289" s="26">
        <v>320</v>
      </c>
      <c r="G289" s="80">
        <v>5094</v>
      </c>
      <c r="H289" s="80"/>
      <c r="I289" s="80">
        <f t="shared" si="43"/>
        <v>5094</v>
      </c>
      <c r="J289" s="80"/>
      <c r="K289" s="80">
        <f t="shared" si="44"/>
        <v>5094</v>
      </c>
      <c r="L289" s="93"/>
      <c r="M289" s="36"/>
      <c r="N289" s="36"/>
    </row>
    <row r="290" spans="1:14" ht="67.5" customHeight="1">
      <c r="A290" s="94" t="str">
        <f ca="1">IF(ISERROR(MATCH(E290,Код_КЦСР,0)),"",INDIRECT(ADDRESS(MATCH(E290,Код_КЦСР,0)+1,2,,,"КЦСР")))</f>
        <v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
</v>
      </c>
      <c r="B290" s="26">
        <v>801</v>
      </c>
      <c r="C290" s="75" t="s">
        <v>67</v>
      </c>
      <c r="D290" s="75" t="s">
        <v>92</v>
      </c>
      <c r="E290" s="26" t="s">
        <v>463</v>
      </c>
      <c r="F290" s="26"/>
      <c r="G290" s="80">
        <f>G291</f>
        <v>10824.8</v>
      </c>
      <c r="H290" s="80">
        <f>H291</f>
        <v>0</v>
      </c>
      <c r="I290" s="80">
        <f t="shared" si="43"/>
        <v>10824.8</v>
      </c>
      <c r="J290" s="80">
        <f>J291</f>
        <v>0</v>
      </c>
      <c r="K290" s="80">
        <f t="shared" si="44"/>
        <v>10824.8</v>
      </c>
      <c r="L290" s="93"/>
      <c r="M290" s="36"/>
      <c r="N290" s="36"/>
    </row>
    <row r="291" spans="1:14">
      <c r="A291" s="79" t="str">
        <f ca="1">IF(ISERROR(MATCH(F291,Код_КВР,0)),"",INDIRECT(ADDRESS(MATCH(F291,Код_КВР,0)+1,2,,,"КВР")))</f>
        <v>Социальное обеспечение и иные выплаты населению</v>
      </c>
      <c r="B291" s="26">
        <v>801</v>
      </c>
      <c r="C291" s="75" t="s">
        <v>67</v>
      </c>
      <c r="D291" s="75" t="s">
        <v>92</v>
      </c>
      <c r="E291" s="26" t="s">
        <v>463</v>
      </c>
      <c r="F291" s="26">
        <v>300</v>
      </c>
      <c r="G291" s="80">
        <f>G292</f>
        <v>10824.8</v>
      </c>
      <c r="H291" s="80">
        <f>H292</f>
        <v>0</v>
      </c>
      <c r="I291" s="80">
        <f t="shared" si="43"/>
        <v>10824.8</v>
      </c>
      <c r="J291" s="80">
        <f>J292</f>
        <v>0</v>
      </c>
      <c r="K291" s="80">
        <f t="shared" si="44"/>
        <v>10824.8</v>
      </c>
      <c r="L291" s="93"/>
      <c r="M291" s="36"/>
      <c r="N291" s="36"/>
    </row>
    <row r="292" spans="1:14" ht="33.75" customHeight="1">
      <c r="A292" s="79" t="str">
        <f ca="1">IF(ISERROR(MATCH(F292,Код_КВР,0)),"",INDIRECT(ADDRESS(MATCH(F292,Код_КВР,0)+1,2,,,"КВР")))</f>
        <v>Социальные выплаты гражданам, кроме публичных нормативных социальных выплат</v>
      </c>
      <c r="B292" s="26">
        <v>801</v>
      </c>
      <c r="C292" s="75" t="s">
        <v>67</v>
      </c>
      <c r="D292" s="75" t="s">
        <v>92</v>
      </c>
      <c r="E292" s="26" t="s">
        <v>463</v>
      </c>
      <c r="F292" s="26">
        <v>320</v>
      </c>
      <c r="G292" s="80">
        <v>10824.8</v>
      </c>
      <c r="H292" s="80"/>
      <c r="I292" s="80">
        <f t="shared" si="43"/>
        <v>10824.8</v>
      </c>
      <c r="J292" s="80"/>
      <c r="K292" s="80">
        <f t="shared" si="44"/>
        <v>10824.8</v>
      </c>
      <c r="L292" s="93"/>
      <c r="M292" s="36"/>
      <c r="N292" s="36"/>
    </row>
    <row r="293" spans="1:14">
      <c r="A293" s="79" t="str">
        <f ca="1">IF(ISERROR(MATCH(E293,Код_КЦСР,0)),"",INDIRECT(ADDRESS(MATCH(E293,Код_КЦСР,0)+1,2,,,"КЦСР")))</f>
        <v>Обеспечение жильем молодых семей</v>
      </c>
      <c r="B293" s="26">
        <v>801</v>
      </c>
      <c r="C293" s="75" t="s">
        <v>67</v>
      </c>
      <c r="D293" s="75" t="s">
        <v>92</v>
      </c>
      <c r="E293" s="26" t="s">
        <v>464</v>
      </c>
      <c r="F293" s="26"/>
      <c r="G293" s="80">
        <f t="shared" ref="G293:J295" si="45">G294</f>
        <v>1666.1</v>
      </c>
      <c r="H293" s="80">
        <f t="shared" si="45"/>
        <v>0</v>
      </c>
      <c r="I293" s="80">
        <f t="shared" si="43"/>
        <v>1666.1</v>
      </c>
      <c r="J293" s="80">
        <f t="shared" si="45"/>
        <v>0</v>
      </c>
      <c r="K293" s="80">
        <f t="shared" si="44"/>
        <v>1666.1</v>
      </c>
      <c r="L293" s="93"/>
      <c r="M293" s="36"/>
      <c r="N293" s="36"/>
    </row>
    <row r="294" spans="1:14" ht="33">
      <c r="A294" s="79" t="str">
        <f ca="1">IF(ISERROR(MATCH(E294,Код_КЦСР,0)),"",INDIRECT(ADDRESS(MATCH(E294,Код_КЦСР,0)+1,2,,,"КЦСР")))</f>
        <v>Предоставление социальных выплат на приобретение (строительство) жилья молодыми семьями</v>
      </c>
      <c r="B294" s="26">
        <v>801</v>
      </c>
      <c r="C294" s="75" t="s">
        <v>67</v>
      </c>
      <c r="D294" s="75" t="s">
        <v>92</v>
      </c>
      <c r="E294" s="26" t="s">
        <v>465</v>
      </c>
      <c r="F294" s="26"/>
      <c r="G294" s="80">
        <f t="shared" si="45"/>
        <v>1666.1</v>
      </c>
      <c r="H294" s="80">
        <f t="shared" si="45"/>
        <v>0</v>
      </c>
      <c r="I294" s="80">
        <f t="shared" si="43"/>
        <v>1666.1</v>
      </c>
      <c r="J294" s="80">
        <f t="shared" si="45"/>
        <v>0</v>
      </c>
      <c r="K294" s="80">
        <f t="shared" si="44"/>
        <v>1666.1</v>
      </c>
      <c r="L294" s="93"/>
      <c r="M294" s="36"/>
      <c r="N294" s="36"/>
    </row>
    <row r="295" spans="1:14" ht="33">
      <c r="A295" s="79" t="str">
        <f ca="1">IF(ISERROR(MATCH(E295,Код_КЦСР,0)),"",INDIRECT(ADDRESS(MATCH(E295,Код_КЦСР,0)+1,2,,,"КЦСР")))</f>
        <v xml:space="preserve">Социальные выплаты на приобретение (строительство) жилья молодым семьям </v>
      </c>
      <c r="B295" s="26">
        <v>801</v>
      </c>
      <c r="C295" s="75" t="s">
        <v>67</v>
      </c>
      <c r="D295" s="75" t="s">
        <v>92</v>
      </c>
      <c r="E295" s="26" t="s">
        <v>466</v>
      </c>
      <c r="F295" s="26"/>
      <c r="G295" s="80">
        <f t="shared" si="45"/>
        <v>1666.1</v>
      </c>
      <c r="H295" s="80">
        <f t="shared" si="45"/>
        <v>0</v>
      </c>
      <c r="I295" s="80">
        <f t="shared" si="43"/>
        <v>1666.1</v>
      </c>
      <c r="J295" s="80">
        <f t="shared" si="45"/>
        <v>0</v>
      </c>
      <c r="K295" s="80">
        <f t="shared" si="44"/>
        <v>1666.1</v>
      </c>
      <c r="L295" s="93"/>
      <c r="M295" s="36"/>
      <c r="N295" s="36"/>
    </row>
    <row r="296" spans="1:14">
      <c r="A296" s="79" t="str">
        <f ca="1">IF(ISERROR(MATCH(F296,Код_КВР,0)),"",INDIRECT(ADDRESS(MATCH(F296,Код_КВР,0)+1,2,,,"КВР")))</f>
        <v>Социальное обеспечение и иные выплаты населению</v>
      </c>
      <c r="B296" s="26">
        <v>801</v>
      </c>
      <c r="C296" s="75" t="s">
        <v>67</v>
      </c>
      <c r="D296" s="75" t="s">
        <v>92</v>
      </c>
      <c r="E296" s="26" t="s">
        <v>466</v>
      </c>
      <c r="F296" s="26">
        <v>300</v>
      </c>
      <c r="G296" s="80">
        <f t="shared" ref="G296:J296" si="46">G297</f>
        <v>1666.1</v>
      </c>
      <c r="H296" s="80">
        <f t="shared" si="46"/>
        <v>0</v>
      </c>
      <c r="I296" s="80">
        <f t="shared" si="43"/>
        <v>1666.1</v>
      </c>
      <c r="J296" s="80">
        <f t="shared" si="46"/>
        <v>0</v>
      </c>
      <c r="K296" s="80">
        <f t="shared" si="44"/>
        <v>1666.1</v>
      </c>
      <c r="L296" s="93"/>
      <c r="M296" s="36"/>
      <c r="N296" s="36"/>
    </row>
    <row r="297" spans="1:14" ht="33.75" customHeight="1">
      <c r="A297" s="79" t="str">
        <f ca="1">IF(ISERROR(MATCH(F297,Код_КВР,0)),"",INDIRECT(ADDRESS(MATCH(F297,Код_КВР,0)+1,2,,,"КВР")))</f>
        <v>Социальные выплаты гражданам, кроме публичных нормативных социальных выплат</v>
      </c>
      <c r="B297" s="26">
        <v>801</v>
      </c>
      <c r="C297" s="75" t="s">
        <v>67</v>
      </c>
      <c r="D297" s="75" t="s">
        <v>92</v>
      </c>
      <c r="E297" s="26" t="s">
        <v>466</v>
      </c>
      <c r="F297" s="26">
        <v>320</v>
      </c>
      <c r="G297" s="80">
        <v>1666.1</v>
      </c>
      <c r="H297" s="80"/>
      <c r="I297" s="80">
        <f t="shared" si="43"/>
        <v>1666.1</v>
      </c>
      <c r="J297" s="80"/>
      <c r="K297" s="80">
        <f t="shared" si="44"/>
        <v>1666.1</v>
      </c>
      <c r="L297" s="93"/>
      <c r="M297" s="36"/>
      <c r="N297" s="36"/>
    </row>
    <row r="298" spans="1:14" ht="33.75" customHeight="1">
      <c r="A298" s="79" t="str">
        <f ca="1">IF(ISERROR(MATCH(E298,Код_КЦСР,0)),"",INDIRECT(ADDRESS(MATCH(E298,Код_КЦСР,0)+1,2,,,"КЦСР")))</f>
        <v>Оказание социальной помощи работникам бюджетных учреждений здравоохранения при приобретении жилья по ипотечному кредиту</v>
      </c>
      <c r="B298" s="26">
        <v>801</v>
      </c>
      <c r="C298" s="75" t="s">
        <v>67</v>
      </c>
      <c r="D298" s="75" t="s">
        <v>92</v>
      </c>
      <c r="E298" s="26" t="s">
        <v>467</v>
      </c>
      <c r="F298" s="26"/>
      <c r="G298" s="80">
        <f>G299</f>
        <v>5743.6</v>
      </c>
      <c r="H298" s="80">
        <f>H299</f>
        <v>0</v>
      </c>
      <c r="I298" s="80">
        <f t="shared" si="43"/>
        <v>5743.6</v>
      </c>
      <c r="J298" s="80">
        <f>J299</f>
        <v>0</v>
      </c>
      <c r="K298" s="80">
        <f t="shared" si="44"/>
        <v>5743.6</v>
      </c>
      <c r="L298" s="93"/>
      <c r="M298" s="36"/>
      <c r="N298" s="36"/>
    </row>
    <row r="299" spans="1:14" ht="33.75" customHeight="1">
      <c r="A299" s="79" t="str">
        <f ca="1">IF(ISERROR(MATCH(E299,Код_КЦСР,0)),"",INDIRECT(ADDRESS(MATCH(E299,Код_КЦСР,0)+1,2,,,"КЦСР")))</f>
        <v>Предоставление единовременных и ежемесячных социальных выплат работникам бюджетных учреждений здравоохранения</v>
      </c>
      <c r="B299" s="26">
        <v>801</v>
      </c>
      <c r="C299" s="75" t="s">
        <v>67</v>
      </c>
      <c r="D299" s="75" t="s">
        <v>92</v>
      </c>
      <c r="E299" s="26" t="s">
        <v>468</v>
      </c>
      <c r="F299" s="26"/>
      <c r="G299" s="80">
        <f t="shared" ref="G299:J300" si="47">G300</f>
        <v>5743.6</v>
      </c>
      <c r="H299" s="80">
        <f t="shared" si="47"/>
        <v>0</v>
      </c>
      <c r="I299" s="80">
        <f t="shared" si="43"/>
        <v>5743.6</v>
      </c>
      <c r="J299" s="80">
        <f t="shared" si="47"/>
        <v>0</v>
      </c>
      <c r="K299" s="80">
        <f t="shared" si="44"/>
        <v>5743.6</v>
      </c>
      <c r="L299" s="93"/>
      <c r="M299" s="36"/>
      <c r="N299" s="36"/>
    </row>
    <row r="300" spans="1:14">
      <c r="A300" s="79" t="str">
        <f ca="1">IF(ISERROR(MATCH(F300,Код_КВР,0)),"",INDIRECT(ADDRESS(MATCH(F300,Код_КВР,0)+1,2,,,"КВР")))</f>
        <v>Социальное обеспечение и иные выплаты населению</v>
      </c>
      <c r="B300" s="26">
        <v>801</v>
      </c>
      <c r="C300" s="75" t="s">
        <v>67</v>
      </c>
      <c r="D300" s="75" t="s">
        <v>92</v>
      </c>
      <c r="E300" s="26" t="s">
        <v>468</v>
      </c>
      <c r="F300" s="26">
        <v>300</v>
      </c>
      <c r="G300" s="80">
        <f t="shared" si="47"/>
        <v>5743.6</v>
      </c>
      <c r="H300" s="80">
        <f t="shared" si="47"/>
        <v>0</v>
      </c>
      <c r="I300" s="80">
        <f t="shared" si="43"/>
        <v>5743.6</v>
      </c>
      <c r="J300" s="80">
        <f t="shared" si="47"/>
        <v>0</v>
      </c>
      <c r="K300" s="80">
        <f t="shared" si="44"/>
        <v>5743.6</v>
      </c>
      <c r="L300" s="93"/>
      <c r="M300" s="36"/>
      <c r="N300" s="36"/>
    </row>
    <row r="301" spans="1:14" ht="33.75" customHeight="1">
      <c r="A301" s="79" t="str">
        <f ca="1">IF(ISERROR(MATCH(F301,Код_КВР,0)),"",INDIRECT(ADDRESS(MATCH(F301,Код_КВР,0)+1,2,,,"КВР")))</f>
        <v>Социальные выплаты гражданам, кроме публичных нормативных социальных выплат</v>
      </c>
      <c r="B301" s="26">
        <v>801</v>
      </c>
      <c r="C301" s="75" t="s">
        <v>67</v>
      </c>
      <c r="D301" s="75" t="s">
        <v>92</v>
      </c>
      <c r="E301" s="26" t="s">
        <v>468</v>
      </c>
      <c r="F301" s="26">
        <v>320</v>
      </c>
      <c r="G301" s="80">
        <v>5743.6</v>
      </c>
      <c r="H301" s="80"/>
      <c r="I301" s="80">
        <f t="shared" si="43"/>
        <v>5743.6</v>
      </c>
      <c r="J301" s="80"/>
      <c r="K301" s="80">
        <f t="shared" si="44"/>
        <v>5743.6</v>
      </c>
      <c r="L301" s="93"/>
      <c r="M301" s="36"/>
      <c r="N301" s="36"/>
    </row>
    <row r="302" spans="1:14" ht="33.75" customHeight="1">
      <c r="A302" s="79" t="str">
        <f ca="1">IF(ISERROR(MATCH(E302,Код_КЦСР,0)),"",INDIRECT(ADDRESS(MATCH(E302,Код_КЦСР,0)+1,2,,,"КЦСР")))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302" s="26">
        <v>801</v>
      </c>
      <c r="C302" s="75" t="s">
        <v>67</v>
      </c>
      <c r="D302" s="75" t="s">
        <v>92</v>
      </c>
      <c r="E302" s="26" t="s">
        <v>576</v>
      </c>
      <c r="F302" s="26"/>
      <c r="G302" s="80">
        <f t="shared" ref="G302:J305" si="48">G303</f>
        <v>186</v>
      </c>
      <c r="H302" s="80">
        <f t="shared" si="48"/>
        <v>0</v>
      </c>
      <c r="I302" s="80">
        <f t="shared" si="43"/>
        <v>186</v>
      </c>
      <c r="J302" s="80">
        <f t="shared" si="48"/>
        <v>0</v>
      </c>
      <c r="K302" s="80">
        <f t="shared" si="44"/>
        <v>186</v>
      </c>
      <c r="L302" s="93"/>
      <c r="M302" s="36"/>
      <c r="N302" s="36"/>
    </row>
    <row r="303" spans="1:14" ht="18.75" customHeight="1">
      <c r="A303" s="79" t="str">
        <f ca="1">IF(ISERROR(MATCH(E303,Код_КЦСР,0)),"",INDIRECT(ADDRESS(MATCH(E303,Код_КЦСР,0)+1,2,,,"КЦСР")))</f>
        <v>Профилактика преступлений и иных правонарушений в городе Череповце</v>
      </c>
      <c r="B303" s="26">
        <v>801</v>
      </c>
      <c r="C303" s="75" t="s">
        <v>67</v>
      </c>
      <c r="D303" s="75" t="s">
        <v>92</v>
      </c>
      <c r="E303" s="26" t="s">
        <v>578</v>
      </c>
      <c r="F303" s="26"/>
      <c r="G303" s="80">
        <f t="shared" si="48"/>
        <v>186</v>
      </c>
      <c r="H303" s="80">
        <f t="shared" si="48"/>
        <v>0</v>
      </c>
      <c r="I303" s="80">
        <f t="shared" si="43"/>
        <v>186</v>
      </c>
      <c r="J303" s="80">
        <f t="shared" si="48"/>
        <v>0</v>
      </c>
      <c r="K303" s="80">
        <f t="shared" si="44"/>
        <v>186</v>
      </c>
      <c r="L303" s="93"/>
      <c r="M303" s="36"/>
      <c r="N303" s="36"/>
    </row>
    <row r="304" spans="1:14">
      <c r="A304" s="79" t="str">
        <f ca="1">IF(ISERROR(MATCH(E304,Код_КЦСР,0)),"",INDIRECT(ADDRESS(MATCH(E304,Код_КЦСР,0)+1,2,,,"КЦСР")))</f>
        <v>Привлечение общественности к охране общественного порядка</v>
      </c>
      <c r="B304" s="26">
        <v>801</v>
      </c>
      <c r="C304" s="75" t="s">
        <v>67</v>
      </c>
      <c r="D304" s="75" t="s">
        <v>92</v>
      </c>
      <c r="E304" s="26" t="s">
        <v>585</v>
      </c>
      <c r="F304" s="26"/>
      <c r="G304" s="80">
        <f t="shared" si="48"/>
        <v>186</v>
      </c>
      <c r="H304" s="80">
        <f t="shared" si="48"/>
        <v>0</v>
      </c>
      <c r="I304" s="80">
        <f t="shared" si="43"/>
        <v>186</v>
      </c>
      <c r="J304" s="80">
        <f t="shared" si="48"/>
        <v>0</v>
      </c>
      <c r="K304" s="80">
        <f t="shared" si="44"/>
        <v>186</v>
      </c>
      <c r="L304" s="93"/>
      <c r="M304" s="36"/>
      <c r="N304" s="36"/>
    </row>
    <row r="305" spans="1:14">
      <c r="A305" s="79" t="str">
        <f ca="1">IF(ISERROR(MATCH(F305,Код_КВР,0)),"",INDIRECT(ADDRESS(MATCH(F305,Код_КВР,0)+1,2,,,"КВР")))</f>
        <v>Социальное обеспечение и иные выплаты населению</v>
      </c>
      <c r="B305" s="26">
        <v>801</v>
      </c>
      <c r="C305" s="75" t="s">
        <v>67</v>
      </c>
      <c r="D305" s="75" t="s">
        <v>92</v>
      </c>
      <c r="E305" s="26" t="s">
        <v>585</v>
      </c>
      <c r="F305" s="26">
        <v>300</v>
      </c>
      <c r="G305" s="80">
        <f t="shared" si="48"/>
        <v>186</v>
      </c>
      <c r="H305" s="80">
        <f t="shared" si="48"/>
        <v>0</v>
      </c>
      <c r="I305" s="80">
        <f t="shared" si="43"/>
        <v>186</v>
      </c>
      <c r="J305" s="80">
        <f t="shared" si="48"/>
        <v>0</v>
      </c>
      <c r="K305" s="80">
        <f t="shared" si="44"/>
        <v>186</v>
      </c>
      <c r="L305" s="93"/>
      <c r="M305" s="36"/>
      <c r="N305" s="36"/>
    </row>
    <row r="306" spans="1:14">
      <c r="A306" s="79" t="str">
        <f ca="1">IF(ISERROR(MATCH(F306,Код_КВР,0)),"",INDIRECT(ADDRESS(MATCH(F306,Код_КВР,0)+1,2,,,"КВР")))</f>
        <v>Иные выплаты населению</v>
      </c>
      <c r="B306" s="26">
        <v>801</v>
      </c>
      <c r="C306" s="75" t="s">
        <v>67</v>
      </c>
      <c r="D306" s="75" t="s">
        <v>92</v>
      </c>
      <c r="E306" s="26" t="s">
        <v>585</v>
      </c>
      <c r="F306" s="26">
        <v>360</v>
      </c>
      <c r="G306" s="82">
        <v>186</v>
      </c>
      <c r="H306" s="82"/>
      <c r="I306" s="80">
        <f t="shared" si="43"/>
        <v>186</v>
      </c>
      <c r="J306" s="82"/>
      <c r="K306" s="80">
        <f t="shared" si="44"/>
        <v>186</v>
      </c>
      <c r="L306" s="93"/>
      <c r="M306" s="36"/>
      <c r="N306" s="36"/>
    </row>
    <row r="307" spans="1:14">
      <c r="A307" s="66" t="s">
        <v>68</v>
      </c>
      <c r="B307" s="26">
        <v>801</v>
      </c>
      <c r="C307" s="75" t="s">
        <v>67</v>
      </c>
      <c r="D307" s="75" t="s">
        <v>94</v>
      </c>
      <c r="E307" s="26"/>
      <c r="F307" s="26"/>
      <c r="G307" s="82">
        <f t="shared" ref="G307:J310" si="49">G308</f>
        <v>96.5</v>
      </c>
      <c r="H307" s="82">
        <f t="shared" si="49"/>
        <v>0</v>
      </c>
      <c r="I307" s="80">
        <f t="shared" si="43"/>
        <v>96.5</v>
      </c>
      <c r="J307" s="82">
        <f t="shared" si="49"/>
        <v>0</v>
      </c>
      <c r="K307" s="80">
        <f t="shared" si="44"/>
        <v>96.5</v>
      </c>
      <c r="L307" s="93"/>
      <c r="M307" s="36"/>
      <c r="N307" s="36"/>
    </row>
    <row r="308" spans="1:14" ht="33.75" customHeight="1">
      <c r="A308" s="79" t="str">
        <f ca="1">IF(ISERROR(MATCH(E308,Код_КЦСР,0)),"",INDIRECT(ADDRESS(MATCH(E308,Код_КЦСР,0)+1,2,,,"КЦСР")))</f>
        <v>Муниципальная программа «Социальная поддержка граждан» на 2014 – 2018 годы</v>
      </c>
      <c r="B308" s="26">
        <v>801</v>
      </c>
      <c r="C308" s="75" t="s">
        <v>67</v>
      </c>
      <c r="D308" s="75" t="s">
        <v>94</v>
      </c>
      <c r="E308" s="26" t="s">
        <v>409</v>
      </c>
      <c r="F308" s="26"/>
      <c r="G308" s="82">
        <f t="shared" si="49"/>
        <v>96.5</v>
      </c>
      <c r="H308" s="82">
        <f t="shared" si="49"/>
        <v>0</v>
      </c>
      <c r="I308" s="80">
        <f t="shared" si="43"/>
        <v>96.5</v>
      </c>
      <c r="J308" s="82">
        <f t="shared" si="49"/>
        <v>0</v>
      </c>
      <c r="K308" s="80">
        <f t="shared" si="44"/>
        <v>96.5</v>
      </c>
      <c r="L308" s="93"/>
      <c r="M308" s="36"/>
      <c r="N308" s="36"/>
    </row>
    <row r="309" spans="1:14" ht="33.75" customHeight="1">
      <c r="A309" s="79" t="str">
        <f ca="1">IF(ISERROR(MATCH(E309,Код_КЦСР,0)),"",INDIRECT(ADDRESS(MATCH(E309,Код_КЦСР,0)+1,2,,,"КЦСР")))</f>
        <v>Изготовление и рассылка поздравительных открыток ветеранам Великой Отечественной войны в связи с Днем Победы</v>
      </c>
      <c r="B309" s="26">
        <v>801</v>
      </c>
      <c r="C309" s="75" t="s">
        <v>67</v>
      </c>
      <c r="D309" s="75" t="s">
        <v>94</v>
      </c>
      <c r="E309" s="26" t="s">
        <v>449</v>
      </c>
      <c r="F309" s="26"/>
      <c r="G309" s="80">
        <f t="shared" si="49"/>
        <v>96.5</v>
      </c>
      <c r="H309" s="80">
        <f t="shared" si="49"/>
        <v>0</v>
      </c>
      <c r="I309" s="80">
        <f t="shared" si="43"/>
        <v>96.5</v>
      </c>
      <c r="J309" s="80">
        <f t="shared" si="49"/>
        <v>0</v>
      </c>
      <c r="K309" s="80">
        <f t="shared" si="44"/>
        <v>96.5</v>
      </c>
      <c r="L309" s="93"/>
      <c r="M309" s="36"/>
      <c r="N309" s="36"/>
    </row>
    <row r="310" spans="1:14" ht="18.75" customHeight="1">
      <c r="A310" s="79" t="str">
        <f ca="1">IF(ISERROR(MATCH(F310,Код_КВР,0)),"",INDIRECT(ADDRESS(MATCH(F310,Код_КВР,0)+1,2,,,"КВР")))</f>
        <v>Закупка товаров, работ и услуг для государственных (муниципальных) нужд</v>
      </c>
      <c r="B310" s="26">
        <v>801</v>
      </c>
      <c r="C310" s="75" t="s">
        <v>67</v>
      </c>
      <c r="D310" s="75" t="s">
        <v>94</v>
      </c>
      <c r="E310" s="26" t="s">
        <v>449</v>
      </c>
      <c r="F310" s="26">
        <v>200</v>
      </c>
      <c r="G310" s="80">
        <f t="shared" si="49"/>
        <v>96.5</v>
      </c>
      <c r="H310" s="80">
        <f t="shared" si="49"/>
        <v>0</v>
      </c>
      <c r="I310" s="80">
        <f t="shared" si="43"/>
        <v>96.5</v>
      </c>
      <c r="J310" s="80">
        <f t="shared" si="49"/>
        <v>0</v>
      </c>
      <c r="K310" s="80">
        <f t="shared" si="44"/>
        <v>96.5</v>
      </c>
      <c r="L310" s="93"/>
      <c r="M310" s="36"/>
      <c r="N310" s="36"/>
    </row>
    <row r="311" spans="1:14" ht="33.75" customHeight="1">
      <c r="A311" s="79" t="str">
        <f ca="1">IF(ISERROR(MATCH(F311,Код_КВР,0)),"",INDIRECT(ADDRESS(MATCH(F311,Код_КВР,0)+1,2,,,"КВР")))</f>
        <v>Иные закупки товаров, работ и услуг для обеспечения государственных (муниципальных) нужд</v>
      </c>
      <c r="B311" s="26">
        <v>801</v>
      </c>
      <c r="C311" s="75" t="s">
        <v>67</v>
      </c>
      <c r="D311" s="75" t="s">
        <v>94</v>
      </c>
      <c r="E311" s="26" t="s">
        <v>449</v>
      </c>
      <c r="F311" s="26">
        <v>240</v>
      </c>
      <c r="G311" s="80">
        <v>96.5</v>
      </c>
      <c r="H311" s="80"/>
      <c r="I311" s="80">
        <f t="shared" si="43"/>
        <v>96.5</v>
      </c>
      <c r="J311" s="80"/>
      <c r="K311" s="80">
        <f t="shared" si="44"/>
        <v>96.5</v>
      </c>
      <c r="L311" s="93"/>
      <c r="M311" s="36"/>
      <c r="N311" s="36"/>
    </row>
    <row r="312" spans="1:14">
      <c r="A312" s="79" t="str">
        <f ca="1">IF(ISERROR(MATCH(C312,Код_Раздел,0)),"",INDIRECT(ADDRESS(MATCH(C312,Код_Раздел,0)+1,2,,,"Раздел")))</f>
        <v>Средства массовой информации</v>
      </c>
      <c r="B312" s="26">
        <v>801</v>
      </c>
      <c r="C312" s="75" t="s">
        <v>75</v>
      </c>
      <c r="D312" s="75"/>
      <c r="E312" s="26"/>
      <c r="F312" s="26"/>
      <c r="G312" s="80">
        <f>G313</f>
        <v>48333.3</v>
      </c>
      <c r="H312" s="80">
        <f>H313</f>
        <v>0</v>
      </c>
      <c r="I312" s="80">
        <f t="shared" si="43"/>
        <v>48333.3</v>
      </c>
      <c r="J312" s="80">
        <f>J313</f>
        <v>0</v>
      </c>
      <c r="K312" s="80">
        <f t="shared" si="44"/>
        <v>48333.3</v>
      </c>
      <c r="L312" s="93"/>
      <c r="M312" s="36"/>
      <c r="N312" s="36"/>
    </row>
    <row r="313" spans="1:14">
      <c r="A313" s="83" t="s">
        <v>77</v>
      </c>
      <c r="B313" s="26">
        <v>801</v>
      </c>
      <c r="C313" s="75" t="s">
        <v>75</v>
      </c>
      <c r="D313" s="75" t="s">
        <v>91</v>
      </c>
      <c r="E313" s="26"/>
      <c r="F313" s="26"/>
      <c r="G313" s="80">
        <f>G314</f>
        <v>48333.3</v>
      </c>
      <c r="H313" s="80">
        <f>H314</f>
        <v>0</v>
      </c>
      <c r="I313" s="80">
        <f t="shared" si="43"/>
        <v>48333.3</v>
      </c>
      <c r="J313" s="80">
        <f>J314</f>
        <v>0</v>
      </c>
      <c r="K313" s="80">
        <f t="shared" si="44"/>
        <v>48333.3</v>
      </c>
      <c r="L313" s="93"/>
      <c r="M313" s="36"/>
      <c r="N313" s="36"/>
    </row>
    <row r="314" spans="1:14" ht="51" customHeight="1">
      <c r="A314" s="79" t="str">
        <f ca="1">IF(ISERROR(MATCH(E314,Код_КЦСР,0)),"",INDIRECT(ADDRESS(MATCH(E314,Код_КЦСР,0)+1,2,,,"КЦСР")))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v>
      </c>
      <c r="B314" s="26">
        <v>801</v>
      </c>
      <c r="C314" s="75" t="s">
        <v>75</v>
      </c>
      <c r="D314" s="75" t="s">
        <v>91</v>
      </c>
      <c r="E314" s="26" t="s">
        <v>566</v>
      </c>
      <c r="F314" s="26"/>
      <c r="G314" s="80">
        <f>G315+G322</f>
        <v>48333.3</v>
      </c>
      <c r="H314" s="80">
        <f>H315+H322</f>
        <v>0</v>
      </c>
      <c r="I314" s="80">
        <f t="shared" si="43"/>
        <v>48333.3</v>
      </c>
      <c r="J314" s="80">
        <f>J315+J322</f>
        <v>0</v>
      </c>
      <c r="K314" s="80">
        <f t="shared" si="44"/>
        <v>48333.3</v>
      </c>
      <c r="L314" s="93"/>
      <c r="M314" s="36"/>
      <c r="N314" s="36"/>
    </row>
    <row r="315" spans="1:14" ht="66.75" customHeight="1">
      <c r="A315" s="79" t="str">
        <f ca="1">IF(ISERROR(MATCH(E315,Код_КЦСР,0)),"",INDIRECT(ADDRESS(MATCH(E315,Код_КЦСР,0)+1,2,,,"КЦСР")))</f>
        <v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v>
      </c>
      <c r="B315" s="26">
        <v>801</v>
      </c>
      <c r="C315" s="75" t="s">
        <v>75</v>
      </c>
      <c r="D315" s="75" t="s">
        <v>91</v>
      </c>
      <c r="E315" s="26" t="s">
        <v>574</v>
      </c>
      <c r="F315" s="26"/>
      <c r="G315" s="80">
        <f>G316+G318+G320</f>
        <v>24203.5</v>
      </c>
      <c r="H315" s="80">
        <f>H316+H318+H320</f>
        <v>0</v>
      </c>
      <c r="I315" s="80">
        <f t="shared" si="43"/>
        <v>24203.5</v>
      </c>
      <c r="J315" s="80">
        <f>J316+J318+J320</f>
        <v>0</v>
      </c>
      <c r="K315" s="80">
        <f t="shared" si="44"/>
        <v>24203.5</v>
      </c>
      <c r="L315" s="93"/>
      <c r="M315" s="36"/>
      <c r="N315" s="36"/>
    </row>
    <row r="316" spans="1:14" ht="51" customHeight="1">
      <c r="A316" s="79" t="str">
        <f t="shared" ref="A316:A321" ca="1" si="50">IF(ISERROR(MATCH(F316,Код_КВР,0)),"",INDIRECT(ADDRESS(MATCH(F316,Код_КВР,0)+1,2,,,"КВР")))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6" s="26">
        <v>801</v>
      </c>
      <c r="C316" s="75" t="s">
        <v>75</v>
      </c>
      <c r="D316" s="75" t="s">
        <v>91</v>
      </c>
      <c r="E316" s="26" t="s">
        <v>574</v>
      </c>
      <c r="F316" s="26">
        <v>100</v>
      </c>
      <c r="G316" s="80">
        <f>G317</f>
        <v>19092</v>
      </c>
      <c r="H316" s="80">
        <f>H317</f>
        <v>0</v>
      </c>
      <c r="I316" s="80">
        <f t="shared" si="43"/>
        <v>19092</v>
      </c>
      <c r="J316" s="80">
        <f>J317</f>
        <v>0</v>
      </c>
      <c r="K316" s="80">
        <f t="shared" si="44"/>
        <v>19092</v>
      </c>
      <c r="L316" s="93"/>
      <c r="M316" s="36"/>
      <c r="N316" s="36"/>
    </row>
    <row r="317" spans="1:14">
      <c r="A317" s="79" t="str">
        <f t="shared" ca="1" si="50"/>
        <v>Расходы на выплаты персоналу казенных учреждений</v>
      </c>
      <c r="B317" s="26">
        <v>801</v>
      </c>
      <c r="C317" s="75" t="s">
        <v>75</v>
      </c>
      <c r="D317" s="75" t="s">
        <v>91</v>
      </c>
      <c r="E317" s="26" t="s">
        <v>574</v>
      </c>
      <c r="F317" s="26">
        <v>110</v>
      </c>
      <c r="G317" s="80">
        <v>19092</v>
      </c>
      <c r="H317" s="80"/>
      <c r="I317" s="80">
        <f t="shared" si="43"/>
        <v>19092</v>
      </c>
      <c r="J317" s="80"/>
      <c r="K317" s="80">
        <f t="shared" si="44"/>
        <v>19092</v>
      </c>
      <c r="L317" s="93"/>
      <c r="M317" s="36"/>
      <c r="N317" s="36"/>
    </row>
    <row r="318" spans="1:14" ht="18.75" customHeight="1">
      <c r="A318" s="79" t="str">
        <f t="shared" ca="1" si="50"/>
        <v>Закупка товаров, работ и услуг для государственных (муниципальных) нужд</v>
      </c>
      <c r="B318" s="26">
        <v>801</v>
      </c>
      <c r="C318" s="75" t="s">
        <v>75</v>
      </c>
      <c r="D318" s="75" t="s">
        <v>91</v>
      </c>
      <c r="E318" s="26" t="s">
        <v>574</v>
      </c>
      <c r="F318" s="26">
        <v>200</v>
      </c>
      <c r="G318" s="80">
        <f>G319</f>
        <v>5047.8999999999996</v>
      </c>
      <c r="H318" s="80">
        <f>H319</f>
        <v>0</v>
      </c>
      <c r="I318" s="80">
        <f t="shared" si="43"/>
        <v>5047.8999999999996</v>
      </c>
      <c r="J318" s="80">
        <f>J319</f>
        <v>0</v>
      </c>
      <c r="K318" s="80">
        <f t="shared" si="44"/>
        <v>5047.8999999999996</v>
      </c>
      <c r="L318" s="93"/>
      <c r="M318" s="36"/>
      <c r="N318" s="36"/>
    </row>
    <row r="319" spans="1:14" ht="33.75" customHeight="1">
      <c r="A319" s="79" t="str">
        <f t="shared" ca="1" si="50"/>
        <v>Иные закупки товаров, работ и услуг для обеспечения государственных (муниципальных) нужд</v>
      </c>
      <c r="B319" s="26">
        <v>801</v>
      </c>
      <c r="C319" s="75" t="s">
        <v>75</v>
      </c>
      <c r="D319" s="75" t="s">
        <v>91</v>
      </c>
      <c r="E319" s="26" t="s">
        <v>574</v>
      </c>
      <c r="F319" s="26">
        <v>240</v>
      </c>
      <c r="G319" s="82">
        <v>5047.8999999999996</v>
      </c>
      <c r="H319" s="82"/>
      <c r="I319" s="80">
        <f t="shared" si="43"/>
        <v>5047.8999999999996</v>
      </c>
      <c r="J319" s="82"/>
      <c r="K319" s="80">
        <f t="shared" si="44"/>
        <v>5047.8999999999996</v>
      </c>
      <c r="L319" s="93"/>
      <c r="M319" s="36"/>
      <c r="N319" s="36"/>
    </row>
    <row r="320" spans="1:14">
      <c r="A320" s="79" t="str">
        <f t="shared" ca="1" si="50"/>
        <v>Иные бюджетные ассигнования</v>
      </c>
      <c r="B320" s="26">
        <v>801</v>
      </c>
      <c r="C320" s="75" t="s">
        <v>75</v>
      </c>
      <c r="D320" s="75" t="s">
        <v>91</v>
      </c>
      <c r="E320" s="26" t="s">
        <v>574</v>
      </c>
      <c r="F320" s="26">
        <v>800</v>
      </c>
      <c r="G320" s="80">
        <f>G321</f>
        <v>63.6</v>
      </c>
      <c r="H320" s="80">
        <f>H321</f>
        <v>0</v>
      </c>
      <c r="I320" s="80">
        <f t="shared" si="43"/>
        <v>63.6</v>
      </c>
      <c r="J320" s="80">
        <f>J321</f>
        <v>0</v>
      </c>
      <c r="K320" s="80">
        <f t="shared" si="44"/>
        <v>63.6</v>
      </c>
      <c r="L320" s="93"/>
      <c r="M320" s="36"/>
      <c r="N320" s="36"/>
    </row>
    <row r="321" spans="1:14">
      <c r="A321" s="79" t="str">
        <f t="shared" ca="1" si="50"/>
        <v>Уплата налогов, сборов и иных платежей</v>
      </c>
      <c r="B321" s="26">
        <v>801</v>
      </c>
      <c r="C321" s="75" t="s">
        <v>75</v>
      </c>
      <c r="D321" s="75" t="s">
        <v>91</v>
      </c>
      <c r="E321" s="26" t="s">
        <v>574</v>
      </c>
      <c r="F321" s="26">
        <v>850</v>
      </c>
      <c r="G321" s="80">
        <v>63.6</v>
      </c>
      <c r="H321" s="80"/>
      <c r="I321" s="80">
        <f t="shared" si="43"/>
        <v>63.6</v>
      </c>
      <c r="J321" s="80"/>
      <c r="K321" s="80">
        <f t="shared" si="44"/>
        <v>63.6</v>
      </c>
      <c r="L321" s="93"/>
      <c r="M321" s="36"/>
      <c r="N321" s="36"/>
    </row>
    <row r="322" spans="1:14" ht="49.5">
      <c r="A322" s="79" t="str">
        <f ca="1">IF(ISERROR(MATCH(E322,Код_КЦСР,0)),"",INDIRECT(ADDRESS(MATCH(E322,Код_КЦСР,0)+1,2,,,"КЦСР")))</f>
        <v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v>
      </c>
      <c r="B322" s="26">
        <v>801</v>
      </c>
      <c r="C322" s="75" t="s">
        <v>75</v>
      </c>
      <c r="D322" s="75" t="s">
        <v>91</v>
      </c>
      <c r="E322" s="26" t="s">
        <v>575</v>
      </c>
      <c r="F322" s="26"/>
      <c r="G322" s="80">
        <f t="shared" ref="G322:J323" si="51">G323</f>
        <v>24129.8</v>
      </c>
      <c r="H322" s="80">
        <f t="shared" si="51"/>
        <v>0</v>
      </c>
      <c r="I322" s="80">
        <f t="shared" si="43"/>
        <v>24129.8</v>
      </c>
      <c r="J322" s="80">
        <f t="shared" si="51"/>
        <v>0</v>
      </c>
      <c r="K322" s="80">
        <f t="shared" si="44"/>
        <v>24129.8</v>
      </c>
      <c r="L322" s="93"/>
      <c r="M322" s="36"/>
      <c r="N322" s="36"/>
    </row>
    <row r="323" spans="1:14" ht="18.75" customHeight="1">
      <c r="A323" s="79" t="str">
        <f ca="1">IF(ISERROR(MATCH(F323,Код_КВР,0)),"",INDIRECT(ADDRESS(MATCH(F323,Код_КВР,0)+1,2,,,"КВР")))</f>
        <v>Закупка товаров, работ и услуг для государственных (муниципальных) нужд</v>
      </c>
      <c r="B323" s="26">
        <v>801</v>
      </c>
      <c r="C323" s="75" t="s">
        <v>75</v>
      </c>
      <c r="D323" s="75" t="s">
        <v>91</v>
      </c>
      <c r="E323" s="26" t="s">
        <v>575</v>
      </c>
      <c r="F323" s="26">
        <v>200</v>
      </c>
      <c r="G323" s="80">
        <f t="shared" si="51"/>
        <v>24129.8</v>
      </c>
      <c r="H323" s="80">
        <f t="shared" si="51"/>
        <v>0</v>
      </c>
      <c r="I323" s="80">
        <f t="shared" si="43"/>
        <v>24129.8</v>
      </c>
      <c r="J323" s="80">
        <f t="shared" si="51"/>
        <v>0</v>
      </c>
      <c r="K323" s="80">
        <f t="shared" si="44"/>
        <v>24129.8</v>
      </c>
      <c r="L323" s="93"/>
      <c r="M323" s="36"/>
      <c r="N323" s="36"/>
    </row>
    <row r="324" spans="1:14" ht="33.75" customHeight="1">
      <c r="A324" s="79" t="str">
        <f ca="1">IF(ISERROR(MATCH(F324,Код_КВР,0)),"",INDIRECT(ADDRESS(MATCH(F324,Код_КВР,0)+1,2,,,"КВР")))</f>
        <v>Иные закупки товаров, работ и услуг для обеспечения государственных (муниципальных) нужд</v>
      </c>
      <c r="B324" s="26">
        <v>801</v>
      </c>
      <c r="C324" s="75" t="s">
        <v>75</v>
      </c>
      <c r="D324" s="75" t="s">
        <v>91</v>
      </c>
      <c r="E324" s="26" t="s">
        <v>575</v>
      </c>
      <c r="F324" s="26">
        <v>240</v>
      </c>
      <c r="G324" s="80">
        <v>24129.8</v>
      </c>
      <c r="H324" s="80"/>
      <c r="I324" s="80">
        <f t="shared" si="43"/>
        <v>24129.8</v>
      </c>
      <c r="J324" s="80"/>
      <c r="K324" s="80">
        <f t="shared" si="44"/>
        <v>24129.8</v>
      </c>
      <c r="L324" s="93"/>
      <c r="M324" s="36"/>
      <c r="N324" s="36"/>
    </row>
    <row r="325" spans="1:14">
      <c r="A325" s="79" t="str">
        <f ca="1">IF(ISERROR(MATCH(B325,Код_ППП,0)),"",INDIRECT(ADDRESS(MATCH(B325,Код_ППП,0)+1,2,,,"ППП")))</f>
        <v>ЧЕРЕПОВЕЦКАЯ ГОРОДСКАЯ ДУМА</v>
      </c>
      <c r="B325" s="26">
        <v>802</v>
      </c>
      <c r="C325" s="75"/>
      <c r="D325" s="75"/>
      <c r="E325" s="26"/>
      <c r="F325" s="26"/>
      <c r="G325" s="80">
        <f t="shared" ref="G325:J327" si="52">G326</f>
        <v>18234.7</v>
      </c>
      <c r="H325" s="80">
        <f t="shared" si="52"/>
        <v>0</v>
      </c>
      <c r="I325" s="80">
        <f t="shared" si="43"/>
        <v>18234.7</v>
      </c>
      <c r="J325" s="80">
        <f t="shared" si="52"/>
        <v>0</v>
      </c>
      <c r="K325" s="80">
        <f t="shared" si="44"/>
        <v>18234.7</v>
      </c>
      <c r="L325" s="93"/>
      <c r="M325" s="36"/>
      <c r="N325" s="36"/>
    </row>
    <row r="326" spans="1:14">
      <c r="A326" s="79" t="str">
        <f ca="1">IF(ISERROR(MATCH(C326,Код_Раздел,0)),"",INDIRECT(ADDRESS(MATCH(C326,Код_Раздел,0)+1,2,,,"Раздел")))</f>
        <v>Общегосударственные  вопросы</v>
      </c>
      <c r="B326" s="26">
        <v>802</v>
      </c>
      <c r="C326" s="75" t="s">
        <v>90</v>
      </c>
      <c r="D326" s="75"/>
      <c r="E326" s="26"/>
      <c r="F326" s="26"/>
      <c r="G326" s="80">
        <f t="shared" si="52"/>
        <v>18234.7</v>
      </c>
      <c r="H326" s="80">
        <f t="shared" si="52"/>
        <v>0</v>
      </c>
      <c r="I326" s="80">
        <f t="shared" si="43"/>
        <v>18234.7</v>
      </c>
      <c r="J326" s="80">
        <f t="shared" si="52"/>
        <v>0</v>
      </c>
      <c r="K326" s="80">
        <f t="shared" si="44"/>
        <v>18234.7</v>
      </c>
      <c r="L326" s="93"/>
      <c r="M326" s="36"/>
      <c r="N326" s="36"/>
    </row>
    <row r="327" spans="1:14" ht="49.5">
      <c r="A327" s="83" t="s">
        <v>49</v>
      </c>
      <c r="B327" s="26">
        <v>802</v>
      </c>
      <c r="C327" s="75" t="s">
        <v>90</v>
      </c>
      <c r="D327" s="75" t="s">
        <v>92</v>
      </c>
      <c r="E327" s="26"/>
      <c r="F327" s="26"/>
      <c r="G327" s="80">
        <f t="shared" si="52"/>
        <v>18234.7</v>
      </c>
      <c r="H327" s="80">
        <f t="shared" si="52"/>
        <v>0</v>
      </c>
      <c r="I327" s="80">
        <f t="shared" si="43"/>
        <v>18234.7</v>
      </c>
      <c r="J327" s="80">
        <f t="shared" si="52"/>
        <v>0</v>
      </c>
      <c r="K327" s="80">
        <f t="shared" si="44"/>
        <v>18234.7</v>
      </c>
      <c r="L327" s="93"/>
      <c r="M327" s="36"/>
      <c r="N327" s="36"/>
    </row>
    <row r="328" spans="1:14">
      <c r="A328" s="79" t="str">
        <f ca="1">IF(ISERROR(MATCH(E328,Код_КЦСР,0)),"",INDIRECT(ADDRESS(MATCH(E328,Код_КЦСР,0)+1,2,,,"КЦСР")))</f>
        <v>Расходы, не включенные в муниципальные программы города Череповца</v>
      </c>
      <c r="B328" s="26">
        <v>802</v>
      </c>
      <c r="C328" s="75" t="s">
        <v>90</v>
      </c>
      <c r="D328" s="75" t="s">
        <v>92</v>
      </c>
      <c r="E328" s="26" t="s">
        <v>586</v>
      </c>
      <c r="F328" s="26"/>
      <c r="G328" s="80">
        <f>G329</f>
        <v>18234.7</v>
      </c>
      <c r="H328" s="80">
        <f>H329</f>
        <v>0</v>
      </c>
      <c r="I328" s="80">
        <f t="shared" si="43"/>
        <v>18234.7</v>
      </c>
      <c r="J328" s="80">
        <f>J329</f>
        <v>0</v>
      </c>
      <c r="K328" s="80">
        <f t="shared" si="44"/>
        <v>18234.7</v>
      </c>
      <c r="L328" s="93"/>
      <c r="M328" s="36"/>
      <c r="N328" s="36"/>
    </row>
    <row r="329" spans="1:14" ht="33">
      <c r="A329" s="79" t="str">
        <f ca="1">IF(ISERROR(MATCH(E329,Код_КЦСР,0)),"",INDIRECT(ADDRESS(MATCH(E329,Код_КЦСР,0)+1,2,,,"КЦСР")))</f>
        <v>Обеспечение деятельности представительного органа муниципального образования</v>
      </c>
      <c r="B329" s="26">
        <v>802</v>
      </c>
      <c r="C329" s="75" t="s">
        <v>90</v>
      </c>
      <c r="D329" s="75" t="s">
        <v>92</v>
      </c>
      <c r="E329" s="26" t="s">
        <v>594</v>
      </c>
      <c r="F329" s="26"/>
      <c r="G329" s="80">
        <f>G330+G334</f>
        <v>18234.7</v>
      </c>
      <c r="H329" s="80">
        <f>H330+H334</f>
        <v>0</v>
      </c>
      <c r="I329" s="80">
        <f t="shared" si="43"/>
        <v>18234.7</v>
      </c>
      <c r="J329" s="80">
        <f>J330+J334</f>
        <v>0</v>
      </c>
      <c r="K329" s="80">
        <f t="shared" si="44"/>
        <v>18234.7</v>
      </c>
      <c r="L329" s="93"/>
      <c r="M329" s="36"/>
      <c r="N329" s="36"/>
    </row>
    <row r="330" spans="1:14">
      <c r="A330" s="79" t="str">
        <f ca="1">IF(ISERROR(MATCH(E330,Код_КЦСР,0)),"",INDIRECT(ADDRESS(MATCH(E330,Код_КЦСР,0)+1,2,,,"КЦСР")))</f>
        <v>Депутаты представительного органа муниципального образования</v>
      </c>
      <c r="B330" s="26">
        <v>802</v>
      </c>
      <c r="C330" s="75" t="s">
        <v>90</v>
      </c>
      <c r="D330" s="75" t="s">
        <v>92</v>
      </c>
      <c r="E330" s="26" t="s">
        <v>595</v>
      </c>
      <c r="F330" s="26"/>
      <c r="G330" s="80">
        <f t="shared" ref="G330:J332" si="53">G331</f>
        <v>1893.0000000000002</v>
      </c>
      <c r="H330" s="80">
        <f t="shared" si="53"/>
        <v>0</v>
      </c>
      <c r="I330" s="80">
        <f t="shared" si="43"/>
        <v>1893.0000000000002</v>
      </c>
      <c r="J330" s="80">
        <f t="shared" si="53"/>
        <v>0</v>
      </c>
      <c r="K330" s="80">
        <f t="shared" si="44"/>
        <v>1893.0000000000002</v>
      </c>
      <c r="L330" s="93"/>
      <c r="M330" s="36"/>
      <c r="N330" s="36"/>
    </row>
    <row r="331" spans="1:14">
      <c r="A331" s="79" t="str">
        <f ca="1">IF(ISERROR(MATCH(E331,Код_КЦСР,0)),"",INDIRECT(ADDRESS(MATCH(E331,Код_КЦСР,0)+1,2,,,"КЦСР")))</f>
        <v>Расходы на обеспечение функций органов местного самоуправления</v>
      </c>
      <c r="B331" s="26">
        <v>802</v>
      </c>
      <c r="C331" s="75" t="s">
        <v>90</v>
      </c>
      <c r="D331" s="75" t="s">
        <v>92</v>
      </c>
      <c r="E331" s="26" t="s">
        <v>596</v>
      </c>
      <c r="F331" s="26"/>
      <c r="G331" s="80">
        <f t="shared" si="53"/>
        <v>1893.0000000000002</v>
      </c>
      <c r="H331" s="80">
        <f t="shared" si="53"/>
        <v>0</v>
      </c>
      <c r="I331" s="80">
        <f t="shared" si="43"/>
        <v>1893.0000000000002</v>
      </c>
      <c r="J331" s="80">
        <f t="shared" si="53"/>
        <v>0</v>
      </c>
      <c r="K331" s="80">
        <f t="shared" si="44"/>
        <v>1893.0000000000002</v>
      </c>
      <c r="L331" s="93"/>
      <c r="M331" s="36"/>
      <c r="N331" s="36"/>
    </row>
    <row r="332" spans="1:14" ht="51" customHeight="1">
      <c r="A332" s="79" t="str">
        <f t="shared" ref="A332:A333" ca="1" si="54">IF(ISERROR(MATCH(F332,Код_КВР,0)),"",INDIRECT(ADDRESS(MATCH(F332,Код_КВР,0)+1,2,,,"КВР")))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32" s="26">
        <v>802</v>
      </c>
      <c r="C332" s="75" t="s">
        <v>90</v>
      </c>
      <c r="D332" s="75" t="s">
        <v>92</v>
      </c>
      <c r="E332" s="26" t="s">
        <v>596</v>
      </c>
      <c r="F332" s="26">
        <v>100</v>
      </c>
      <c r="G332" s="80">
        <f t="shared" si="53"/>
        <v>1893.0000000000002</v>
      </c>
      <c r="H332" s="80">
        <f t="shared" si="53"/>
        <v>0</v>
      </c>
      <c r="I332" s="80">
        <f t="shared" si="43"/>
        <v>1893.0000000000002</v>
      </c>
      <c r="J332" s="80">
        <f t="shared" si="53"/>
        <v>0</v>
      </c>
      <c r="K332" s="80">
        <f t="shared" si="44"/>
        <v>1893.0000000000002</v>
      </c>
      <c r="L332" s="93"/>
      <c r="M332" s="36"/>
      <c r="N332" s="36"/>
    </row>
    <row r="333" spans="1:14" ht="18.75" customHeight="1">
      <c r="A333" s="79" t="str">
        <f t="shared" ca="1" si="54"/>
        <v>Расходы на выплаты персоналу государственных (муниципальных) органов</v>
      </c>
      <c r="B333" s="26">
        <v>802</v>
      </c>
      <c r="C333" s="75" t="s">
        <v>90</v>
      </c>
      <c r="D333" s="75" t="s">
        <v>92</v>
      </c>
      <c r="E333" s="26" t="s">
        <v>596</v>
      </c>
      <c r="F333" s="26">
        <v>120</v>
      </c>
      <c r="G333" s="82">
        <f>3929.3-1564-472.3</f>
        <v>1893.0000000000002</v>
      </c>
      <c r="H333" s="82"/>
      <c r="I333" s="80">
        <f t="shared" si="43"/>
        <v>1893.0000000000002</v>
      </c>
      <c r="J333" s="82"/>
      <c r="K333" s="80">
        <f t="shared" si="44"/>
        <v>1893.0000000000002</v>
      </c>
      <c r="L333" s="93"/>
      <c r="M333" s="36"/>
      <c r="N333" s="36"/>
    </row>
    <row r="334" spans="1:14" ht="33">
      <c r="A334" s="79" t="str">
        <f ca="1">IF(ISERROR(MATCH(E334,Код_КЦСР,0)),"",INDIRECT(ADDRESS(MATCH(E334,Код_КЦСР,0)+1,2,,,"КЦСР")))</f>
        <v>Расходы на обеспечение функций представительного органа муниципального образования</v>
      </c>
      <c r="B334" s="26">
        <v>802</v>
      </c>
      <c r="C334" s="75" t="s">
        <v>90</v>
      </c>
      <c r="D334" s="75" t="s">
        <v>92</v>
      </c>
      <c r="E334" s="26" t="s">
        <v>598</v>
      </c>
      <c r="F334" s="26"/>
      <c r="G334" s="80">
        <f>G335</f>
        <v>16341.7</v>
      </c>
      <c r="H334" s="80">
        <f>H335</f>
        <v>0</v>
      </c>
      <c r="I334" s="80">
        <f t="shared" si="43"/>
        <v>16341.7</v>
      </c>
      <c r="J334" s="80">
        <f>J335</f>
        <v>0</v>
      </c>
      <c r="K334" s="80">
        <f t="shared" si="44"/>
        <v>16341.7</v>
      </c>
      <c r="L334" s="93"/>
      <c r="M334" s="36"/>
      <c r="N334" s="36"/>
    </row>
    <row r="335" spans="1:14">
      <c r="A335" s="79" t="str">
        <f ca="1">IF(ISERROR(MATCH(E335,Код_КЦСР,0)),"",INDIRECT(ADDRESS(MATCH(E335,Код_КЦСР,0)+1,2,,,"КЦСР")))</f>
        <v>Расходы на обеспечение функций органов местного самоуправления</v>
      </c>
      <c r="B335" s="26">
        <v>802</v>
      </c>
      <c r="C335" s="75" t="s">
        <v>90</v>
      </c>
      <c r="D335" s="75" t="s">
        <v>92</v>
      </c>
      <c r="E335" s="26" t="s">
        <v>599</v>
      </c>
      <c r="F335" s="26"/>
      <c r="G335" s="80">
        <f>G336+G338+G340</f>
        <v>16341.7</v>
      </c>
      <c r="H335" s="80">
        <f>H336+H338+H340</f>
        <v>0</v>
      </c>
      <c r="I335" s="80">
        <f t="shared" si="43"/>
        <v>16341.7</v>
      </c>
      <c r="J335" s="80">
        <f>J336+J338+J340</f>
        <v>0</v>
      </c>
      <c r="K335" s="80">
        <f t="shared" si="44"/>
        <v>16341.7</v>
      </c>
      <c r="L335" s="93"/>
      <c r="M335" s="36"/>
      <c r="N335" s="36"/>
    </row>
    <row r="336" spans="1:14" ht="51" customHeight="1">
      <c r="A336" s="79" t="str">
        <f t="shared" ref="A336:A341" ca="1" si="55">IF(ISERROR(MATCH(F336,Код_КВР,0)),"",INDIRECT(ADDRESS(MATCH(F336,Код_КВР,0)+1,2,,,"КВР")))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36" s="26">
        <v>802</v>
      </c>
      <c r="C336" s="75" t="s">
        <v>90</v>
      </c>
      <c r="D336" s="75" t="s">
        <v>92</v>
      </c>
      <c r="E336" s="26" t="s">
        <v>599</v>
      </c>
      <c r="F336" s="26">
        <v>100</v>
      </c>
      <c r="G336" s="80">
        <f>G337</f>
        <v>15618.5</v>
      </c>
      <c r="H336" s="80">
        <f>H337</f>
        <v>0</v>
      </c>
      <c r="I336" s="80">
        <f t="shared" si="43"/>
        <v>15618.5</v>
      </c>
      <c r="J336" s="80">
        <f>J337</f>
        <v>0</v>
      </c>
      <c r="K336" s="80">
        <f t="shared" si="44"/>
        <v>15618.5</v>
      </c>
      <c r="L336" s="93"/>
      <c r="M336" s="36"/>
      <c r="N336" s="36"/>
    </row>
    <row r="337" spans="1:14" ht="18.75" customHeight="1">
      <c r="A337" s="79" t="str">
        <f t="shared" ca="1" si="55"/>
        <v>Расходы на выплаты персоналу государственных (муниципальных) органов</v>
      </c>
      <c r="B337" s="26">
        <v>802</v>
      </c>
      <c r="C337" s="75" t="s">
        <v>90</v>
      </c>
      <c r="D337" s="75" t="s">
        <v>92</v>
      </c>
      <c r="E337" s="26" t="s">
        <v>599</v>
      </c>
      <c r="F337" s="26">
        <v>120</v>
      </c>
      <c r="G337" s="82">
        <f>13582.2+1564+472.3</f>
        <v>15618.5</v>
      </c>
      <c r="H337" s="82"/>
      <c r="I337" s="80">
        <f t="shared" si="43"/>
        <v>15618.5</v>
      </c>
      <c r="J337" s="82"/>
      <c r="K337" s="80">
        <f t="shared" si="44"/>
        <v>15618.5</v>
      </c>
      <c r="L337" s="93"/>
      <c r="M337" s="36"/>
      <c r="N337" s="36"/>
    </row>
    <row r="338" spans="1:14" ht="18.75" customHeight="1">
      <c r="A338" s="79" t="str">
        <f t="shared" ca="1" si="55"/>
        <v>Закупка товаров, работ и услуг для государственных (муниципальных) нужд</v>
      </c>
      <c r="B338" s="26">
        <v>802</v>
      </c>
      <c r="C338" s="75" t="s">
        <v>90</v>
      </c>
      <c r="D338" s="75" t="s">
        <v>92</v>
      </c>
      <c r="E338" s="26" t="s">
        <v>599</v>
      </c>
      <c r="F338" s="26">
        <v>200</v>
      </c>
      <c r="G338" s="80">
        <f>G339</f>
        <v>722.7</v>
      </c>
      <c r="H338" s="80">
        <f>H339</f>
        <v>0</v>
      </c>
      <c r="I338" s="80">
        <f t="shared" ref="I338:I401" si="56">G338+H338</f>
        <v>722.7</v>
      </c>
      <c r="J338" s="80">
        <f>J339</f>
        <v>0</v>
      </c>
      <c r="K338" s="80">
        <f t="shared" ref="K338:K401" si="57">I338+J338</f>
        <v>722.7</v>
      </c>
      <c r="L338" s="93"/>
      <c r="M338" s="36"/>
      <c r="N338" s="36"/>
    </row>
    <row r="339" spans="1:14" ht="33.75" customHeight="1">
      <c r="A339" s="79" t="str">
        <f t="shared" ca="1" si="55"/>
        <v>Иные закупки товаров, работ и услуг для обеспечения государственных (муниципальных) нужд</v>
      </c>
      <c r="B339" s="26">
        <v>802</v>
      </c>
      <c r="C339" s="75" t="s">
        <v>90</v>
      </c>
      <c r="D339" s="75" t="s">
        <v>92</v>
      </c>
      <c r="E339" s="26" t="s">
        <v>599</v>
      </c>
      <c r="F339" s="26">
        <v>240</v>
      </c>
      <c r="G339" s="80">
        <v>722.7</v>
      </c>
      <c r="H339" s="80"/>
      <c r="I339" s="80">
        <f t="shared" si="56"/>
        <v>722.7</v>
      </c>
      <c r="J339" s="80"/>
      <c r="K339" s="80">
        <f t="shared" si="57"/>
        <v>722.7</v>
      </c>
      <c r="L339" s="93"/>
      <c r="M339" s="36"/>
      <c r="N339" s="36"/>
    </row>
    <row r="340" spans="1:14">
      <c r="A340" s="79" t="str">
        <f t="shared" ca="1" si="55"/>
        <v>Иные бюджетные ассигнования</v>
      </c>
      <c r="B340" s="26">
        <v>802</v>
      </c>
      <c r="C340" s="75" t="s">
        <v>90</v>
      </c>
      <c r="D340" s="75" t="s">
        <v>92</v>
      </c>
      <c r="E340" s="26" t="s">
        <v>599</v>
      </c>
      <c r="F340" s="26">
        <v>800</v>
      </c>
      <c r="G340" s="80">
        <f>G341</f>
        <v>0.5</v>
      </c>
      <c r="H340" s="80">
        <f>H341</f>
        <v>0</v>
      </c>
      <c r="I340" s="80">
        <f t="shared" si="56"/>
        <v>0.5</v>
      </c>
      <c r="J340" s="80">
        <f>J341</f>
        <v>0</v>
      </c>
      <c r="K340" s="80">
        <f t="shared" si="57"/>
        <v>0.5</v>
      </c>
      <c r="L340" s="93"/>
      <c r="M340" s="36"/>
      <c r="N340" s="36"/>
    </row>
    <row r="341" spans="1:14">
      <c r="A341" s="79" t="str">
        <f t="shared" ca="1" si="55"/>
        <v>Уплата налогов, сборов и иных платежей</v>
      </c>
      <c r="B341" s="26">
        <v>802</v>
      </c>
      <c r="C341" s="75" t="s">
        <v>90</v>
      </c>
      <c r="D341" s="75" t="s">
        <v>92</v>
      </c>
      <c r="E341" s="26" t="s">
        <v>599</v>
      </c>
      <c r="F341" s="26">
        <v>850</v>
      </c>
      <c r="G341" s="82">
        <v>0.5</v>
      </c>
      <c r="H341" s="82"/>
      <c r="I341" s="80">
        <f t="shared" si="56"/>
        <v>0.5</v>
      </c>
      <c r="J341" s="82"/>
      <c r="K341" s="80">
        <f t="shared" si="57"/>
        <v>0.5</v>
      </c>
      <c r="L341" s="93"/>
      <c r="M341" s="36"/>
      <c r="N341" s="36"/>
    </row>
    <row r="342" spans="1:14" ht="33">
      <c r="A342" s="79" t="str">
        <f ca="1">IF(ISERROR(MATCH(B342,Код_ППП,0)),"",INDIRECT(ADDRESS(MATCH(B342,Код_ППП,0)+1,2,,,"ППП")))</f>
        <v>ДЕПАРТАМЕНТ ЖИЛИЩНО-КОММУНАЛЬНОГО ХОЗЯЙСТВА МЭРИИ ГОРОДА</v>
      </c>
      <c r="B342" s="26">
        <v>803</v>
      </c>
      <c r="C342" s="75"/>
      <c r="D342" s="75"/>
      <c r="E342" s="26"/>
      <c r="F342" s="26"/>
      <c r="G342" s="80">
        <f>G343+G350+G383+G423+G429+G436</f>
        <v>689881.79999999993</v>
      </c>
      <c r="H342" s="80">
        <f>H343+H350+H383+H423+H429+H436</f>
        <v>0</v>
      </c>
      <c r="I342" s="80">
        <f t="shared" si="56"/>
        <v>689881.79999999993</v>
      </c>
      <c r="J342" s="80">
        <f>J343+J350+J383+J423+J429+J436</f>
        <v>0</v>
      </c>
      <c r="K342" s="80">
        <f t="shared" si="57"/>
        <v>689881.79999999993</v>
      </c>
      <c r="L342" s="93"/>
      <c r="M342" s="36"/>
      <c r="N342" s="36"/>
    </row>
    <row r="343" spans="1:14">
      <c r="A343" s="79" t="str">
        <f ca="1">IF(ISERROR(MATCH(C343,Код_Раздел,0)),"",INDIRECT(ADDRESS(MATCH(C343,Код_Раздел,0)+1,2,,,"Раздел")))</f>
        <v>Общегосударственные  вопросы</v>
      </c>
      <c r="B343" s="26">
        <v>803</v>
      </c>
      <c r="C343" s="75" t="s">
        <v>90</v>
      </c>
      <c r="D343" s="75"/>
      <c r="E343" s="26"/>
      <c r="F343" s="26"/>
      <c r="G343" s="80">
        <f t="shared" ref="G343:J348" si="58">G344</f>
        <v>360</v>
      </c>
      <c r="H343" s="80">
        <f t="shared" si="58"/>
        <v>0</v>
      </c>
      <c r="I343" s="80">
        <f t="shared" si="56"/>
        <v>360</v>
      </c>
      <c r="J343" s="80">
        <f t="shared" si="58"/>
        <v>0</v>
      </c>
      <c r="K343" s="80">
        <f t="shared" si="57"/>
        <v>360</v>
      </c>
      <c r="L343" s="93"/>
      <c r="M343" s="36"/>
      <c r="N343" s="36"/>
    </row>
    <row r="344" spans="1:14">
      <c r="A344" s="83" t="s">
        <v>111</v>
      </c>
      <c r="B344" s="26">
        <v>803</v>
      </c>
      <c r="C344" s="75" t="s">
        <v>90</v>
      </c>
      <c r="D344" s="75" t="s">
        <v>69</v>
      </c>
      <c r="E344" s="26"/>
      <c r="F344" s="26"/>
      <c r="G344" s="80">
        <f t="shared" si="58"/>
        <v>360</v>
      </c>
      <c r="H344" s="80">
        <f t="shared" si="58"/>
        <v>0</v>
      </c>
      <c r="I344" s="80">
        <f t="shared" si="56"/>
        <v>360</v>
      </c>
      <c r="J344" s="80">
        <f t="shared" si="58"/>
        <v>0</v>
      </c>
      <c r="K344" s="80">
        <f t="shared" si="57"/>
        <v>360</v>
      </c>
      <c r="L344" s="93"/>
      <c r="M344" s="36"/>
      <c r="N344" s="36"/>
    </row>
    <row r="345" spans="1:14" ht="33.75" customHeight="1">
      <c r="A345" s="79" t="str">
        <f ca="1">IF(ISERROR(MATCH(E345,Код_КЦСР,0)),"",INDIRECT(ADDRESS(MATCH(E345,Код_КЦСР,0)+1,2,,,"КЦСР")))</f>
        <v>Муниципальная программа «Развитие жилищно-коммунального хозяйства города Череповца» на 2014 – 2018 годы</v>
      </c>
      <c r="B345" s="26">
        <v>803</v>
      </c>
      <c r="C345" s="75" t="s">
        <v>90</v>
      </c>
      <c r="D345" s="75" t="s">
        <v>69</v>
      </c>
      <c r="E345" s="26" t="s">
        <v>485</v>
      </c>
      <c r="F345" s="26"/>
      <c r="G345" s="80">
        <f t="shared" si="58"/>
        <v>360</v>
      </c>
      <c r="H345" s="80">
        <f t="shared" si="58"/>
        <v>0</v>
      </c>
      <c r="I345" s="80">
        <f t="shared" si="56"/>
        <v>360</v>
      </c>
      <c r="J345" s="80">
        <f t="shared" si="58"/>
        <v>0</v>
      </c>
      <c r="K345" s="80">
        <f t="shared" si="57"/>
        <v>360</v>
      </c>
      <c r="L345" s="93"/>
      <c r="M345" s="36"/>
      <c r="N345" s="36"/>
    </row>
    <row r="346" spans="1:14">
      <c r="A346" s="79" t="str">
        <f ca="1">IF(ISERROR(MATCH(E346,Код_КЦСР,0)),"",INDIRECT(ADDRESS(MATCH(E346,Код_КЦСР,0)+1,2,,,"КЦСР")))</f>
        <v>Развитие благоустройства города</v>
      </c>
      <c r="B346" s="26">
        <v>803</v>
      </c>
      <c r="C346" s="75" t="s">
        <v>90</v>
      </c>
      <c r="D346" s="75" t="s">
        <v>69</v>
      </c>
      <c r="E346" s="26" t="s">
        <v>487</v>
      </c>
      <c r="F346" s="26"/>
      <c r="G346" s="80">
        <f t="shared" si="58"/>
        <v>360</v>
      </c>
      <c r="H346" s="80">
        <f t="shared" si="58"/>
        <v>0</v>
      </c>
      <c r="I346" s="80">
        <f t="shared" si="56"/>
        <v>360</v>
      </c>
      <c r="J346" s="80">
        <f t="shared" si="58"/>
        <v>0</v>
      </c>
      <c r="K346" s="80">
        <f t="shared" si="57"/>
        <v>360</v>
      </c>
      <c r="L346" s="93"/>
      <c r="M346" s="36"/>
      <c r="N346" s="36"/>
    </row>
    <row r="347" spans="1:14" ht="33.75" customHeight="1">
      <c r="A347" s="79" t="str">
        <f ca="1">IF(ISERROR(MATCH(E347,Код_КЦСР,0)),"",INDIRECT(ADDRESS(MATCH(E347,Код_КЦСР,0)+1,2,,,"КЦСР")))</f>
        <v>Мероприятия по решению общегосударственных вопросов и вопросов в области национальной политики</v>
      </c>
      <c r="B347" s="26">
        <v>803</v>
      </c>
      <c r="C347" s="75" t="s">
        <v>90</v>
      </c>
      <c r="D347" s="75" t="s">
        <v>69</v>
      </c>
      <c r="E347" s="26" t="s">
        <v>495</v>
      </c>
      <c r="F347" s="26"/>
      <c r="G347" s="80">
        <f t="shared" si="58"/>
        <v>360</v>
      </c>
      <c r="H347" s="80">
        <f t="shared" si="58"/>
        <v>0</v>
      </c>
      <c r="I347" s="80">
        <f t="shared" si="56"/>
        <v>360</v>
      </c>
      <c r="J347" s="80">
        <f t="shared" si="58"/>
        <v>0</v>
      </c>
      <c r="K347" s="80">
        <f t="shared" si="57"/>
        <v>360</v>
      </c>
      <c r="L347" s="93"/>
      <c r="M347" s="36"/>
      <c r="N347" s="36"/>
    </row>
    <row r="348" spans="1:14" ht="18.75" customHeight="1">
      <c r="A348" s="79" t="str">
        <f ca="1">IF(ISERROR(MATCH(F348,Код_КВР,0)),"",INDIRECT(ADDRESS(MATCH(F348,Код_КВР,0)+1,2,,,"КВР")))</f>
        <v>Закупка товаров, работ и услуг для государственных (муниципальных) нужд</v>
      </c>
      <c r="B348" s="26">
        <v>803</v>
      </c>
      <c r="C348" s="75" t="s">
        <v>90</v>
      </c>
      <c r="D348" s="75" t="s">
        <v>69</v>
      </c>
      <c r="E348" s="26" t="s">
        <v>495</v>
      </c>
      <c r="F348" s="26">
        <v>200</v>
      </c>
      <c r="G348" s="80">
        <f t="shared" si="58"/>
        <v>360</v>
      </c>
      <c r="H348" s="80">
        <f t="shared" si="58"/>
        <v>0</v>
      </c>
      <c r="I348" s="80">
        <f t="shared" si="56"/>
        <v>360</v>
      </c>
      <c r="J348" s="80">
        <f t="shared" si="58"/>
        <v>0</v>
      </c>
      <c r="K348" s="80">
        <f t="shared" si="57"/>
        <v>360</v>
      </c>
      <c r="L348" s="93"/>
      <c r="M348" s="36"/>
      <c r="N348" s="36"/>
    </row>
    <row r="349" spans="1:14" ht="33.75" customHeight="1">
      <c r="A349" s="79" t="str">
        <f ca="1">IF(ISERROR(MATCH(F349,Код_КВР,0)),"",INDIRECT(ADDRESS(MATCH(F349,Код_КВР,0)+1,2,,,"КВР")))</f>
        <v>Иные закупки товаров, работ и услуг для обеспечения государственных (муниципальных) нужд</v>
      </c>
      <c r="B349" s="26">
        <v>803</v>
      </c>
      <c r="C349" s="75" t="s">
        <v>90</v>
      </c>
      <c r="D349" s="75" t="s">
        <v>69</v>
      </c>
      <c r="E349" s="26" t="s">
        <v>495</v>
      </c>
      <c r="F349" s="26">
        <v>240</v>
      </c>
      <c r="G349" s="80">
        <v>360</v>
      </c>
      <c r="H349" s="80"/>
      <c r="I349" s="80">
        <f t="shared" si="56"/>
        <v>360</v>
      </c>
      <c r="J349" s="80"/>
      <c r="K349" s="80">
        <f t="shared" si="57"/>
        <v>360</v>
      </c>
      <c r="L349" s="93"/>
      <c r="M349" s="36"/>
      <c r="N349" s="36"/>
    </row>
    <row r="350" spans="1:14">
      <c r="A350" s="79" t="str">
        <f ca="1">IF(ISERROR(MATCH(C350,Код_Раздел,0)),"",INDIRECT(ADDRESS(MATCH(C350,Код_Раздел,0)+1,2,,,"Раздел")))</f>
        <v>Национальная экономика</v>
      </c>
      <c r="B350" s="26">
        <v>803</v>
      </c>
      <c r="C350" s="75" t="s">
        <v>93</v>
      </c>
      <c r="D350" s="75"/>
      <c r="E350" s="26"/>
      <c r="F350" s="26"/>
      <c r="G350" s="80">
        <f>G356+G377+G351</f>
        <v>507547.7</v>
      </c>
      <c r="H350" s="80">
        <f>H356+H377+H351</f>
        <v>0</v>
      </c>
      <c r="I350" s="80">
        <f t="shared" si="56"/>
        <v>507547.7</v>
      </c>
      <c r="J350" s="80">
        <f>J356+J377+J351</f>
        <v>0</v>
      </c>
      <c r="K350" s="80">
        <f t="shared" si="57"/>
        <v>507547.7</v>
      </c>
      <c r="L350" s="93"/>
      <c r="M350" s="36"/>
      <c r="N350" s="36"/>
    </row>
    <row r="351" spans="1:14">
      <c r="A351" s="84" t="s">
        <v>171</v>
      </c>
      <c r="B351" s="26">
        <v>803</v>
      </c>
      <c r="C351" s="75" t="s">
        <v>93</v>
      </c>
      <c r="D351" s="75" t="s">
        <v>99</v>
      </c>
      <c r="E351" s="26"/>
      <c r="F351" s="26"/>
      <c r="G351" s="80">
        <f t="shared" ref="G351:J354" si="59">G352</f>
        <v>17765.400000000001</v>
      </c>
      <c r="H351" s="80">
        <f t="shared" si="59"/>
        <v>0</v>
      </c>
      <c r="I351" s="80">
        <f t="shared" si="56"/>
        <v>17765.400000000001</v>
      </c>
      <c r="J351" s="80">
        <f t="shared" si="59"/>
        <v>0</v>
      </c>
      <c r="K351" s="80">
        <f t="shared" si="57"/>
        <v>17765.400000000001</v>
      </c>
      <c r="L351" s="93"/>
      <c r="M351" s="36"/>
      <c r="N351" s="36"/>
    </row>
    <row r="352" spans="1:14" ht="33.75" customHeight="1">
      <c r="A352" s="79" t="str">
        <f ca="1">IF(ISERROR(MATCH(E352,Код_КЦСР,0)),"",INDIRECT(ADDRESS(MATCH(E352,Код_КЦСР,0)+1,2,,,"КЦСР")))</f>
        <v>Муниципальная программа «Развитие земельно-имущественного комплекса города Череповца» на 2014 – 2018 годы</v>
      </c>
      <c r="B352" s="26">
        <v>803</v>
      </c>
      <c r="C352" s="75" t="s">
        <v>93</v>
      </c>
      <c r="D352" s="75" t="s">
        <v>99</v>
      </c>
      <c r="E352" s="26" t="s">
        <v>510</v>
      </c>
      <c r="F352" s="26"/>
      <c r="G352" s="80">
        <f t="shared" si="59"/>
        <v>17765.400000000001</v>
      </c>
      <c r="H352" s="80">
        <f t="shared" si="59"/>
        <v>0</v>
      </c>
      <c r="I352" s="80">
        <f t="shared" si="56"/>
        <v>17765.400000000001</v>
      </c>
      <c r="J352" s="80">
        <f t="shared" si="59"/>
        <v>0</v>
      </c>
      <c r="K352" s="80">
        <f t="shared" si="57"/>
        <v>17765.400000000001</v>
      </c>
      <c r="L352" s="93"/>
      <c r="M352" s="36"/>
      <c r="N352" s="36"/>
    </row>
    <row r="353" spans="1:14" ht="33.75" customHeight="1">
      <c r="A353" s="79" t="str">
        <f ca="1">IF(ISERROR(MATCH(E353,Код_КЦСР,0)),"",INDIRECT(ADDRESS(MATCH(E353,Код_КЦСР,0)+1,2,,,"КЦСР")))</f>
        <v>Формирование и обеспечение сохранности муниципального земельно-имущественного комплекса</v>
      </c>
      <c r="B353" s="26">
        <v>803</v>
      </c>
      <c r="C353" s="75" t="s">
        <v>93</v>
      </c>
      <c r="D353" s="75" t="s">
        <v>99</v>
      </c>
      <c r="E353" s="26" t="s">
        <v>512</v>
      </c>
      <c r="F353" s="26"/>
      <c r="G353" s="80">
        <f t="shared" si="59"/>
        <v>17765.400000000001</v>
      </c>
      <c r="H353" s="80">
        <f t="shared" si="59"/>
        <v>0</v>
      </c>
      <c r="I353" s="80">
        <f t="shared" si="56"/>
        <v>17765.400000000001</v>
      </c>
      <c r="J353" s="80">
        <f t="shared" si="59"/>
        <v>0</v>
      </c>
      <c r="K353" s="80">
        <f t="shared" si="57"/>
        <v>17765.400000000001</v>
      </c>
      <c r="L353" s="93"/>
      <c r="M353" s="36"/>
      <c r="N353" s="36"/>
    </row>
    <row r="354" spans="1:14" ht="18.75" customHeight="1">
      <c r="A354" s="79" t="str">
        <f ca="1">IF(ISERROR(MATCH(F354,Код_КВР,0)),"",INDIRECT(ADDRESS(MATCH(F354,Код_КВР,0)+1,2,,,"КВР")))</f>
        <v>Закупка товаров, работ и услуг для государственных (муниципальных) нужд</v>
      </c>
      <c r="B354" s="26">
        <v>803</v>
      </c>
      <c r="C354" s="75" t="s">
        <v>93</v>
      </c>
      <c r="D354" s="75" t="s">
        <v>99</v>
      </c>
      <c r="E354" s="26" t="s">
        <v>512</v>
      </c>
      <c r="F354" s="26">
        <v>200</v>
      </c>
      <c r="G354" s="80">
        <f t="shared" si="59"/>
        <v>17765.400000000001</v>
      </c>
      <c r="H354" s="80">
        <f t="shared" si="59"/>
        <v>0</v>
      </c>
      <c r="I354" s="80">
        <f t="shared" si="56"/>
        <v>17765.400000000001</v>
      </c>
      <c r="J354" s="80">
        <f t="shared" si="59"/>
        <v>0</v>
      </c>
      <c r="K354" s="80">
        <f t="shared" si="57"/>
        <v>17765.400000000001</v>
      </c>
      <c r="L354" s="93"/>
      <c r="M354" s="36"/>
      <c r="N354" s="36"/>
    </row>
    <row r="355" spans="1:14" ht="33.75" customHeight="1">
      <c r="A355" s="79" t="str">
        <f ca="1">IF(ISERROR(MATCH(F355,Код_КВР,0)),"",INDIRECT(ADDRESS(MATCH(F355,Код_КВР,0)+1,2,,,"КВР")))</f>
        <v>Иные закупки товаров, работ и услуг для обеспечения государственных (муниципальных) нужд</v>
      </c>
      <c r="B355" s="26">
        <v>803</v>
      </c>
      <c r="C355" s="75" t="s">
        <v>93</v>
      </c>
      <c r="D355" s="75" t="s">
        <v>99</v>
      </c>
      <c r="E355" s="26" t="s">
        <v>512</v>
      </c>
      <c r="F355" s="26">
        <v>240</v>
      </c>
      <c r="G355" s="80">
        <v>17765.400000000001</v>
      </c>
      <c r="H355" s="80"/>
      <c r="I355" s="80">
        <f t="shared" si="56"/>
        <v>17765.400000000001</v>
      </c>
      <c r="J355" s="80"/>
      <c r="K355" s="80">
        <f t="shared" si="57"/>
        <v>17765.400000000001</v>
      </c>
      <c r="L355" s="93"/>
      <c r="M355" s="36"/>
      <c r="N355" s="36"/>
    </row>
    <row r="356" spans="1:14">
      <c r="A356" s="84" t="s">
        <v>59</v>
      </c>
      <c r="B356" s="26">
        <v>803</v>
      </c>
      <c r="C356" s="75" t="s">
        <v>93</v>
      </c>
      <c r="D356" s="75" t="s">
        <v>96</v>
      </c>
      <c r="E356" s="26"/>
      <c r="F356" s="26"/>
      <c r="G356" s="80">
        <f>G361+G357</f>
        <v>489702.3</v>
      </c>
      <c r="H356" s="80">
        <f>H361+H357</f>
        <v>0</v>
      </c>
      <c r="I356" s="80">
        <f t="shared" si="56"/>
        <v>489702.3</v>
      </c>
      <c r="J356" s="80">
        <f>J361+J357</f>
        <v>0</v>
      </c>
      <c r="K356" s="80">
        <f t="shared" si="57"/>
        <v>489702.3</v>
      </c>
      <c r="L356" s="93"/>
      <c r="M356" s="36"/>
      <c r="N356" s="36"/>
    </row>
    <row r="357" spans="1:14" ht="33.75" customHeight="1">
      <c r="A357" s="79" t="str">
        <f ca="1">IF(ISERROR(MATCH(E357,Код_КЦСР,0)),"",INDIRECT(ADDRESS(MATCH(E357,Код_КЦСР,0)+1,2,,,"КЦСР")))</f>
        <v>Муниципальная программа «Развитие городского общественного транспорта» на 2014 – 2017 годы</v>
      </c>
      <c r="B357" s="26">
        <v>803</v>
      </c>
      <c r="C357" s="75" t="s">
        <v>93</v>
      </c>
      <c r="D357" s="75" t="s">
        <v>96</v>
      </c>
      <c r="E357" s="26" t="s">
        <v>477</v>
      </c>
      <c r="F357" s="26"/>
      <c r="G357" s="80">
        <f t="shared" ref="G357:J359" si="60">G358</f>
        <v>896</v>
      </c>
      <c r="H357" s="80">
        <f t="shared" si="60"/>
        <v>0</v>
      </c>
      <c r="I357" s="80">
        <f t="shared" si="56"/>
        <v>896</v>
      </c>
      <c r="J357" s="80">
        <f t="shared" si="60"/>
        <v>0</v>
      </c>
      <c r="K357" s="80">
        <f t="shared" si="57"/>
        <v>896</v>
      </c>
      <c r="L357" s="93"/>
      <c r="M357" s="36"/>
      <c r="N357" s="36"/>
    </row>
    <row r="358" spans="1:14" ht="33.75" customHeight="1">
      <c r="A358" s="79" t="str">
        <f ca="1">IF(ISERROR(MATCH(E358,Код_КЦСР,0)),"",INDIRECT(ADDRESS(MATCH(E358,Код_КЦСР,0)+1,2,,,"КЦСР")))</f>
        <v>Обустройство автобусных остановок павильонами/навесами для ожидания автобуса</v>
      </c>
      <c r="B358" s="26">
        <v>803</v>
      </c>
      <c r="C358" s="75" t="s">
        <v>93</v>
      </c>
      <c r="D358" s="75" t="s">
        <v>96</v>
      </c>
      <c r="E358" s="26" t="s">
        <v>480</v>
      </c>
      <c r="F358" s="26"/>
      <c r="G358" s="80">
        <f t="shared" si="60"/>
        <v>896</v>
      </c>
      <c r="H358" s="80">
        <f t="shared" si="60"/>
        <v>0</v>
      </c>
      <c r="I358" s="80">
        <f t="shared" si="56"/>
        <v>896</v>
      </c>
      <c r="J358" s="80">
        <f t="shared" si="60"/>
        <v>0</v>
      </c>
      <c r="K358" s="80">
        <f t="shared" si="57"/>
        <v>896</v>
      </c>
      <c r="L358" s="93"/>
      <c r="M358" s="36"/>
      <c r="N358" s="36"/>
    </row>
    <row r="359" spans="1:14" ht="18.75" customHeight="1">
      <c r="A359" s="79" t="str">
        <f ca="1">IF(ISERROR(MATCH(F359,Код_КВР,0)),"",INDIRECT(ADDRESS(MATCH(F359,Код_КВР,0)+1,2,,,"КВР")))</f>
        <v>Закупка товаров, работ и услуг для государственных (муниципальных) нужд</v>
      </c>
      <c r="B359" s="26">
        <v>803</v>
      </c>
      <c r="C359" s="75" t="s">
        <v>93</v>
      </c>
      <c r="D359" s="75" t="s">
        <v>96</v>
      </c>
      <c r="E359" s="26" t="s">
        <v>480</v>
      </c>
      <c r="F359" s="26">
        <v>200</v>
      </c>
      <c r="G359" s="80">
        <f t="shared" si="60"/>
        <v>896</v>
      </c>
      <c r="H359" s="80">
        <f t="shared" si="60"/>
        <v>0</v>
      </c>
      <c r="I359" s="80">
        <f t="shared" si="56"/>
        <v>896</v>
      </c>
      <c r="J359" s="80">
        <f t="shared" si="60"/>
        <v>0</v>
      </c>
      <c r="K359" s="80">
        <f t="shared" si="57"/>
        <v>896</v>
      </c>
      <c r="L359" s="93"/>
      <c r="M359" s="36"/>
      <c r="N359" s="36"/>
    </row>
    <row r="360" spans="1:14" ht="33.75" customHeight="1">
      <c r="A360" s="79" t="str">
        <f ca="1">IF(ISERROR(MATCH(F360,Код_КВР,0)),"",INDIRECT(ADDRESS(MATCH(F360,Код_КВР,0)+1,2,,,"КВР")))</f>
        <v>Иные закупки товаров, работ и услуг для обеспечения государственных (муниципальных) нужд</v>
      </c>
      <c r="B360" s="26">
        <v>803</v>
      </c>
      <c r="C360" s="75" t="s">
        <v>93</v>
      </c>
      <c r="D360" s="75" t="s">
        <v>96</v>
      </c>
      <c r="E360" s="26" t="s">
        <v>480</v>
      </c>
      <c r="F360" s="26">
        <v>240</v>
      </c>
      <c r="G360" s="80">
        <v>896</v>
      </c>
      <c r="H360" s="80"/>
      <c r="I360" s="80">
        <f t="shared" si="56"/>
        <v>896</v>
      </c>
      <c r="J360" s="80"/>
      <c r="K360" s="80">
        <f t="shared" si="57"/>
        <v>896</v>
      </c>
      <c r="L360" s="93"/>
      <c r="M360" s="36"/>
      <c r="N360" s="36"/>
    </row>
    <row r="361" spans="1:14" ht="33.75" customHeight="1">
      <c r="A361" s="79" t="str">
        <f ca="1">IF(ISERROR(MATCH(E361,Код_КЦСР,0)),"",INDIRECT(ADDRESS(MATCH(E361,Код_КЦСР,0)+1,2,,,"КЦСР")))</f>
        <v>Муниципальная программа «Развитие жилищно-коммунального хозяйства города Череповца» на 2014 – 2018 годы</v>
      </c>
      <c r="B361" s="26">
        <v>803</v>
      </c>
      <c r="C361" s="75" t="s">
        <v>93</v>
      </c>
      <c r="D361" s="75" t="s">
        <v>96</v>
      </c>
      <c r="E361" s="26" t="s">
        <v>485</v>
      </c>
      <c r="F361" s="26"/>
      <c r="G361" s="80">
        <f>G362</f>
        <v>488806.3</v>
      </c>
      <c r="H361" s="80">
        <f>H362</f>
        <v>0</v>
      </c>
      <c r="I361" s="80">
        <f t="shared" si="56"/>
        <v>488806.3</v>
      </c>
      <c r="J361" s="80">
        <f>J362</f>
        <v>0</v>
      </c>
      <c r="K361" s="80">
        <f t="shared" si="57"/>
        <v>488806.3</v>
      </c>
      <c r="L361" s="93"/>
      <c r="M361" s="36"/>
      <c r="N361" s="36"/>
    </row>
    <row r="362" spans="1:14">
      <c r="A362" s="79" t="str">
        <f ca="1">IF(ISERROR(MATCH(E362,Код_КЦСР,0)),"",INDIRECT(ADDRESS(MATCH(E362,Код_КЦСР,0)+1,2,,,"КЦСР")))</f>
        <v>Развитие благоустройства города</v>
      </c>
      <c r="B362" s="26">
        <v>803</v>
      </c>
      <c r="C362" s="75" t="s">
        <v>93</v>
      </c>
      <c r="D362" s="75" t="s">
        <v>96</v>
      </c>
      <c r="E362" s="26" t="s">
        <v>487</v>
      </c>
      <c r="F362" s="26"/>
      <c r="G362" s="80">
        <f>G363+G373</f>
        <v>488806.3</v>
      </c>
      <c r="H362" s="80">
        <f>H363+H373</f>
        <v>0</v>
      </c>
      <c r="I362" s="80">
        <f t="shared" si="56"/>
        <v>488806.3</v>
      </c>
      <c r="J362" s="80">
        <f>J363+J373</f>
        <v>0</v>
      </c>
      <c r="K362" s="80">
        <f t="shared" si="57"/>
        <v>488806.3</v>
      </c>
      <c r="L362" s="93"/>
      <c r="M362" s="36"/>
      <c r="N362" s="36"/>
    </row>
    <row r="363" spans="1:14">
      <c r="A363" s="79" t="str">
        <f ca="1">IF(ISERROR(MATCH(E363,Код_КЦСР,0)),"",INDIRECT(ADDRESS(MATCH(E363,Код_КЦСР,0)+1,2,,,"КЦСР")))</f>
        <v>Мероприятия по содержанию и ремонту улично-дорожной сети города</v>
      </c>
      <c r="B363" s="26">
        <v>803</v>
      </c>
      <c r="C363" s="75" t="s">
        <v>93</v>
      </c>
      <c r="D363" s="75" t="s">
        <v>96</v>
      </c>
      <c r="E363" s="26" t="s">
        <v>489</v>
      </c>
      <c r="F363" s="26"/>
      <c r="G363" s="80">
        <f>G364+G366+G368+G372</f>
        <v>222622.3</v>
      </c>
      <c r="H363" s="80">
        <f>H364+H366+H368+H372</f>
        <v>0</v>
      </c>
      <c r="I363" s="80">
        <f t="shared" si="56"/>
        <v>222622.3</v>
      </c>
      <c r="J363" s="80">
        <f>J364+J366+J368+J372</f>
        <v>0</v>
      </c>
      <c r="K363" s="80">
        <f t="shared" si="57"/>
        <v>222622.3</v>
      </c>
      <c r="L363" s="93"/>
      <c r="M363" s="36"/>
      <c r="N363" s="36"/>
    </row>
    <row r="364" spans="1:14" ht="51" customHeight="1">
      <c r="A364" s="79" t="str">
        <f t="shared" ref="A364:A369" ca="1" si="61">IF(ISERROR(MATCH(F364,Код_КВР,0)),"",INDIRECT(ADDRESS(MATCH(F364,Код_КВР,0)+1,2,,,"КВР")))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64" s="26">
        <v>803</v>
      </c>
      <c r="C364" s="75" t="s">
        <v>93</v>
      </c>
      <c r="D364" s="75" t="s">
        <v>96</v>
      </c>
      <c r="E364" s="26" t="s">
        <v>489</v>
      </c>
      <c r="F364" s="26">
        <v>100</v>
      </c>
      <c r="G364" s="80">
        <f>G365</f>
        <v>10023.9</v>
      </c>
      <c r="H364" s="80">
        <f>H365</f>
        <v>0</v>
      </c>
      <c r="I364" s="80">
        <f t="shared" si="56"/>
        <v>10023.9</v>
      </c>
      <c r="J364" s="80">
        <f>J365</f>
        <v>0</v>
      </c>
      <c r="K364" s="80">
        <f t="shared" si="57"/>
        <v>10023.9</v>
      </c>
      <c r="L364" s="93"/>
      <c r="M364" s="36"/>
      <c r="N364" s="36"/>
    </row>
    <row r="365" spans="1:14">
      <c r="A365" s="79" t="str">
        <f t="shared" ca="1" si="61"/>
        <v>Расходы на выплаты персоналу казенных учреждений</v>
      </c>
      <c r="B365" s="26">
        <v>803</v>
      </c>
      <c r="C365" s="75" t="s">
        <v>93</v>
      </c>
      <c r="D365" s="75" t="s">
        <v>96</v>
      </c>
      <c r="E365" s="26" t="s">
        <v>489</v>
      </c>
      <c r="F365" s="26">
        <v>110</v>
      </c>
      <c r="G365" s="82">
        <f>7695.4+0.8+2327.7</f>
        <v>10023.9</v>
      </c>
      <c r="H365" s="82"/>
      <c r="I365" s="80">
        <f t="shared" si="56"/>
        <v>10023.9</v>
      </c>
      <c r="J365" s="82"/>
      <c r="K365" s="80">
        <f t="shared" si="57"/>
        <v>10023.9</v>
      </c>
      <c r="L365" s="93"/>
      <c r="M365" s="36"/>
      <c r="N365" s="36"/>
    </row>
    <row r="366" spans="1:14" ht="18.75" customHeight="1">
      <c r="A366" s="79" t="str">
        <f t="shared" ca="1" si="61"/>
        <v>Закупка товаров, работ и услуг для государственных (муниципальных) нужд</v>
      </c>
      <c r="B366" s="26">
        <v>803</v>
      </c>
      <c r="C366" s="75" t="s">
        <v>93</v>
      </c>
      <c r="D366" s="75" t="s">
        <v>96</v>
      </c>
      <c r="E366" s="26" t="s">
        <v>489</v>
      </c>
      <c r="F366" s="26">
        <v>200</v>
      </c>
      <c r="G366" s="80">
        <f>G367</f>
        <v>183020.79999999999</v>
      </c>
      <c r="H366" s="80">
        <f>H367</f>
        <v>0</v>
      </c>
      <c r="I366" s="80">
        <f t="shared" si="56"/>
        <v>183020.79999999999</v>
      </c>
      <c r="J366" s="80">
        <f>J367</f>
        <v>0</v>
      </c>
      <c r="K366" s="80">
        <f t="shared" si="57"/>
        <v>183020.79999999999</v>
      </c>
      <c r="L366" s="93"/>
      <c r="M366" s="36"/>
      <c r="N366" s="36"/>
    </row>
    <row r="367" spans="1:14" ht="33.75" customHeight="1">
      <c r="A367" s="79" t="str">
        <f t="shared" ca="1" si="61"/>
        <v>Иные закупки товаров, работ и услуг для обеспечения государственных (муниципальных) нужд</v>
      </c>
      <c r="B367" s="26">
        <v>803</v>
      </c>
      <c r="C367" s="75" t="s">
        <v>93</v>
      </c>
      <c r="D367" s="75" t="s">
        <v>96</v>
      </c>
      <c r="E367" s="26" t="s">
        <v>489</v>
      </c>
      <c r="F367" s="26">
        <v>240</v>
      </c>
      <c r="G367" s="80">
        <v>183020.79999999999</v>
      </c>
      <c r="H367" s="80"/>
      <c r="I367" s="80">
        <f t="shared" si="56"/>
        <v>183020.79999999999</v>
      </c>
      <c r="J367" s="80"/>
      <c r="K367" s="80">
        <f t="shared" si="57"/>
        <v>183020.79999999999</v>
      </c>
      <c r="L367" s="93"/>
      <c r="M367" s="36"/>
      <c r="N367" s="36"/>
    </row>
    <row r="368" spans="1:14">
      <c r="A368" s="79" t="str">
        <f t="shared" ca="1" si="61"/>
        <v>Иные бюджетные ассигнования</v>
      </c>
      <c r="B368" s="26">
        <v>803</v>
      </c>
      <c r="C368" s="75" t="s">
        <v>93</v>
      </c>
      <c r="D368" s="75" t="s">
        <v>96</v>
      </c>
      <c r="E368" s="26" t="s">
        <v>489</v>
      </c>
      <c r="F368" s="26">
        <v>800</v>
      </c>
      <c r="G368" s="80">
        <f>G369</f>
        <v>1.6</v>
      </c>
      <c r="H368" s="80">
        <f>H369</f>
        <v>0</v>
      </c>
      <c r="I368" s="80">
        <f t="shared" si="56"/>
        <v>1.6</v>
      </c>
      <c r="J368" s="80">
        <f>J369</f>
        <v>0</v>
      </c>
      <c r="K368" s="80">
        <f t="shared" si="57"/>
        <v>1.6</v>
      </c>
      <c r="L368" s="93"/>
      <c r="M368" s="36"/>
      <c r="N368" s="36"/>
    </row>
    <row r="369" spans="1:14">
      <c r="A369" s="79" t="str">
        <f t="shared" ca="1" si="61"/>
        <v>Уплата налогов, сборов и иных платежей</v>
      </c>
      <c r="B369" s="26">
        <v>803</v>
      </c>
      <c r="C369" s="75" t="s">
        <v>93</v>
      </c>
      <c r="D369" s="75" t="s">
        <v>96</v>
      </c>
      <c r="E369" s="26" t="s">
        <v>489</v>
      </c>
      <c r="F369" s="26">
        <v>850</v>
      </c>
      <c r="G369" s="80">
        <v>1.6</v>
      </c>
      <c r="H369" s="80"/>
      <c r="I369" s="80">
        <f t="shared" si="56"/>
        <v>1.6</v>
      </c>
      <c r="J369" s="80"/>
      <c r="K369" s="80">
        <f t="shared" si="57"/>
        <v>1.6</v>
      </c>
      <c r="L369" s="93"/>
      <c r="M369" s="36"/>
      <c r="N369" s="36"/>
    </row>
    <row r="370" spans="1:14" ht="33.75" customHeight="1">
      <c r="A370" s="79" t="str">
        <f ca="1">IF(ISERROR(MATCH(E370,Код_КЦСР,0)),"",INDIRECT(ADDRESS(MATCH(E370,Код_КЦСР,0)+1,2,,,"КЦСР")))</f>
        <v>Содержание и ремонт улично-дорожной сети в рамках софинансирования с областным Дорожным фондом</v>
      </c>
      <c r="B370" s="26">
        <v>803</v>
      </c>
      <c r="C370" s="75" t="s">
        <v>93</v>
      </c>
      <c r="D370" s="75" t="s">
        <v>96</v>
      </c>
      <c r="E370" s="26" t="s">
        <v>493</v>
      </c>
      <c r="F370" s="26"/>
      <c r="G370" s="80">
        <f t="shared" ref="G370:J371" si="62">G371</f>
        <v>29576</v>
      </c>
      <c r="H370" s="80">
        <f t="shared" si="62"/>
        <v>0</v>
      </c>
      <c r="I370" s="80">
        <f t="shared" si="56"/>
        <v>29576</v>
      </c>
      <c r="J370" s="80">
        <f t="shared" si="62"/>
        <v>0</v>
      </c>
      <c r="K370" s="80">
        <f t="shared" si="57"/>
        <v>29576</v>
      </c>
      <c r="L370" s="93"/>
      <c r="M370" s="36"/>
      <c r="N370" s="36"/>
    </row>
    <row r="371" spans="1:14" ht="18.75" customHeight="1">
      <c r="A371" s="79" t="str">
        <f ca="1">IF(ISERROR(MATCH(F371,Код_КВР,0)),"",INDIRECT(ADDRESS(MATCH(F371,Код_КВР,0)+1,2,,,"КВР")))</f>
        <v>Закупка товаров, работ и услуг для государственных (муниципальных) нужд</v>
      </c>
      <c r="B371" s="26">
        <v>803</v>
      </c>
      <c r="C371" s="75" t="s">
        <v>93</v>
      </c>
      <c r="D371" s="75" t="s">
        <v>96</v>
      </c>
      <c r="E371" s="26" t="s">
        <v>493</v>
      </c>
      <c r="F371" s="26">
        <v>200</v>
      </c>
      <c r="G371" s="80">
        <f t="shared" si="62"/>
        <v>29576</v>
      </c>
      <c r="H371" s="80">
        <f t="shared" si="62"/>
        <v>0</v>
      </c>
      <c r="I371" s="80">
        <f t="shared" si="56"/>
        <v>29576</v>
      </c>
      <c r="J371" s="80">
        <f t="shared" si="62"/>
        <v>0</v>
      </c>
      <c r="K371" s="80">
        <f t="shared" si="57"/>
        <v>29576</v>
      </c>
      <c r="L371" s="93"/>
      <c r="M371" s="36"/>
      <c r="N371" s="36"/>
    </row>
    <row r="372" spans="1:14" ht="33.75" customHeight="1">
      <c r="A372" s="79" t="str">
        <f ca="1">IF(ISERROR(MATCH(F372,Код_КВР,0)),"",INDIRECT(ADDRESS(MATCH(F372,Код_КВР,0)+1,2,,,"КВР")))</f>
        <v>Иные закупки товаров, работ и услуг для обеспечения государственных (муниципальных) нужд</v>
      </c>
      <c r="B372" s="26">
        <v>803</v>
      </c>
      <c r="C372" s="75" t="s">
        <v>93</v>
      </c>
      <c r="D372" s="75" t="s">
        <v>96</v>
      </c>
      <c r="E372" s="26" t="s">
        <v>493</v>
      </c>
      <c r="F372" s="26">
        <v>240</v>
      </c>
      <c r="G372" s="80">
        <v>29576</v>
      </c>
      <c r="H372" s="80"/>
      <c r="I372" s="80">
        <f t="shared" si="56"/>
        <v>29576</v>
      </c>
      <c r="J372" s="80"/>
      <c r="K372" s="80">
        <f t="shared" si="57"/>
        <v>29576</v>
      </c>
      <c r="L372" s="93"/>
      <c r="M372" s="36"/>
      <c r="N372" s="36"/>
    </row>
    <row r="373" spans="1:14" ht="33.75" customHeight="1">
      <c r="A373" s="79" t="str">
        <f ca="1">IF(ISERROR(MATCH(E373,Код_КЦСР,0)),"",INDIRECT(ADDRESS(MATCH(E373,Код_КЦСР,0)+1,2,,,"КЦСР")))</f>
        <v>Осуществление дорожной деятельности в отношении автомобильных дорог общего пользования местного значения</v>
      </c>
      <c r="B373" s="26">
        <v>803</v>
      </c>
      <c r="C373" s="75" t="s">
        <v>93</v>
      </c>
      <c r="D373" s="75" t="s">
        <v>96</v>
      </c>
      <c r="E373" s="26" t="s">
        <v>496</v>
      </c>
      <c r="F373" s="26"/>
      <c r="G373" s="80">
        <f t="shared" ref="G373:J375" si="63">G374</f>
        <v>266184</v>
      </c>
      <c r="H373" s="80">
        <f t="shared" si="63"/>
        <v>0</v>
      </c>
      <c r="I373" s="80">
        <f t="shared" si="56"/>
        <v>266184</v>
      </c>
      <c r="J373" s="80">
        <f t="shared" si="63"/>
        <v>0</v>
      </c>
      <c r="K373" s="80">
        <f t="shared" si="57"/>
        <v>266184</v>
      </c>
      <c r="L373" s="93"/>
      <c r="M373" s="36"/>
      <c r="N373" s="36"/>
    </row>
    <row r="374" spans="1:14" ht="33.75" customHeight="1">
      <c r="A374" s="79" t="str">
        <f ca="1">IF(ISERROR(MATCH(E374,Код_КЦСР,0)),"",INDIRECT(ADDRESS(MATCH(E374,Код_КЦСР,0)+1,2,,,"КЦСР")))</f>
        <v>Осуществление дорожной деятельности в отношении автомобильных дорог общего пользования местного значения за счет средств областного бюджета</v>
      </c>
      <c r="B374" s="26">
        <v>803</v>
      </c>
      <c r="C374" s="75" t="s">
        <v>93</v>
      </c>
      <c r="D374" s="75" t="s">
        <v>96</v>
      </c>
      <c r="E374" s="26" t="s">
        <v>498</v>
      </c>
      <c r="F374" s="26"/>
      <c r="G374" s="80">
        <f t="shared" si="63"/>
        <v>266184</v>
      </c>
      <c r="H374" s="80">
        <f t="shared" si="63"/>
        <v>0</v>
      </c>
      <c r="I374" s="80">
        <f t="shared" si="56"/>
        <v>266184</v>
      </c>
      <c r="J374" s="80">
        <f t="shared" si="63"/>
        <v>0</v>
      </c>
      <c r="K374" s="80">
        <f t="shared" si="57"/>
        <v>266184</v>
      </c>
      <c r="L374" s="93"/>
      <c r="M374" s="36"/>
      <c r="N374" s="36"/>
    </row>
    <row r="375" spans="1:14" ht="18.75" customHeight="1">
      <c r="A375" s="79" t="str">
        <f ca="1">IF(ISERROR(MATCH(F375,Код_КВР,0)),"",INDIRECT(ADDRESS(MATCH(F375,Код_КВР,0)+1,2,,,"КВР")))</f>
        <v>Закупка товаров, работ и услуг для государственных (муниципальных) нужд</v>
      </c>
      <c r="B375" s="26">
        <v>803</v>
      </c>
      <c r="C375" s="75" t="s">
        <v>93</v>
      </c>
      <c r="D375" s="75" t="s">
        <v>96</v>
      </c>
      <c r="E375" s="26" t="s">
        <v>498</v>
      </c>
      <c r="F375" s="26">
        <v>200</v>
      </c>
      <c r="G375" s="80">
        <f t="shared" si="63"/>
        <v>266184</v>
      </c>
      <c r="H375" s="80">
        <f t="shared" si="63"/>
        <v>0</v>
      </c>
      <c r="I375" s="80">
        <f t="shared" si="56"/>
        <v>266184</v>
      </c>
      <c r="J375" s="80">
        <f t="shared" si="63"/>
        <v>0</v>
      </c>
      <c r="K375" s="80">
        <f t="shared" si="57"/>
        <v>266184</v>
      </c>
      <c r="L375" s="93"/>
      <c r="M375" s="36"/>
      <c r="N375" s="36"/>
    </row>
    <row r="376" spans="1:14" ht="33.75" customHeight="1">
      <c r="A376" s="79" t="str">
        <f ca="1">IF(ISERROR(MATCH(F376,Код_КВР,0)),"",INDIRECT(ADDRESS(MATCH(F376,Код_КВР,0)+1,2,,,"КВР")))</f>
        <v>Иные закупки товаров, работ и услуг для обеспечения государственных (муниципальных) нужд</v>
      </c>
      <c r="B376" s="26">
        <v>803</v>
      </c>
      <c r="C376" s="75" t="s">
        <v>93</v>
      </c>
      <c r="D376" s="75" t="s">
        <v>96</v>
      </c>
      <c r="E376" s="26" t="s">
        <v>498</v>
      </c>
      <c r="F376" s="26">
        <v>240</v>
      </c>
      <c r="G376" s="80">
        <v>266184</v>
      </c>
      <c r="H376" s="80"/>
      <c r="I376" s="80">
        <f t="shared" si="56"/>
        <v>266184</v>
      </c>
      <c r="J376" s="80"/>
      <c r="K376" s="80">
        <f t="shared" si="57"/>
        <v>266184</v>
      </c>
      <c r="L376" s="93"/>
      <c r="M376" s="36"/>
      <c r="N376" s="36"/>
    </row>
    <row r="377" spans="1:14">
      <c r="A377" s="83" t="s">
        <v>100</v>
      </c>
      <c r="B377" s="26">
        <v>803</v>
      </c>
      <c r="C377" s="75" t="s">
        <v>93</v>
      </c>
      <c r="D377" s="75" t="s">
        <v>75</v>
      </c>
      <c r="E377" s="26"/>
      <c r="F377" s="26"/>
      <c r="G377" s="80">
        <f>G378</f>
        <v>80</v>
      </c>
      <c r="H377" s="80">
        <f>H378</f>
        <v>0</v>
      </c>
      <c r="I377" s="80">
        <f t="shared" si="56"/>
        <v>80</v>
      </c>
      <c r="J377" s="80">
        <f>J378</f>
        <v>0</v>
      </c>
      <c r="K377" s="80">
        <f t="shared" si="57"/>
        <v>80</v>
      </c>
      <c r="L377" s="93"/>
      <c r="M377" s="36"/>
      <c r="N377" s="36"/>
    </row>
    <row r="378" spans="1:14" ht="33.75" customHeight="1">
      <c r="A378" s="79" t="str">
        <f ca="1">IF(ISERROR(MATCH(E378,Код_КЦСР,0)),"",INDIRECT(ADDRESS(MATCH(E378,Код_КЦСР,0)+1,2,,,"КЦСР")))</f>
        <v>Муниципальная программа «Развитие жилищно-коммунального хозяйства города Череповца» на 2014 – 2018 годы</v>
      </c>
      <c r="B378" s="26">
        <v>803</v>
      </c>
      <c r="C378" s="75" t="s">
        <v>93</v>
      </c>
      <c r="D378" s="75" t="s">
        <v>75</v>
      </c>
      <c r="E378" s="26" t="s">
        <v>485</v>
      </c>
      <c r="F378" s="26"/>
      <c r="G378" s="80">
        <f t="shared" ref="G378:J381" si="64">G379</f>
        <v>80</v>
      </c>
      <c r="H378" s="80">
        <f t="shared" si="64"/>
        <v>0</v>
      </c>
      <c r="I378" s="80">
        <f t="shared" si="56"/>
        <v>80</v>
      </c>
      <c r="J378" s="80">
        <f t="shared" si="64"/>
        <v>0</v>
      </c>
      <c r="K378" s="80">
        <f t="shared" si="57"/>
        <v>80</v>
      </c>
      <c r="L378" s="93"/>
      <c r="M378" s="36"/>
      <c r="N378" s="36"/>
    </row>
    <row r="379" spans="1:14">
      <c r="A379" s="79" t="str">
        <f ca="1">IF(ISERROR(MATCH(E379,Код_КЦСР,0)),"",INDIRECT(ADDRESS(MATCH(E379,Код_КЦСР,0)+1,2,,,"КЦСР")))</f>
        <v>Развитие благоустройства города</v>
      </c>
      <c r="B379" s="26">
        <v>803</v>
      </c>
      <c r="C379" s="75" t="s">
        <v>93</v>
      </c>
      <c r="D379" s="75" t="s">
        <v>75</v>
      </c>
      <c r="E379" s="26" t="s">
        <v>487</v>
      </c>
      <c r="F379" s="26"/>
      <c r="G379" s="80">
        <f t="shared" si="64"/>
        <v>80</v>
      </c>
      <c r="H379" s="80">
        <f t="shared" si="64"/>
        <v>0</v>
      </c>
      <c r="I379" s="80">
        <f t="shared" si="56"/>
        <v>80</v>
      </c>
      <c r="J379" s="80">
        <f t="shared" si="64"/>
        <v>0</v>
      </c>
      <c r="K379" s="80">
        <f t="shared" si="57"/>
        <v>80</v>
      </c>
      <c r="L379" s="93"/>
      <c r="M379" s="36"/>
      <c r="N379" s="36"/>
    </row>
    <row r="380" spans="1:14" ht="33.75" customHeight="1">
      <c r="A380" s="79" t="str">
        <f ca="1">IF(ISERROR(MATCH(E380,Код_КЦСР,0)),"",INDIRECT(ADDRESS(MATCH(E380,Код_КЦСР,0)+1,2,,,"КЦСР")))</f>
        <v>Мероприятия по решению общегосударственных вопросов и вопросов в области национальной политики</v>
      </c>
      <c r="B380" s="26">
        <v>803</v>
      </c>
      <c r="C380" s="75" t="s">
        <v>93</v>
      </c>
      <c r="D380" s="75" t="s">
        <v>75</v>
      </c>
      <c r="E380" s="26" t="s">
        <v>495</v>
      </c>
      <c r="F380" s="26"/>
      <c r="G380" s="80">
        <f t="shared" si="64"/>
        <v>80</v>
      </c>
      <c r="H380" s="80">
        <f t="shared" si="64"/>
        <v>0</v>
      </c>
      <c r="I380" s="80">
        <f t="shared" si="56"/>
        <v>80</v>
      </c>
      <c r="J380" s="80">
        <f t="shared" si="64"/>
        <v>0</v>
      </c>
      <c r="K380" s="80">
        <f t="shared" si="57"/>
        <v>80</v>
      </c>
      <c r="L380" s="93"/>
      <c r="M380" s="36"/>
      <c r="N380" s="36"/>
    </row>
    <row r="381" spans="1:14" ht="18.75" customHeight="1">
      <c r="A381" s="79" t="str">
        <f ca="1">IF(ISERROR(MATCH(F381,Код_КВР,0)),"",INDIRECT(ADDRESS(MATCH(F381,Код_КВР,0)+1,2,,,"КВР")))</f>
        <v>Закупка товаров, работ и услуг для государственных (муниципальных) нужд</v>
      </c>
      <c r="B381" s="26">
        <v>803</v>
      </c>
      <c r="C381" s="75" t="s">
        <v>93</v>
      </c>
      <c r="D381" s="75" t="s">
        <v>75</v>
      </c>
      <c r="E381" s="26" t="s">
        <v>495</v>
      </c>
      <c r="F381" s="26">
        <v>200</v>
      </c>
      <c r="G381" s="80">
        <f t="shared" si="64"/>
        <v>80</v>
      </c>
      <c r="H381" s="80">
        <f t="shared" si="64"/>
        <v>0</v>
      </c>
      <c r="I381" s="80">
        <f t="shared" si="56"/>
        <v>80</v>
      </c>
      <c r="J381" s="80">
        <f t="shared" si="64"/>
        <v>0</v>
      </c>
      <c r="K381" s="80">
        <f t="shared" si="57"/>
        <v>80</v>
      </c>
      <c r="L381" s="93"/>
      <c r="M381" s="36"/>
      <c r="N381" s="36"/>
    </row>
    <row r="382" spans="1:14" ht="33.75" customHeight="1">
      <c r="A382" s="79" t="str">
        <f ca="1">IF(ISERROR(MATCH(F382,Код_КВР,0)),"",INDIRECT(ADDRESS(MATCH(F382,Код_КВР,0)+1,2,,,"КВР")))</f>
        <v>Иные закупки товаров, работ и услуг для обеспечения государственных (муниципальных) нужд</v>
      </c>
      <c r="B382" s="26">
        <v>803</v>
      </c>
      <c r="C382" s="75" t="s">
        <v>93</v>
      </c>
      <c r="D382" s="75" t="s">
        <v>75</v>
      </c>
      <c r="E382" s="26" t="s">
        <v>495</v>
      </c>
      <c r="F382" s="26">
        <v>240</v>
      </c>
      <c r="G382" s="80">
        <v>80</v>
      </c>
      <c r="H382" s="80"/>
      <c r="I382" s="80">
        <f t="shared" si="56"/>
        <v>80</v>
      </c>
      <c r="J382" s="80"/>
      <c r="K382" s="80">
        <f t="shared" si="57"/>
        <v>80</v>
      </c>
      <c r="L382" s="93"/>
      <c r="M382" s="36"/>
      <c r="N382" s="36"/>
    </row>
    <row r="383" spans="1:14">
      <c r="A383" s="79" t="str">
        <f ca="1">IF(ISERROR(MATCH(C383,Код_Раздел,0)),"",INDIRECT(ADDRESS(MATCH(C383,Код_Раздел,0)+1,2,,,"Раздел")))</f>
        <v>Жилищно-коммунальное хозяйство</v>
      </c>
      <c r="B383" s="26">
        <v>803</v>
      </c>
      <c r="C383" s="75" t="s">
        <v>98</v>
      </c>
      <c r="D383" s="75"/>
      <c r="E383" s="26"/>
      <c r="F383" s="26"/>
      <c r="G383" s="80">
        <f>G384+G401+G413</f>
        <v>179780.5</v>
      </c>
      <c r="H383" s="80">
        <f>H384+H401+H413</f>
        <v>0</v>
      </c>
      <c r="I383" s="80">
        <f t="shared" si="56"/>
        <v>179780.5</v>
      </c>
      <c r="J383" s="80">
        <f>J384+J401+J413</f>
        <v>0</v>
      </c>
      <c r="K383" s="80">
        <f t="shared" si="57"/>
        <v>179780.5</v>
      </c>
      <c r="L383" s="93"/>
      <c r="M383" s="36"/>
      <c r="N383" s="36"/>
    </row>
    <row r="384" spans="1:14">
      <c r="A384" s="83" t="s">
        <v>103</v>
      </c>
      <c r="B384" s="26">
        <v>803</v>
      </c>
      <c r="C384" s="75" t="s">
        <v>98</v>
      </c>
      <c r="D384" s="75" t="s">
        <v>90</v>
      </c>
      <c r="E384" s="26"/>
      <c r="F384" s="26"/>
      <c r="G384" s="80">
        <f>G385+G390</f>
        <v>30126.3</v>
      </c>
      <c r="H384" s="80">
        <f>H385+H390</f>
        <v>0</v>
      </c>
      <c r="I384" s="80">
        <f t="shared" si="56"/>
        <v>30126.3</v>
      </c>
      <c r="J384" s="80">
        <f>J385+J390</f>
        <v>0</v>
      </c>
      <c r="K384" s="80">
        <f t="shared" si="57"/>
        <v>30126.3</v>
      </c>
      <c r="L384" s="93"/>
      <c r="M384" s="36"/>
      <c r="N384" s="36"/>
    </row>
    <row r="385" spans="1:14" ht="49.5">
      <c r="A385" s="79" t="str">
        <f ca="1">IF(ISERROR(MATCH(E385,Код_КЦСР,0)),"",INDIRECT(ADDRESS(MATCH(E385,Код_КЦСР,0)+1,2,,,"КЦСР")))</f>
        <v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v>
      </c>
      <c r="B385" s="26">
        <v>803</v>
      </c>
      <c r="C385" s="75" t="s">
        <v>98</v>
      </c>
      <c r="D385" s="75" t="s">
        <v>90</v>
      </c>
      <c r="E385" s="26" t="s">
        <v>469</v>
      </c>
      <c r="F385" s="26"/>
      <c r="G385" s="80">
        <f t="shared" ref="G385:J388" si="65">G386</f>
        <v>892.7</v>
      </c>
      <c r="H385" s="80">
        <f t="shared" si="65"/>
        <v>0</v>
      </c>
      <c r="I385" s="80">
        <f t="shared" si="56"/>
        <v>892.7</v>
      </c>
      <c r="J385" s="80">
        <f t="shared" si="65"/>
        <v>0</v>
      </c>
      <c r="K385" s="80">
        <f t="shared" si="57"/>
        <v>892.7</v>
      </c>
      <c r="L385" s="93"/>
      <c r="M385" s="36"/>
      <c r="N385" s="36"/>
    </row>
    <row r="386" spans="1:14" ht="33.75" customHeight="1">
      <c r="A386" s="79" t="str">
        <f ca="1">IF(ISERROR(MATCH(E386,Код_КЦСР,0)),"",INDIRECT(ADDRESS(MATCH(E386,Код_КЦСР,0)+1,2,,,"КЦСР")))</f>
        <v>Энергосбережение и повышение энергетической эффективности в жилищном фонде</v>
      </c>
      <c r="B386" s="26">
        <v>803</v>
      </c>
      <c r="C386" s="75" t="s">
        <v>98</v>
      </c>
      <c r="D386" s="75" t="s">
        <v>90</v>
      </c>
      <c r="E386" s="26" t="s">
        <v>475</v>
      </c>
      <c r="F386" s="26"/>
      <c r="G386" s="80">
        <f t="shared" si="65"/>
        <v>892.7</v>
      </c>
      <c r="H386" s="80">
        <f t="shared" si="65"/>
        <v>0</v>
      </c>
      <c r="I386" s="80">
        <f t="shared" si="56"/>
        <v>892.7</v>
      </c>
      <c r="J386" s="80">
        <f t="shared" si="65"/>
        <v>0</v>
      </c>
      <c r="K386" s="80">
        <f t="shared" si="57"/>
        <v>892.7</v>
      </c>
      <c r="L386" s="93"/>
      <c r="M386" s="36"/>
      <c r="N386" s="36"/>
    </row>
    <row r="387" spans="1:14" ht="33.75" customHeight="1">
      <c r="A387" s="79" t="str">
        <f ca="1">IF(ISERROR(MATCH(E387,Код_КЦСР,0)),"",INDIRECT(ADDRESS(MATCH(E387,Код_КЦСР,0)+1,2,,,"КЦСР")))</f>
        <v>Оснащение индивидуальными приборами учета коммунальных ресурсов жилых помещений, относящихся к муниципальному жилому фонду</v>
      </c>
      <c r="B387" s="26">
        <v>803</v>
      </c>
      <c r="C387" s="75" t="s">
        <v>98</v>
      </c>
      <c r="D387" s="75" t="s">
        <v>90</v>
      </c>
      <c r="E387" s="26" t="s">
        <v>476</v>
      </c>
      <c r="F387" s="26"/>
      <c r="G387" s="80">
        <f t="shared" si="65"/>
        <v>892.7</v>
      </c>
      <c r="H387" s="80">
        <f t="shared" si="65"/>
        <v>0</v>
      </c>
      <c r="I387" s="80">
        <f t="shared" si="56"/>
        <v>892.7</v>
      </c>
      <c r="J387" s="80">
        <f t="shared" si="65"/>
        <v>0</v>
      </c>
      <c r="K387" s="80">
        <f t="shared" si="57"/>
        <v>892.7</v>
      </c>
      <c r="L387" s="93"/>
      <c r="M387" s="36"/>
      <c r="N387" s="36"/>
    </row>
    <row r="388" spans="1:14" ht="18.75" customHeight="1">
      <c r="A388" s="79" t="str">
        <f ca="1">IF(ISERROR(MATCH(F388,Код_КВР,0)),"",INDIRECT(ADDRESS(MATCH(F388,Код_КВР,0)+1,2,,,"КВР")))</f>
        <v>Закупка товаров, работ и услуг для государственных (муниципальных) нужд</v>
      </c>
      <c r="B388" s="26">
        <v>803</v>
      </c>
      <c r="C388" s="75" t="s">
        <v>98</v>
      </c>
      <c r="D388" s="75" t="s">
        <v>90</v>
      </c>
      <c r="E388" s="26" t="s">
        <v>476</v>
      </c>
      <c r="F388" s="26">
        <v>200</v>
      </c>
      <c r="G388" s="80">
        <f t="shared" si="65"/>
        <v>892.7</v>
      </c>
      <c r="H388" s="80">
        <f t="shared" si="65"/>
        <v>0</v>
      </c>
      <c r="I388" s="80">
        <f t="shared" si="56"/>
        <v>892.7</v>
      </c>
      <c r="J388" s="80">
        <f t="shared" si="65"/>
        <v>0</v>
      </c>
      <c r="K388" s="80">
        <f t="shared" si="57"/>
        <v>892.7</v>
      </c>
      <c r="L388" s="93"/>
      <c r="M388" s="36"/>
      <c r="N388" s="36"/>
    </row>
    <row r="389" spans="1:14" ht="33.75" customHeight="1">
      <c r="A389" s="79" t="str">
        <f ca="1">IF(ISERROR(MATCH(F389,Код_КВР,0)),"",INDIRECT(ADDRESS(MATCH(F389,Код_КВР,0)+1,2,,,"КВР")))</f>
        <v>Иные закупки товаров, работ и услуг для обеспечения государственных (муниципальных) нужд</v>
      </c>
      <c r="B389" s="26">
        <v>803</v>
      </c>
      <c r="C389" s="75" t="s">
        <v>98</v>
      </c>
      <c r="D389" s="75" t="s">
        <v>90</v>
      </c>
      <c r="E389" s="26" t="s">
        <v>476</v>
      </c>
      <c r="F389" s="26">
        <v>240</v>
      </c>
      <c r="G389" s="80">
        <v>892.7</v>
      </c>
      <c r="H389" s="80"/>
      <c r="I389" s="80">
        <f t="shared" si="56"/>
        <v>892.7</v>
      </c>
      <c r="J389" s="80"/>
      <c r="K389" s="80">
        <f t="shared" si="57"/>
        <v>892.7</v>
      </c>
      <c r="L389" s="93"/>
      <c r="M389" s="36"/>
      <c r="N389" s="36"/>
    </row>
    <row r="390" spans="1:14" ht="33.75" customHeight="1">
      <c r="A390" s="79" t="str">
        <f ca="1">IF(ISERROR(MATCH(E390,Код_КЦСР,0)),"",INDIRECT(ADDRESS(MATCH(E390,Код_КЦСР,0)+1,2,,,"КЦСР")))</f>
        <v>Муниципальная программа «Развитие жилищно-коммунального хозяйства города Череповца» на 2014 – 2018 годы</v>
      </c>
      <c r="B390" s="26">
        <v>803</v>
      </c>
      <c r="C390" s="75" t="s">
        <v>98</v>
      </c>
      <c r="D390" s="75" t="s">
        <v>90</v>
      </c>
      <c r="E390" s="26" t="s">
        <v>485</v>
      </c>
      <c r="F390" s="26"/>
      <c r="G390" s="80">
        <f>G391</f>
        <v>29233.599999999999</v>
      </c>
      <c r="H390" s="80">
        <f>H391</f>
        <v>0</v>
      </c>
      <c r="I390" s="80">
        <f t="shared" si="56"/>
        <v>29233.599999999999</v>
      </c>
      <c r="J390" s="80">
        <f>J391</f>
        <v>0</v>
      </c>
      <c r="K390" s="80">
        <f t="shared" si="57"/>
        <v>29233.599999999999</v>
      </c>
      <c r="L390" s="93"/>
      <c r="M390" s="36"/>
      <c r="N390" s="36"/>
    </row>
    <row r="391" spans="1:14">
      <c r="A391" s="79" t="str">
        <f ca="1">IF(ISERROR(MATCH(E391,Код_КЦСР,0)),"",INDIRECT(ADDRESS(MATCH(E391,Код_КЦСР,0)+1,2,,,"КЦСР")))</f>
        <v>Содержание и ремонт жилищного фонда</v>
      </c>
      <c r="B391" s="26">
        <v>803</v>
      </c>
      <c r="C391" s="75" t="s">
        <v>98</v>
      </c>
      <c r="D391" s="75" t="s">
        <v>90</v>
      </c>
      <c r="E391" s="26" t="s">
        <v>504</v>
      </c>
      <c r="F391" s="26"/>
      <c r="G391" s="80">
        <f>G392+G395+G398</f>
        <v>29233.599999999999</v>
      </c>
      <c r="H391" s="80">
        <f>H392+H395+H398</f>
        <v>0</v>
      </c>
      <c r="I391" s="80">
        <f t="shared" si="56"/>
        <v>29233.599999999999</v>
      </c>
      <c r="J391" s="80">
        <f>J392+J395+J398</f>
        <v>0</v>
      </c>
      <c r="K391" s="80">
        <f t="shared" si="57"/>
        <v>29233.599999999999</v>
      </c>
      <c r="L391" s="93"/>
      <c r="M391" s="36"/>
      <c r="N391" s="36"/>
    </row>
    <row r="392" spans="1:14">
      <c r="A392" s="79" t="str">
        <f ca="1">IF(ISERROR(MATCH(E392,Код_КЦСР,0)),"",INDIRECT(ADDRESS(MATCH(E392,Код_КЦСР,0)+1,2,,,"КЦСР")))</f>
        <v>Капитальный ремонт жилищного фонда</v>
      </c>
      <c r="B392" s="26">
        <v>803</v>
      </c>
      <c r="C392" s="75" t="s">
        <v>98</v>
      </c>
      <c r="D392" s="75" t="s">
        <v>90</v>
      </c>
      <c r="E392" s="26" t="s">
        <v>505</v>
      </c>
      <c r="F392" s="26"/>
      <c r="G392" s="80">
        <f>G393</f>
        <v>500</v>
      </c>
      <c r="H392" s="80">
        <f>H393</f>
        <v>0</v>
      </c>
      <c r="I392" s="80">
        <f t="shared" si="56"/>
        <v>500</v>
      </c>
      <c r="J392" s="80">
        <f>J393</f>
        <v>0</v>
      </c>
      <c r="K392" s="80">
        <f t="shared" si="57"/>
        <v>500</v>
      </c>
      <c r="L392" s="93"/>
      <c r="M392" s="36"/>
      <c r="N392" s="36"/>
    </row>
    <row r="393" spans="1:14" ht="18.75" customHeight="1">
      <c r="A393" s="79" t="str">
        <f ca="1">IF(ISERROR(MATCH(F393,Код_КВР,0)),"",INDIRECT(ADDRESS(MATCH(F393,Код_КВР,0)+1,2,,,"КВР")))</f>
        <v>Закупка товаров, работ и услуг для государственных (муниципальных) нужд</v>
      </c>
      <c r="B393" s="26">
        <v>803</v>
      </c>
      <c r="C393" s="75" t="s">
        <v>98</v>
      </c>
      <c r="D393" s="75" t="s">
        <v>90</v>
      </c>
      <c r="E393" s="26" t="s">
        <v>505</v>
      </c>
      <c r="F393" s="26">
        <v>200</v>
      </c>
      <c r="G393" s="80">
        <f t="shared" ref="G393:J393" si="66">G394</f>
        <v>500</v>
      </c>
      <c r="H393" s="80">
        <f t="shared" si="66"/>
        <v>0</v>
      </c>
      <c r="I393" s="80">
        <f t="shared" si="56"/>
        <v>500</v>
      </c>
      <c r="J393" s="80">
        <f t="shared" si="66"/>
        <v>0</v>
      </c>
      <c r="K393" s="80">
        <f t="shared" si="57"/>
        <v>500</v>
      </c>
      <c r="L393" s="93"/>
      <c r="M393" s="36"/>
      <c r="N393" s="36"/>
    </row>
    <row r="394" spans="1:14" ht="33.75" customHeight="1">
      <c r="A394" s="79" t="str">
        <f ca="1">IF(ISERROR(MATCH(F394,Код_КВР,0)),"",INDIRECT(ADDRESS(MATCH(F394,Код_КВР,0)+1,2,,,"КВР")))</f>
        <v>Иные закупки товаров, работ и услуг для обеспечения государственных (муниципальных) нужд</v>
      </c>
      <c r="B394" s="26">
        <v>803</v>
      </c>
      <c r="C394" s="75" t="s">
        <v>98</v>
      </c>
      <c r="D394" s="75" t="s">
        <v>90</v>
      </c>
      <c r="E394" s="26" t="s">
        <v>505</v>
      </c>
      <c r="F394" s="26">
        <v>240</v>
      </c>
      <c r="G394" s="80">
        <v>500</v>
      </c>
      <c r="H394" s="80"/>
      <c r="I394" s="80">
        <f t="shared" si="56"/>
        <v>500</v>
      </c>
      <c r="J394" s="80"/>
      <c r="K394" s="80">
        <f t="shared" si="57"/>
        <v>500</v>
      </c>
      <c r="L394" s="93"/>
      <c r="M394" s="36"/>
      <c r="N394" s="36"/>
    </row>
    <row r="395" spans="1:14" ht="33.75" customHeight="1">
      <c r="A395" s="79" t="str">
        <f ca="1">IF(ISERROR(MATCH(E395,Код_КЦСР,0)),"",INDIRECT(ADDRESS(MATCH(E395,Код_КЦСР,0)+1,2,,,"КЦСР")))</f>
        <v>Содержание и ремонт временно незаселенных жилых помещений муниципального жилищного фонда</v>
      </c>
      <c r="B395" s="26">
        <v>803</v>
      </c>
      <c r="C395" s="75" t="s">
        <v>98</v>
      </c>
      <c r="D395" s="75" t="s">
        <v>90</v>
      </c>
      <c r="E395" s="26" t="s">
        <v>506</v>
      </c>
      <c r="F395" s="26"/>
      <c r="G395" s="80">
        <f t="shared" ref="G395:J396" si="67">G396</f>
        <v>3789.6</v>
      </c>
      <c r="H395" s="80">
        <f t="shared" si="67"/>
        <v>0</v>
      </c>
      <c r="I395" s="80">
        <f t="shared" si="56"/>
        <v>3789.6</v>
      </c>
      <c r="J395" s="80">
        <f t="shared" si="67"/>
        <v>0</v>
      </c>
      <c r="K395" s="80">
        <f t="shared" si="57"/>
        <v>3789.6</v>
      </c>
      <c r="L395" s="93"/>
      <c r="M395" s="36"/>
      <c r="N395" s="36"/>
    </row>
    <row r="396" spans="1:14" ht="18.75" customHeight="1">
      <c r="A396" s="79" t="str">
        <f ca="1">IF(ISERROR(MATCH(F396,Код_КВР,0)),"",INDIRECT(ADDRESS(MATCH(F396,Код_КВР,0)+1,2,,,"КВР")))</f>
        <v>Закупка товаров, работ и услуг для государственных (муниципальных) нужд</v>
      </c>
      <c r="B396" s="26">
        <v>803</v>
      </c>
      <c r="C396" s="75" t="s">
        <v>98</v>
      </c>
      <c r="D396" s="75" t="s">
        <v>90</v>
      </c>
      <c r="E396" s="26" t="s">
        <v>506</v>
      </c>
      <c r="F396" s="26">
        <v>200</v>
      </c>
      <c r="G396" s="80">
        <f t="shared" si="67"/>
        <v>3789.6</v>
      </c>
      <c r="H396" s="80">
        <f t="shared" si="67"/>
        <v>0</v>
      </c>
      <c r="I396" s="80">
        <f t="shared" si="56"/>
        <v>3789.6</v>
      </c>
      <c r="J396" s="80">
        <f t="shared" si="67"/>
        <v>0</v>
      </c>
      <c r="K396" s="80">
        <f t="shared" si="57"/>
        <v>3789.6</v>
      </c>
      <c r="L396" s="93"/>
      <c r="M396" s="36"/>
      <c r="N396" s="36"/>
    </row>
    <row r="397" spans="1:14" ht="33.75" customHeight="1">
      <c r="A397" s="79" t="str">
        <f ca="1">IF(ISERROR(MATCH(F397,Код_КВР,0)),"",INDIRECT(ADDRESS(MATCH(F397,Код_КВР,0)+1,2,,,"КВР")))</f>
        <v>Иные закупки товаров, работ и услуг для обеспечения государственных (муниципальных) нужд</v>
      </c>
      <c r="B397" s="26">
        <v>803</v>
      </c>
      <c r="C397" s="75" t="s">
        <v>98</v>
      </c>
      <c r="D397" s="75" t="s">
        <v>90</v>
      </c>
      <c r="E397" s="26" t="s">
        <v>506</v>
      </c>
      <c r="F397" s="26">
        <v>240</v>
      </c>
      <c r="G397" s="80">
        <v>3789.6</v>
      </c>
      <c r="H397" s="80"/>
      <c r="I397" s="80">
        <f t="shared" si="56"/>
        <v>3789.6</v>
      </c>
      <c r="J397" s="80"/>
      <c r="K397" s="80">
        <f t="shared" si="57"/>
        <v>3789.6</v>
      </c>
      <c r="L397" s="93"/>
      <c r="M397" s="36"/>
      <c r="N397" s="36"/>
    </row>
    <row r="398" spans="1:14" ht="33.75" customHeight="1">
      <c r="A398" s="79" t="str">
        <f ca="1">IF(ISERROR(MATCH(E398,Код_КЦСР,0)),"",INDIRECT(ADDRESS(MATCH(E398,Код_КЦСР,0)+1,2,,,"КЦСР")))</f>
        <v>Осуществление полномочий собственника муниципального жилищного фонда в части внесения взносов в фонд капитального ремонта</v>
      </c>
      <c r="B398" s="26">
        <v>803</v>
      </c>
      <c r="C398" s="75" t="s">
        <v>98</v>
      </c>
      <c r="D398" s="75" t="s">
        <v>90</v>
      </c>
      <c r="E398" s="26" t="s">
        <v>507</v>
      </c>
      <c r="F398" s="26"/>
      <c r="G398" s="82">
        <f>G399</f>
        <v>24944</v>
      </c>
      <c r="H398" s="82">
        <f>H399</f>
        <v>0</v>
      </c>
      <c r="I398" s="80">
        <f t="shared" si="56"/>
        <v>24944</v>
      </c>
      <c r="J398" s="82">
        <f>J399</f>
        <v>0</v>
      </c>
      <c r="K398" s="80">
        <f t="shared" si="57"/>
        <v>24944</v>
      </c>
      <c r="L398" s="93"/>
      <c r="M398" s="36"/>
      <c r="N398" s="36"/>
    </row>
    <row r="399" spans="1:14" ht="18.75" customHeight="1">
      <c r="A399" s="79" t="str">
        <f ca="1">IF(ISERROR(MATCH(F399,Код_КВР,0)),"",INDIRECT(ADDRESS(MATCH(F399,Код_КВР,0)+1,2,,,"КВР")))</f>
        <v>Закупка товаров, работ и услуг для государственных (муниципальных) нужд</v>
      </c>
      <c r="B399" s="26">
        <v>803</v>
      </c>
      <c r="C399" s="75" t="s">
        <v>98</v>
      </c>
      <c r="D399" s="75" t="s">
        <v>90</v>
      </c>
      <c r="E399" s="26" t="s">
        <v>507</v>
      </c>
      <c r="F399" s="26">
        <v>200</v>
      </c>
      <c r="G399" s="82">
        <f>G400</f>
        <v>24944</v>
      </c>
      <c r="H399" s="82">
        <f>H400</f>
        <v>0</v>
      </c>
      <c r="I399" s="80">
        <f t="shared" si="56"/>
        <v>24944</v>
      </c>
      <c r="J399" s="82">
        <f>J400</f>
        <v>0</v>
      </c>
      <c r="K399" s="80">
        <f t="shared" si="57"/>
        <v>24944</v>
      </c>
      <c r="L399" s="93"/>
      <c r="M399" s="36"/>
      <c r="N399" s="36"/>
    </row>
    <row r="400" spans="1:14" ht="33.75" customHeight="1">
      <c r="A400" s="79" t="str">
        <f ca="1">IF(ISERROR(MATCH(F400,Код_КВР,0)),"",INDIRECT(ADDRESS(MATCH(F400,Код_КВР,0)+1,2,,,"КВР")))</f>
        <v>Иные закупки товаров, работ и услуг для обеспечения государственных (муниципальных) нужд</v>
      </c>
      <c r="B400" s="26">
        <v>803</v>
      </c>
      <c r="C400" s="75" t="s">
        <v>98</v>
      </c>
      <c r="D400" s="75" t="s">
        <v>90</v>
      </c>
      <c r="E400" s="26" t="s">
        <v>507</v>
      </c>
      <c r="F400" s="26">
        <v>240</v>
      </c>
      <c r="G400" s="82">
        <v>24944</v>
      </c>
      <c r="H400" s="82"/>
      <c r="I400" s="80">
        <f t="shared" si="56"/>
        <v>24944</v>
      </c>
      <c r="J400" s="82"/>
      <c r="K400" s="80">
        <f t="shared" si="57"/>
        <v>24944</v>
      </c>
      <c r="L400" s="93"/>
      <c r="M400" s="36"/>
      <c r="N400" s="36"/>
    </row>
    <row r="401" spans="1:14">
      <c r="A401" s="79" t="s">
        <v>124</v>
      </c>
      <c r="B401" s="26">
        <v>803</v>
      </c>
      <c r="C401" s="75" t="s">
        <v>98</v>
      </c>
      <c r="D401" s="75" t="s">
        <v>92</v>
      </c>
      <c r="E401" s="26"/>
      <c r="F401" s="26"/>
      <c r="G401" s="80">
        <f>G402+G409</f>
        <v>131283.40000000002</v>
      </c>
      <c r="H401" s="80">
        <f>H402+H409</f>
        <v>0</v>
      </c>
      <c r="I401" s="80">
        <f t="shared" si="56"/>
        <v>131283.40000000002</v>
      </c>
      <c r="J401" s="80">
        <f>J402+J409</f>
        <v>0</v>
      </c>
      <c r="K401" s="80">
        <f t="shared" si="57"/>
        <v>131283.40000000002</v>
      </c>
      <c r="L401" s="93"/>
      <c r="M401" s="36"/>
      <c r="N401" s="36"/>
    </row>
    <row r="402" spans="1:14" ht="33.75" customHeight="1">
      <c r="A402" s="79" t="str">
        <f ca="1">IF(ISERROR(MATCH(E402,Код_КЦСР,0)),"",INDIRECT(ADDRESS(MATCH(E402,Код_КЦСР,0)+1,2,,,"КЦСР")))</f>
        <v>Муниципальная программа «Развитие жилищно-коммунального хозяйства города Череповца» на 2014 – 2018 годы</v>
      </c>
      <c r="B402" s="26">
        <v>803</v>
      </c>
      <c r="C402" s="75" t="s">
        <v>98</v>
      </c>
      <c r="D402" s="75" t="s">
        <v>92</v>
      </c>
      <c r="E402" s="26" t="s">
        <v>485</v>
      </c>
      <c r="F402" s="26"/>
      <c r="G402" s="80">
        <f>G403</f>
        <v>131199.20000000001</v>
      </c>
      <c r="H402" s="80">
        <f>H403</f>
        <v>0</v>
      </c>
      <c r="I402" s="80">
        <f t="shared" ref="I402:I465" si="68">G402+H402</f>
        <v>131199.20000000001</v>
      </c>
      <c r="J402" s="80">
        <f>J403</f>
        <v>0</v>
      </c>
      <c r="K402" s="80">
        <f t="shared" ref="K402:K465" si="69">I402+J402</f>
        <v>131199.20000000001</v>
      </c>
      <c r="L402" s="93"/>
      <c r="M402" s="36"/>
      <c r="N402" s="36"/>
    </row>
    <row r="403" spans="1:14">
      <c r="A403" s="79" t="str">
        <f ca="1">IF(ISERROR(MATCH(E403,Код_КЦСР,0)),"",INDIRECT(ADDRESS(MATCH(E403,Код_КЦСР,0)+1,2,,,"КЦСР")))</f>
        <v>Развитие благоустройства города</v>
      </c>
      <c r="B403" s="26">
        <v>803</v>
      </c>
      <c r="C403" s="75" t="s">
        <v>98</v>
      </c>
      <c r="D403" s="75" t="s">
        <v>92</v>
      </c>
      <c r="E403" s="26" t="s">
        <v>487</v>
      </c>
      <c r="F403" s="26"/>
      <c r="G403" s="80">
        <f>G404</f>
        <v>131199.20000000001</v>
      </c>
      <c r="H403" s="80">
        <f>H404</f>
        <v>0</v>
      </c>
      <c r="I403" s="80">
        <f t="shared" si="68"/>
        <v>131199.20000000001</v>
      </c>
      <c r="J403" s="80">
        <f>J404</f>
        <v>0</v>
      </c>
      <c r="K403" s="80">
        <f t="shared" si="69"/>
        <v>131199.20000000001</v>
      </c>
      <c r="L403" s="93"/>
      <c r="M403" s="36"/>
      <c r="N403" s="36"/>
    </row>
    <row r="404" spans="1:14" ht="33.75" customHeight="1">
      <c r="A404" s="79" t="str">
        <f ca="1">IF(ISERROR(MATCH(E404,Код_КЦСР,0)),"",INDIRECT(ADDRESS(MATCH(E404,Код_КЦСР,0)+1,2,,,"КЦСР")))</f>
        <v>Мероприятия по благоустройству и повышению внешней привлекательности города</v>
      </c>
      <c r="B404" s="26">
        <v>803</v>
      </c>
      <c r="C404" s="75" t="s">
        <v>98</v>
      </c>
      <c r="D404" s="75" t="s">
        <v>92</v>
      </c>
      <c r="E404" s="26" t="s">
        <v>488</v>
      </c>
      <c r="F404" s="26"/>
      <c r="G404" s="80">
        <f>G405+G407</f>
        <v>131199.20000000001</v>
      </c>
      <c r="H404" s="80">
        <f>H405+H407</f>
        <v>0</v>
      </c>
      <c r="I404" s="80">
        <f t="shared" si="68"/>
        <v>131199.20000000001</v>
      </c>
      <c r="J404" s="80">
        <f>J405+J407</f>
        <v>0</v>
      </c>
      <c r="K404" s="80">
        <f t="shared" si="69"/>
        <v>131199.20000000001</v>
      </c>
      <c r="L404" s="93"/>
      <c r="M404" s="36"/>
      <c r="N404" s="36"/>
    </row>
    <row r="405" spans="1:14" ht="18.75" customHeight="1">
      <c r="A405" s="79" t="str">
        <f ca="1">IF(ISERROR(MATCH(F405,Код_КВР,0)),"",INDIRECT(ADDRESS(MATCH(F405,Код_КВР,0)+1,2,,,"КВР")))</f>
        <v>Закупка товаров, работ и услуг для государственных (муниципальных) нужд</v>
      </c>
      <c r="B405" s="26">
        <v>803</v>
      </c>
      <c r="C405" s="75" t="s">
        <v>98</v>
      </c>
      <c r="D405" s="75" t="s">
        <v>92</v>
      </c>
      <c r="E405" s="26" t="s">
        <v>488</v>
      </c>
      <c r="F405" s="26">
        <v>200</v>
      </c>
      <c r="G405" s="80">
        <f>G406</f>
        <v>100202.8</v>
      </c>
      <c r="H405" s="80">
        <f>H406</f>
        <v>0</v>
      </c>
      <c r="I405" s="80">
        <f t="shared" si="68"/>
        <v>100202.8</v>
      </c>
      <c r="J405" s="80">
        <f>J406</f>
        <v>0</v>
      </c>
      <c r="K405" s="80">
        <f t="shared" si="69"/>
        <v>100202.8</v>
      </c>
      <c r="L405" s="93"/>
      <c r="M405" s="36"/>
      <c r="N405" s="36"/>
    </row>
    <row r="406" spans="1:14" ht="33.75" customHeight="1">
      <c r="A406" s="79" t="str">
        <f ca="1">IF(ISERROR(MATCH(F406,Код_КВР,0)),"",INDIRECT(ADDRESS(MATCH(F406,Код_КВР,0)+1,2,,,"КВР")))</f>
        <v>Иные закупки товаров, работ и услуг для обеспечения государственных (муниципальных) нужд</v>
      </c>
      <c r="B406" s="26">
        <v>803</v>
      </c>
      <c r="C406" s="75" t="s">
        <v>98</v>
      </c>
      <c r="D406" s="75" t="s">
        <v>92</v>
      </c>
      <c r="E406" s="26" t="s">
        <v>488</v>
      </c>
      <c r="F406" s="26">
        <v>240</v>
      </c>
      <c r="G406" s="80">
        <v>100202.8</v>
      </c>
      <c r="H406" s="80"/>
      <c r="I406" s="80">
        <f t="shared" si="68"/>
        <v>100202.8</v>
      </c>
      <c r="J406" s="80"/>
      <c r="K406" s="80">
        <f t="shared" si="69"/>
        <v>100202.8</v>
      </c>
      <c r="L406" s="93"/>
      <c r="M406" s="36"/>
      <c r="N406" s="36"/>
    </row>
    <row r="407" spans="1:14">
      <c r="A407" s="79" t="str">
        <f ca="1">IF(ISERROR(MATCH(F407,Код_КВР,0)),"",INDIRECT(ADDRESS(MATCH(F407,Код_КВР,0)+1,2,,,"КВР")))</f>
        <v>Иные бюджетные ассигнования</v>
      </c>
      <c r="B407" s="26">
        <v>803</v>
      </c>
      <c r="C407" s="75" t="s">
        <v>98</v>
      </c>
      <c r="D407" s="75" t="s">
        <v>92</v>
      </c>
      <c r="E407" s="26" t="s">
        <v>488</v>
      </c>
      <c r="F407" s="26">
        <v>800</v>
      </c>
      <c r="G407" s="80">
        <f>G408</f>
        <v>30996.400000000001</v>
      </c>
      <c r="H407" s="80">
        <f>H408</f>
        <v>0</v>
      </c>
      <c r="I407" s="80">
        <f t="shared" si="68"/>
        <v>30996.400000000001</v>
      </c>
      <c r="J407" s="80">
        <f>J408</f>
        <v>0</v>
      </c>
      <c r="K407" s="80">
        <f t="shared" si="69"/>
        <v>30996.400000000001</v>
      </c>
      <c r="L407" s="93"/>
      <c r="M407" s="36"/>
      <c r="N407" s="36"/>
    </row>
    <row r="408" spans="1:14" ht="33.75" customHeight="1">
      <c r="A408" s="79" t="str">
        <f ca="1">IF(ISERROR(MATCH(F408,Код_КВР,0)),"",INDIRECT(ADDRESS(MATCH(F408,Код_КВР,0)+1,2,,,"КВР")))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408" s="26">
        <v>803</v>
      </c>
      <c r="C408" s="75" t="s">
        <v>98</v>
      </c>
      <c r="D408" s="75" t="s">
        <v>92</v>
      </c>
      <c r="E408" s="26" t="s">
        <v>488</v>
      </c>
      <c r="F408" s="26">
        <v>810</v>
      </c>
      <c r="G408" s="82">
        <v>30996.400000000001</v>
      </c>
      <c r="H408" s="82"/>
      <c r="I408" s="80">
        <f t="shared" si="68"/>
        <v>30996.400000000001</v>
      </c>
      <c r="J408" s="82"/>
      <c r="K408" s="80">
        <f t="shared" si="69"/>
        <v>30996.400000000001</v>
      </c>
      <c r="L408" s="93"/>
      <c r="M408" s="36"/>
      <c r="N408" s="36"/>
    </row>
    <row r="409" spans="1:14" ht="51.75" customHeight="1">
      <c r="A409" s="79" t="str">
        <f ca="1">IF(ISERROR(MATCH(E409,Код_КЦСР,0)),"",INDIRECT(ADDRESS(MATCH(E409,Код_КЦСР,0)+1,2,,,"КЦСР")))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v>
      </c>
      <c r="B409" s="26">
        <v>803</v>
      </c>
      <c r="C409" s="75" t="s">
        <v>98</v>
      </c>
      <c r="D409" s="75" t="s">
        <v>92</v>
      </c>
      <c r="E409" s="26" t="s">
        <v>566</v>
      </c>
      <c r="F409" s="26"/>
      <c r="G409" s="80">
        <f t="shared" ref="G409:J411" si="70">G410</f>
        <v>84.2</v>
      </c>
      <c r="H409" s="80">
        <f t="shared" si="70"/>
        <v>0</v>
      </c>
      <c r="I409" s="80">
        <f t="shared" si="68"/>
        <v>84.2</v>
      </c>
      <c r="J409" s="80">
        <f t="shared" si="70"/>
        <v>0</v>
      </c>
      <c r="K409" s="80">
        <f t="shared" si="69"/>
        <v>84.2</v>
      </c>
      <c r="L409" s="93"/>
      <c r="M409" s="36"/>
      <c r="N409" s="36"/>
    </row>
    <row r="410" spans="1:14" ht="66">
      <c r="A410" s="79" t="str">
        <f ca="1">IF(ISERROR(MATCH(E410,Код_КЦСР,0)),"",INDIRECT(ADDRESS(MATCH(E410,Код_КЦСР,0)+1,2,,,"КЦСР")))</f>
        <v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v>
      </c>
      <c r="B410" s="26">
        <v>803</v>
      </c>
      <c r="C410" s="75" t="s">
        <v>98</v>
      </c>
      <c r="D410" s="75" t="s">
        <v>92</v>
      </c>
      <c r="E410" s="26" t="s">
        <v>570</v>
      </c>
      <c r="F410" s="26"/>
      <c r="G410" s="80">
        <f t="shared" si="70"/>
        <v>84.2</v>
      </c>
      <c r="H410" s="80">
        <f t="shared" si="70"/>
        <v>0</v>
      </c>
      <c r="I410" s="80">
        <f t="shared" si="68"/>
        <v>84.2</v>
      </c>
      <c r="J410" s="80">
        <f t="shared" si="70"/>
        <v>0</v>
      </c>
      <c r="K410" s="80">
        <f t="shared" si="69"/>
        <v>84.2</v>
      </c>
      <c r="L410" s="93"/>
      <c r="M410" s="36"/>
      <c r="N410" s="36"/>
    </row>
    <row r="411" spans="1:14" ht="18.75" customHeight="1">
      <c r="A411" s="79" t="str">
        <f ca="1">IF(ISERROR(MATCH(F411,Код_КВР,0)),"",INDIRECT(ADDRESS(MATCH(F411,Код_КВР,0)+1,2,,,"КВР")))</f>
        <v>Закупка товаров, работ и услуг для государственных (муниципальных) нужд</v>
      </c>
      <c r="B411" s="26">
        <v>803</v>
      </c>
      <c r="C411" s="75" t="s">
        <v>98</v>
      </c>
      <c r="D411" s="75" t="s">
        <v>92</v>
      </c>
      <c r="E411" s="26" t="s">
        <v>570</v>
      </c>
      <c r="F411" s="26">
        <v>200</v>
      </c>
      <c r="G411" s="80">
        <f t="shared" si="70"/>
        <v>84.2</v>
      </c>
      <c r="H411" s="80">
        <f t="shared" si="70"/>
        <v>0</v>
      </c>
      <c r="I411" s="80">
        <f t="shared" si="68"/>
        <v>84.2</v>
      </c>
      <c r="J411" s="80">
        <f t="shared" si="70"/>
        <v>0</v>
      </c>
      <c r="K411" s="80">
        <f t="shared" si="69"/>
        <v>84.2</v>
      </c>
      <c r="L411" s="93"/>
      <c r="M411" s="36"/>
      <c r="N411" s="36"/>
    </row>
    <row r="412" spans="1:14" ht="33.75" customHeight="1">
      <c r="A412" s="79" t="str">
        <f ca="1">IF(ISERROR(MATCH(F412,Код_КВР,0)),"",INDIRECT(ADDRESS(MATCH(F412,Код_КВР,0)+1,2,,,"КВР")))</f>
        <v>Иные закупки товаров, работ и услуг для обеспечения государственных (муниципальных) нужд</v>
      </c>
      <c r="B412" s="26">
        <v>803</v>
      </c>
      <c r="C412" s="75" t="s">
        <v>98</v>
      </c>
      <c r="D412" s="75" t="s">
        <v>92</v>
      </c>
      <c r="E412" s="26" t="s">
        <v>570</v>
      </c>
      <c r="F412" s="26">
        <v>240</v>
      </c>
      <c r="G412" s="80">
        <v>84.2</v>
      </c>
      <c r="H412" s="80"/>
      <c r="I412" s="80">
        <f t="shared" si="68"/>
        <v>84.2</v>
      </c>
      <c r="J412" s="80"/>
      <c r="K412" s="80">
        <f t="shared" si="69"/>
        <v>84.2</v>
      </c>
      <c r="L412" s="93"/>
      <c r="M412" s="36"/>
      <c r="N412" s="36"/>
    </row>
    <row r="413" spans="1:14">
      <c r="A413" s="83" t="s">
        <v>45</v>
      </c>
      <c r="B413" s="26">
        <v>803</v>
      </c>
      <c r="C413" s="75" t="s">
        <v>98</v>
      </c>
      <c r="D413" s="75" t="s">
        <v>98</v>
      </c>
      <c r="E413" s="26"/>
      <c r="F413" s="26"/>
      <c r="G413" s="80">
        <f t="shared" ref="G413:J413" si="71">G414</f>
        <v>18370.8</v>
      </c>
      <c r="H413" s="80">
        <f t="shared" si="71"/>
        <v>0</v>
      </c>
      <c r="I413" s="80">
        <f t="shared" si="68"/>
        <v>18370.8</v>
      </c>
      <c r="J413" s="80">
        <f t="shared" si="71"/>
        <v>0</v>
      </c>
      <c r="K413" s="80">
        <f t="shared" si="69"/>
        <v>18370.8</v>
      </c>
      <c r="L413" s="93"/>
      <c r="M413" s="36"/>
      <c r="N413" s="36"/>
    </row>
    <row r="414" spans="1:14" ht="33.75" customHeight="1">
      <c r="A414" s="79" t="str">
        <f ca="1">IF(ISERROR(MATCH(E414,Код_КЦСР,0)),"",INDIRECT(ADDRESS(MATCH(E414,Код_КЦСР,0)+1,2,,,"КЦСР")))</f>
        <v>Муниципальная программа «Развитие жилищно-коммунального хозяйства города Череповца» на 2014 – 2018 годы</v>
      </c>
      <c r="B414" s="26">
        <v>803</v>
      </c>
      <c r="C414" s="75" t="s">
        <v>98</v>
      </c>
      <c r="D414" s="75" t="s">
        <v>98</v>
      </c>
      <c r="E414" s="26" t="s">
        <v>485</v>
      </c>
      <c r="F414" s="26"/>
      <c r="G414" s="80">
        <f>G415</f>
        <v>18370.8</v>
      </c>
      <c r="H414" s="80">
        <f>H415</f>
        <v>0</v>
      </c>
      <c r="I414" s="80">
        <f t="shared" si="68"/>
        <v>18370.8</v>
      </c>
      <c r="J414" s="80">
        <f>J415</f>
        <v>0</v>
      </c>
      <c r="K414" s="80">
        <f t="shared" si="69"/>
        <v>18370.8</v>
      </c>
      <c r="L414" s="93"/>
      <c r="M414" s="36"/>
      <c r="N414" s="36"/>
    </row>
    <row r="415" spans="1:14" ht="33.75" customHeight="1">
      <c r="A415" s="79" t="str">
        <f ca="1">IF(ISERROR(MATCH(E415,Код_КЦСР,0)),"",INDIRECT(ADDRESS(MATCH(E415,Код_КЦСР,0)+1,2,,,"КЦСР")))</f>
        <v>Организация работ по реализации целей, задач департамента, выполнение его функциональных обязанностей и реализации муниципальной программы</v>
      </c>
      <c r="B415" s="26">
        <v>803</v>
      </c>
      <c r="C415" s="75" t="s">
        <v>98</v>
      </c>
      <c r="D415" s="75" t="s">
        <v>98</v>
      </c>
      <c r="E415" s="26" t="s">
        <v>508</v>
      </c>
      <c r="F415" s="26"/>
      <c r="G415" s="80">
        <f>G416</f>
        <v>18370.8</v>
      </c>
      <c r="H415" s="80">
        <f>H416</f>
        <v>0</v>
      </c>
      <c r="I415" s="80">
        <f t="shared" si="68"/>
        <v>18370.8</v>
      </c>
      <c r="J415" s="80">
        <f>J416</f>
        <v>0</v>
      </c>
      <c r="K415" s="80">
        <f t="shared" si="69"/>
        <v>18370.8</v>
      </c>
      <c r="L415" s="93"/>
      <c r="M415" s="36"/>
      <c r="N415" s="36"/>
    </row>
    <row r="416" spans="1:14">
      <c r="A416" s="79" t="str">
        <f ca="1">IF(ISERROR(MATCH(E416,Код_КЦСР,0)),"",INDIRECT(ADDRESS(MATCH(E416,Код_КЦСР,0)+1,2,,,"КЦСР")))</f>
        <v>Расходы на обеспечение функций органов местного самоуправления</v>
      </c>
      <c r="B416" s="26">
        <v>803</v>
      </c>
      <c r="C416" s="75" t="s">
        <v>98</v>
      </c>
      <c r="D416" s="75" t="s">
        <v>98</v>
      </c>
      <c r="E416" s="26" t="s">
        <v>509</v>
      </c>
      <c r="F416" s="26"/>
      <c r="G416" s="80">
        <f>G417+G419+G421</f>
        <v>18370.8</v>
      </c>
      <c r="H416" s="80">
        <f>H417+H419+H421</f>
        <v>0</v>
      </c>
      <c r="I416" s="80">
        <f t="shared" si="68"/>
        <v>18370.8</v>
      </c>
      <c r="J416" s="80">
        <f>J417+J419+J421</f>
        <v>0</v>
      </c>
      <c r="K416" s="80">
        <f t="shared" si="69"/>
        <v>18370.8</v>
      </c>
      <c r="L416" s="93"/>
      <c r="M416" s="36"/>
      <c r="N416" s="36"/>
    </row>
    <row r="417" spans="1:14" ht="51" customHeight="1">
      <c r="A417" s="79" t="str">
        <f t="shared" ref="A417:A422" ca="1" si="72">IF(ISERROR(MATCH(F417,Код_КВР,0)),"",INDIRECT(ADDRESS(MATCH(F417,Код_КВР,0)+1,2,,,"КВР")))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17" s="26">
        <v>803</v>
      </c>
      <c r="C417" s="75" t="s">
        <v>98</v>
      </c>
      <c r="D417" s="75" t="s">
        <v>98</v>
      </c>
      <c r="E417" s="26" t="s">
        <v>509</v>
      </c>
      <c r="F417" s="26">
        <v>100</v>
      </c>
      <c r="G417" s="80">
        <f>G418</f>
        <v>18347.8</v>
      </c>
      <c r="H417" s="80">
        <f>H418</f>
        <v>0</v>
      </c>
      <c r="I417" s="80">
        <f t="shared" si="68"/>
        <v>18347.8</v>
      </c>
      <c r="J417" s="80">
        <f>J418</f>
        <v>0</v>
      </c>
      <c r="K417" s="80">
        <f t="shared" si="69"/>
        <v>18347.8</v>
      </c>
      <c r="L417" s="93"/>
      <c r="M417" s="36"/>
      <c r="N417" s="36"/>
    </row>
    <row r="418" spans="1:14" ht="18.75" customHeight="1">
      <c r="A418" s="79" t="str">
        <f t="shared" ca="1" si="72"/>
        <v>Расходы на выплаты персоналу государственных (муниципальных) органов</v>
      </c>
      <c r="B418" s="26">
        <v>803</v>
      </c>
      <c r="C418" s="75" t="s">
        <v>98</v>
      </c>
      <c r="D418" s="75" t="s">
        <v>98</v>
      </c>
      <c r="E418" s="26" t="s">
        <v>509</v>
      </c>
      <c r="F418" s="26">
        <v>120</v>
      </c>
      <c r="G418" s="80">
        <v>18347.8</v>
      </c>
      <c r="H418" s="80"/>
      <c r="I418" s="80">
        <f t="shared" si="68"/>
        <v>18347.8</v>
      </c>
      <c r="J418" s="80"/>
      <c r="K418" s="80">
        <f t="shared" si="69"/>
        <v>18347.8</v>
      </c>
      <c r="L418" s="93"/>
      <c r="M418" s="36"/>
      <c r="N418" s="36"/>
    </row>
    <row r="419" spans="1:14" ht="17.25" customHeight="1">
      <c r="A419" s="79" t="str">
        <f t="shared" ca="1" si="72"/>
        <v>Закупка товаров, работ и услуг для государственных (муниципальных) нужд</v>
      </c>
      <c r="B419" s="26">
        <v>803</v>
      </c>
      <c r="C419" s="75" t="s">
        <v>98</v>
      </c>
      <c r="D419" s="75" t="s">
        <v>98</v>
      </c>
      <c r="E419" s="26" t="s">
        <v>509</v>
      </c>
      <c r="F419" s="26">
        <v>200</v>
      </c>
      <c r="G419" s="80">
        <f>G420</f>
        <v>20</v>
      </c>
      <c r="H419" s="80">
        <f>H420</f>
        <v>0</v>
      </c>
      <c r="I419" s="80">
        <f t="shared" si="68"/>
        <v>20</v>
      </c>
      <c r="J419" s="80">
        <f>J420</f>
        <v>0</v>
      </c>
      <c r="K419" s="80">
        <f t="shared" si="69"/>
        <v>20</v>
      </c>
      <c r="L419" s="93"/>
      <c r="M419" s="36"/>
      <c r="N419" s="36"/>
    </row>
    <row r="420" spans="1:14" ht="33.75" customHeight="1">
      <c r="A420" s="79" t="str">
        <f t="shared" ca="1" si="72"/>
        <v>Иные закупки товаров, работ и услуг для обеспечения государственных (муниципальных) нужд</v>
      </c>
      <c r="B420" s="26">
        <v>803</v>
      </c>
      <c r="C420" s="75" t="s">
        <v>98</v>
      </c>
      <c r="D420" s="75" t="s">
        <v>98</v>
      </c>
      <c r="E420" s="26" t="s">
        <v>509</v>
      </c>
      <c r="F420" s="26">
        <v>240</v>
      </c>
      <c r="G420" s="80">
        <v>20</v>
      </c>
      <c r="H420" s="80"/>
      <c r="I420" s="80">
        <f t="shared" si="68"/>
        <v>20</v>
      </c>
      <c r="J420" s="80"/>
      <c r="K420" s="80">
        <f t="shared" si="69"/>
        <v>20</v>
      </c>
      <c r="L420" s="93"/>
      <c r="M420" s="36"/>
      <c r="N420" s="36"/>
    </row>
    <row r="421" spans="1:14">
      <c r="A421" s="79" t="str">
        <f t="shared" ca="1" si="72"/>
        <v>Иные бюджетные ассигнования</v>
      </c>
      <c r="B421" s="26">
        <v>803</v>
      </c>
      <c r="C421" s="75" t="s">
        <v>98</v>
      </c>
      <c r="D421" s="75" t="s">
        <v>98</v>
      </c>
      <c r="E421" s="26" t="s">
        <v>509</v>
      </c>
      <c r="F421" s="26">
        <v>800</v>
      </c>
      <c r="G421" s="80">
        <f>G422</f>
        <v>3</v>
      </c>
      <c r="H421" s="80">
        <f>H422</f>
        <v>0</v>
      </c>
      <c r="I421" s="80">
        <f t="shared" si="68"/>
        <v>3</v>
      </c>
      <c r="J421" s="80">
        <f>J422</f>
        <v>0</v>
      </c>
      <c r="K421" s="80">
        <f t="shared" si="69"/>
        <v>3</v>
      </c>
      <c r="L421" s="93"/>
      <c r="M421" s="36"/>
      <c r="N421" s="36"/>
    </row>
    <row r="422" spans="1:14">
      <c r="A422" s="79" t="str">
        <f t="shared" ca="1" si="72"/>
        <v>Уплата налогов, сборов и иных платежей</v>
      </c>
      <c r="B422" s="26">
        <v>803</v>
      </c>
      <c r="C422" s="75" t="s">
        <v>98</v>
      </c>
      <c r="D422" s="75" t="s">
        <v>98</v>
      </c>
      <c r="E422" s="26" t="s">
        <v>509</v>
      </c>
      <c r="F422" s="26">
        <v>850</v>
      </c>
      <c r="G422" s="80">
        <v>3</v>
      </c>
      <c r="H422" s="80"/>
      <c r="I422" s="80">
        <f t="shared" si="68"/>
        <v>3</v>
      </c>
      <c r="J422" s="80"/>
      <c r="K422" s="80">
        <f t="shared" si="69"/>
        <v>3</v>
      </c>
      <c r="L422" s="93"/>
      <c r="M422" s="36"/>
      <c r="N422" s="36"/>
    </row>
    <row r="423" spans="1:14">
      <c r="A423" s="79" t="str">
        <f ca="1">IF(ISERROR(MATCH(C423,Код_Раздел,0)),"",INDIRECT(ADDRESS(MATCH(C423,Код_Раздел,0)+1,2,,,"Раздел")))</f>
        <v>Охрана окружающей среды</v>
      </c>
      <c r="B423" s="26">
        <v>803</v>
      </c>
      <c r="C423" s="75" t="s">
        <v>94</v>
      </c>
      <c r="D423" s="75"/>
      <c r="E423" s="26"/>
      <c r="F423" s="26"/>
      <c r="G423" s="80">
        <f t="shared" ref="G423:J427" si="73">G424</f>
        <v>35.700000000000003</v>
      </c>
      <c r="H423" s="80">
        <f t="shared" si="73"/>
        <v>0</v>
      </c>
      <c r="I423" s="80">
        <f t="shared" si="68"/>
        <v>35.700000000000003</v>
      </c>
      <c r="J423" s="80">
        <f t="shared" si="73"/>
        <v>0</v>
      </c>
      <c r="K423" s="80">
        <f t="shared" si="69"/>
        <v>35.700000000000003</v>
      </c>
      <c r="L423" s="93"/>
      <c r="M423" s="36"/>
      <c r="N423" s="36"/>
    </row>
    <row r="424" spans="1:14">
      <c r="A424" s="83" t="s">
        <v>127</v>
      </c>
      <c r="B424" s="26">
        <v>803</v>
      </c>
      <c r="C424" s="75" t="s">
        <v>94</v>
      </c>
      <c r="D424" s="75" t="s">
        <v>98</v>
      </c>
      <c r="E424" s="26"/>
      <c r="F424" s="26"/>
      <c r="G424" s="80">
        <f t="shared" si="73"/>
        <v>35.700000000000003</v>
      </c>
      <c r="H424" s="80">
        <f t="shared" si="73"/>
        <v>0</v>
      </c>
      <c r="I424" s="80">
        <f t="shared" si="68"/>
        <v>35.700000000000003</v>
      </c>
      <c r="J424" s="80">
        <f t="shared" si="73"/>
        <v>0</v>
      </c>
      <c r="K424" s="80">
        <f t="shared" si="69"/>
        <v>35.700000000000003</v>
      </c>
      <c r="L424" s="93"/>
      <c r="M424" s="36"/>
      <c r="N424" s="36"/>
    </row>
    <row r="425" spans="1:14" ht="18.75" customHeight="1">
      <c r="A425" s="79" t="str">
        <f ca="1">IF(ISERROR(MATCH(E425,Код_КЦСР,0)),"",INDIRECT(ADDRESS(MATCH(E425,Код_КЦСР,0)+1,2,,,"КЦСР")))</f>
        <v>Муниципальная программа «Охрана окружающей среды» на 2013 – 2022 годы</v>
      </c>
      <c r="B425" s="26">
        <v>803</v>
      </c>
      <c r="C425" s="75" t="s">
        <v>94</v>
      </c>
      <c r="D425" s="75" t="s">
        <v>98</v>
      </c>
      <c r="E425" s="26" t="s">
        <v>374</v>
      </c>
      <c r="F425" s="26"/>
      <c r="G425" s="80">
        <f t="shared" si="73"/>
        <v>35.700000000000003</v>
      </c>
      <c r="H425" s="80">
        <f t="shared" si="73"/>
        <v>0</v>
      </c>
      <c r="I425" s="80">
        <f t="shared" si="68"/>
        <v>35.700000000000003</v>
      </c>
      <c r="J425" s="80">
        <f t="shared" si="73"/>
        <v>0</v>
      </c>
      <c r="K425" s="80">
        <f t="shared" si="69"/>
        <v>35.700000000000003</v>
      </c>
      <c r="L425" s="93"/>
      <c r="M425" s="36"/>
      <c r="N425" s="36"/>
    </row>
    <row r="426" spans="1:14" ht="120" customHeight="1">
      <c r="A426" s="79" t="str">
        <f ca="1">IF(ISERROR(MATCH(E426,Код_КЦСР,0)),"",INDIRECT(ADDRESS(MATCH(E426,Код_КЦСР,0)+1,2,,,"КЦСР")))</f>
        <v>Осуществление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</v>
      </c>
      <c r="B426" s="26">
        <v>803</v>
      </c>
      <c r="C426" s="75" t="s">
        <v>94</v>
      </c>
      <c r="D426" s="75" t="s">
        <v>98</v>
      </c>
      <c r="E426" s="26" t="s">
        <v>377</v>
      </c>
      <c r="F426" s="26"/>
      <c r="G426" s="80">
        <f t="shared" si="73"/>
        <v>35.700000000000003</v>
      </c>
      <c r="H426" s="80">
        <f t="shared" si="73"/>
        <v>0</v>
      </c>
      <c r="I426" s="80">
        <f t="shared" si="68"/>
        <v>35.700000000000003</v>
      </c>
      <c r="J426" s="80">
        <f t="shared" si="73"/>
        <v>0</v>
      </c>
      <c r="K426" s="80">
        <f t="shared" si="69"/>
        <v>35.700000000000003</v>
      </c>
      <c r="L426" s="93"/>
      <c r="M426" s="36"/>
      <c r="N426" s="36"/>
    </row>
    <row r="427" spans="1:14">
      <c r="A427" s="79" t="str">
        <f ca="1">IF(ISERROR(MATCH(F427,Код_КВР,0)),"",INDIRECT(ADDRESS(MATCH(F427,Код_КВР,0)+1,2,,,"КВР")))</f>
        <v>Иные бюджетные ассигнования</v>
      </c>
      <c r="B427" s="26">
        <v>803</v>
      </c>
      <c r="C427" s="75" t="s">
        <v>94</v>
      </c>
      <c r="D427" s="75" t="s">
        <v>98</v>
      </c>
      <c r="E427" s="26" t="s">
        <v>377</v>
      </c>
      <c r="F427" s="26">
        <v>800</v>
      </c>
      <c r="G427" s="80">
        <f t="shared" si="73"/>
        <v>35.700000000000003</v>
      </c>
      <c r="H427" s="80">
        <f t="shared" si="73"/>
        <v>0</v>
      </c>
      <c r="I427" s="80">
        <f t="shared" si="68"/>
        <v>35.700000000000003</v>
      </c>
      <c r="J427" s="80">
        <f t="shared" si="73"/>
        <v>0</v>
      </c>
      <c r="K427" s="80">
        <f t="shared" si="69"/>
        <v>35.700000000000003</v>
      </c>
      <c r="L427" s="93"/>
      <c r="M427" s="36"/>
      <c r="N427" s="36"/>
    </row>
    <row r="428" spans="1:14" ht="33">
      <c r="A428" s="79" t="str">
        <f ca="1">IF(ISERROR(MATCH(F428,Код_КВР,0)),"",INDIRECT(ADDRESS(MATCH(F428,Код_КВР,0)+1,2,,,"КВР")))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428" s="26">
        <v>803</v>
      </c>
      <c r="C428" s="75" t="s">
        <v>94</v>
      </c>
      <c r="D428" s="75" t="s">
        <v>98</v>
      </c>
      <c r="E428" s="26" t="s">
        <v>377</v>
      </c>
      <c r="F428" s="26">
        <v>810</v>
      </c>
      <c r="G428" s="82">
        <v>35.700000000000003</v>
      </c>
      <c r="H428" s="82"/>
      <c r="I428" s="80">
        <f t="shared" si="68"/>
        <v>35.700000000000003</v>
      </c>
      <c r="J428" s="82"/>
      <c r="K428" s="80">
        <f t="shared" si="69"/>
        <v>35.700000000000003</v>
      </c>
      <c r="L428" s="93"/>
      <c r="M428" s="36"/>
      <c r="N428" s="36"/>
    </row>
    <row r="429" spans="1:14">
      <c r="A429" s="79" t="str">
        <f ca="1">IF(ISERROR(MATCH(C429,Код_Раздел,0)),"",INDIRECT(ADDRESS(MATCH(C429,Код_Раздел,0)+1,2,,,"Раздел")))</f>
        <v>Здравоохранение</v>
      </c>
      <c r="B429" s="26">
        <v>803</v>
      </c>
      <c r="C429" s="75" t="s">
        <v>96</v>
      </c>
      <c r="D429" s="75"/>
      <c r="E429" s="26"/>
      <c r="F429" s="26"/>
      <c r="G429" s="80">
        <f t="shared" ref="G429:J433" si="74">G430</f>
        <v>1740.3</v>
      </c>
      <c r="H429" s="80">
        <f t="shared" si="74"/>
        <v>0</v>
      </c>
      <c r="I429" s="80">
        <f t="shared" si="68"/>
        <v>1740.3</v>
      </c>
      <c r="J429" s="80">
        <f t="shared" si="74"/>
        <v>0</v>
      </c>
      <c r="K429" s="80">
        <f t="shared" si="69"/>
        <v>1740.3</v>
      </c>
      <c r="L429" s="93"/>
      <c r="M429" s="36"/>
      <c r="N429" s="36"/>
    </row>
    <row r="430" spans="1:14">
      <c r="A430" s="84" t="s">
        <v>135</v>
      </c>
      <c r="B430" s="26">
        <v>803</v>
      </c>
      <c r="C430" s="75" t="s">
        <v>96</v>
      </c>
      <c r="D430" s="75" t="s">
        <v>74</v>
      </c>
      <c r="E430" s="26"/>
      <c r="F430" s="26"/>
      <c r="G430" s="80">
        <f t="shared" si="74"/>
        <v>1740.3</v>
      </c>
      <c r="H430" s="80">
        <f t="shared" si="74"/>
        <v>0</v>
      </c>
      <c r="I430" s="80">
        <f t="shared" si="68"/>
        <v>1740.3</v>
      </c>
      <c r="J430" s="80">
        <f t="shared" si="74"/>
        <v>0</v>
      </c>
      <c r="K430" s="80">
        <f t="shared" si="69"/>
        <v>1740.3</v>
      </c>
      <c r="L430" s="93"/>
      <c r="M430" s="36"/>
      <c r="N430" s="36"/>
    </row>
    <row r="431" spans="1:14" ht="35.25" customHeight="1">
      <c r="A431" s="79" t="str">
        <f ca="1">IF(ISERROR(MATCH(E431,Код_КЦСР,0)),"",INDIRECT(ADDRESS(MATCH(E431,Код_КЦСР,0)+1,2,,,"КЦСР")))</f>
        <v>Муниципальная программа «Развитие жилищно-коммунального хозяйства города Череповца» на 2014 – 2018 годы</v>
      </c>
      <c r="B431" s="26">
        <v>803</v>
      </c>
      <c r="C431" s="75" t="s">
        <v>96</v>
      </c>
      <c r="D431" s="75" t="s">
        <v>74</v>
      </c>
      <c r="E431" s="26" t="s">
        <v>485</v>
      </c>
      <c r="F431" s="26"/>
      <c r="G431" s="80">
        <f t="shared" si="74"/>
        <v>1740.3</v>
      </c>
      <c r="H431" s="80">
        <f t="shared" si="74"/>
        <v>0</v>
      </c>
      <c r="I431" s="80">
        <f t="shared" si="68"/>
        <v>1740.3</v>
      </c>
      <c r="J431" s="80">
        <f t="shared" si="74"/>
        <v>0</v>
      </c>
      <c r="K431" s="80">
        <f t="shared" si="69"/>
        <v>1740.3</v>
      </c>
      <c r="L431" s="93"/>
      <c r="M431" s="36"/>
      <c r="N431" s="36"/>
    </row>
    <row r="432" spans="1:14" ht="68.25" customHeight="1">
      <c r="A432" s="79" t="str">
        <f ca="1">IF(ISERROR(MATCH(E432,Код_КЦСР,0)),"",INDIRECT(ADDRESS(MATCH(E432,Код_КЦСР,0)+1,2,,,"КЦСР")))</f>
        <v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v>
      </c>
      <c r="B432" s="26">
        <v>803</v>
      </c>
      <c r="C432" s="75" t="s">
        <v>96</v>
      </c>
      <c r="D432" s="75" t="s">
        <v>74</v>
      </c>
      <c r="E432" s="26" t="s">
        <v>500</v>
      </c>
      <c r="F432" s="26"/>
      <c r="G432" s="80">
        <f t="shared" si="74"/>
        <v>1740.3</v>
      </c>
      <c r="H432" s="80">
        <f t="shared" si="74"/>
        <v>0</v>
      </c>
      <c r="I432" s="80">
        <f t="shared" si="68"/>
        <v>1740.3</v>
      </c>
      <c r="J432" s="80">
        <f t="shared" si="74"/>
        <v>0</v>
      </c>
      <c r="K432" s="80">
        <f t="shared" si="69"/>
        <v>1740.3</v>
      </c>
      <c r="L432" s="93"/>
      <c r="M432" s="36"/>
      <c r="N432" s="36"/>
    </row>
    <row r="433" spans="1:14" ht="84.75" customHeight="1">
      <c r="A433" s="79" t="str">
        <f ca="1">IF(ISERROR(MATCH(E433,Код_КЦСР,0)),"",INDIRECT(ADDRESS(MATCH(E433,Код_КЦСР,0)+1,2,,,"КЦСР")))</f>
        <v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v>
      </c>
      <c r="B433" s="26">
        <v>803</v>
      </c>
      <c r="C433" s="75" t="s">
        <v>96</v>
      </c>
      <c r="D433" s="75" t="s">
        <v>74</v>
      </c>
      <c r="E433" s="26" t="s">
        <v>502</v>
      </c>
      <c r="F433" s="26"/>
      <c r="G433" s="80">
        <f t="shared" si="74"/>
        <v>1740.3</v>
      </c>
      <c r="H433" s="80">
        <f t="shared" si="74"/>
        <v>0</v>
      </c>
      <c r="I433" s="80">
        <f t="shared" si="68"/>
        <v>1740.3</v>
      </c>
      <c r="J433" s="80">
        <f t="shared" si="74"/>
        <v>0</v>
      </c>
      <c r="K433" s="80">
        <f t="shared" si="69"/>
        <v>1740.3</v>
      </c>
      <c r="L433" s="93"/>
      <c r="M433" s="36"/>
      <c r="N433" s="36"/>
    </row>
    <row r="434" spans="1:14" ht="17.25" customHeight="1">
      <c r="A434" s="79" t="str">
        <f ca="1">IF(ISERROR(MATCH(F434,Код_КВР,0)),"",INDIRECT(ADDRESS(MATCH(F434,Код_КВР,0)+1,2,,,"КВР")))</f>
        <v>Закупка товаров, работ и услуг для государственных (муниципальных) нужд</v>
      </c>
      <c r="B434" s="26">
        <v>803</v>
      </c>
      <c r="C434" s="75" t="s">
        <v>96</v>
      </c>
      <c r="D434" s="75" t="s">
        <v>74</v>
      </c>
      <c r="E434" s="26" t="s">
        <v>502</v>
      </c>
      <c r="F434" s="26">
        <v>200</v>
      </c>
      <c r="G434" s="80">
        <f t="shared" ref="G434:J434" si="75">G435</f>
        <v>1740.3</v>
      </c>
      <c r="H434" s="80">
        <f t="shared" si="75"/>
        <v>0</v>
      </c>
      <c r="I434" s="80">
        <f t="shared" si="68"/>
        <v>1740.3</v>
      </c>
      <c r="J434" s="80">
        <f t="shared" si="75"/>
        <v>0</v>
      </c>
      <c r="K434" s="80">
        <f t="shared" si="69"/>
        <v>1740.3</v>
      </c>
      <c r="L434" s="93"/>
      <c r="M434" s="36"/>
      <c r="N434" s="36"/>
    </row>
    <row r="435" spans="1:14" ht="33.75" customHeight="1">
      <c r="A435" s="79" t="str">
        <f ca="1">IF(ISERROR(MATCH(F435,Код_КВР,0)),"",INDIRECT(ADDRESS(MATCH(F435,Код_КВР,0)+1,2,,,"КВР")))</f>
        <v>Иные закупки товаров, работ и услуг для обеспечения государственных (муниципальных) нужд</v>
      </c>
      <c r="B435" s="26">
        <v>803</v>
      </c>
      <c r="C435" s="75" t="s">
        <v>96</v>
      </c>
      <c r="D435" s="75" t="s">
        <v>74</v>
      </c>
      <c r="E435" s="26" t="s">
        <v>502</v>
      </c>
      <c r="F435" s="26">
        <v>240</v>
      </c>
      <c r="G435" s="80">
        <v>1740.3</v>
      </c>
      <c r="H435" s="80"/>
      <c r="I435" s="80">
        <f t="shared" si="68"/>
        <v>1740.3</v>
      </c>
      <c r="J435" s="80"/>
      <c r="K435" s="80">
        <f t="shared" si="69"/>
        <v>1740.3</v>
      </c>
      <c r="L435" s="93"/>
      <c r="M435" s="36"/>
      <c r="N435" s="36"/>
    </row>
    <row r="436" spans="1:14">
      <c r="A436" s="79" t="str">
        <f ca="1">IF(ISERROR(MATCH(C436,Код_Раздел,0)),"",INDIRECT(ADDRESS(MATCH(C436,Код_Раздел,0)+1,2,,,"Раздел")))</f>
        <v>Социальная политика</v>
      </c>
      <c r="B436" s="26">
        <v>803</v>
      </c>
      <c r="C436" s="75" t="s">
        <v>67</v>
      </c>
      <c r="D436" s="75"/>
      <c r="E436" s="26"/>
      <c r="F436" s="26"/>
      <c r="G436" s="80">
        <f>G437</f>
        <v>417.6</v>
      </c>
      <c r="H436" s="80">
        <f>H437</f>
        <v>0</v>
      </c>
      <c r="I436" s="80">
        <f t="shared" si="68"/>
        <v>417.6</v>
      </c>
      <c r="J436" s="80">
        <f>J437</f>
        <v>0</v>
      </c>
      <c r="K436" s="80">
        <f t="shared" si="69"/>
        <v>417.6</v>
      </c>
      <c r="L436" s="93"/>
      <c r="M436" s="36"/>
      <c r="N436" s="36"/>
    </row>
    <row r="437" spans="1:14">
      <c r="A437" s="83" t="s">
        <v>58</v>
      </c>
      <c r="B437" s="26">
        <v>803</v>
      </c>
      <c r="C437" s="75" t="s">
        <v>67</v>
      </c>
      <c r="D437" s="75" t="s">
        <v>92</v>
      </c>
      <c r="E437" s="26"/>
      <c r="F437" s="26"/>
      <c r="G437" s="80">
        <f>G438</f>
        <v>417.6</v>
      </c>
      <c r="H437" s="80">
        <f>H438</f>
        <v>0</v>
      </c>
      <c r="I437" s="80">
        <f t="shared" si="68"/>
        <v>417.6</v>
      </c>
      <c r="J437" s="80">
        <f>J438</f>
        <v>0</v>
      </c>
      <c r="K437" s="80">
        <f t="shared" si="69"/>
        <v>417.6</v>
      </c>
      <c r="L437" s="93"/>
      <c r="M437" s="36"/>
      <c r="N437" s="36"/>
    </row>
    <row r="438" spans="1:14" ht="33">
      <c r="A438" s="79" t="str">
        <f ca="1">IF(ISERROR(MATCH(E438,Код_КЦСР,0)),"",INDIRECT(ADDRESS(MATCH(E438,Код_КЦСР,0)+1,2,,,"КЦСР")))</f>
        <v>Муниципальная программа «Социальная поддержка граждан» на 2014 – 2018 годы</v>
      </c>
      <c r="B438" s="26">
        <v>803</v>
      </c>
      <c r="C438" s="75" t="s">
        <v>67</v>
      </c>
      <c r="D438" s="75" t="s">
        <v>92</v>
      </c>
      <c r="E438" s="26" t="s">
        <v>409</v>
      </c>
      <c r="F438" s="26"/>
      <c r="G438" s="80">
        <f>G439+G442</f>
        <v>417.6</v>
      </c>
      <c r="H438" s="80">
        <f>H439+H442</f>
        <v>0</v>
      </c>
      <c r="I438" s="80">
        <f t="shared" si="68"/>
        <v>417.6</v>
      </c>
      <c r="J438" s="80">
        <f>J439+J442</f>
        <v>0</v>
      </c>
      <c r="K438" s="80">
        <f t="shared" si="69"/>
        <v>417.6</v>
      </c>
      <c r="L438" s="93"/>
      <c r="M438" s="36"/>
      <c r="N438" s="36"/>
    </row>
    <row r="439" spans="1:14" ht="33.75" customHeight="1">
      <c r="A439" s="79" t="str">
        <f ca="1">IF(ISERROR(MATCH(E439,Код_КЦСР,0)),"",INDIRECT(ADDRESS(MATCH(E439,Код_КЦСР,0)+1,2,,,"КЦСР")))</f>
        <v>Социальная поддержка пенсионеров на условиях договора пожизненного содержания с иждивением</v>
      </c>
      <c r="B439" s="26">
        <v>803</v>
      </c>
      <c r="C439" s="75" t="s">
        <v>67</v>
      </c>
      <c r="D439" s="75" t="s">
        <v>92</v>
      </c>
      <c r="E439" s="26" t="s">
        <v>432</v>
      </c>
      <c r="F439" s="26"/>
      <c r="G439" s="80">
        <f>G440</f>
        <v>346.6</v>
      </c>
      <c r="H439" s="80">
        <f>H440</f>
        <v>0</v>
      </c>
      <c r="I439" s="80">
        <f t="shared" si="68"/>
        <v>346.6</v>
      </c>
      <c r="J439" s="80">
        <f>J440</f>
        <v>0</v>
      </c>
      <c r="K439" s="80">
        <f t="shared" si="69"/>
        <v>346.6</v>
      </c>
      <c r="L439" s="93"/>
      <c r="M439" s="36"/>
      <c r="N439" s="36"/>
    </row>
    <row r="440" spans="1:14" ht="17.25" customHeight="1">
      <c r="A440" s="79" t="str">
        <f ca="1">IF(ISERROR(MATCH(F440,Код_КВР,0)),"",INDIRECT(ADDRESS(MATCH(F440,Код_КВР,0)+1,2,,,"КВР")))</f>
        <v>Закупка товаров, работ и услуг для государственных (муниципальных) нужд</v>
      </c>
      <c r="B440" s="26">
        <v>803</v>
      </c>
      <c r="C440" s="75" t="s">
        <v>67</v>
      </c>
      <c r="D440" s="75" t="s">
        <v>92</v>
      </c>
      <c r="E440" s="26" t="s">
        <v>432</v>
      </c>
      <c r="F440" s="26">
        <v>200</v>
      </c>
      <c r="G440" s="80">
        <f>G441</f>
        <v>346.6</v>
      </c>
      <c r="H440" s="80">
        <f>H441</f>
        <v>0</v>
      </c>
      <c r="I440" s="80">
        <f t="shared" si="68"/>
        <v>346.6</v>
      </c>
      <c r="J440" s="80">
        <f>J441</f>
        <v>0</v>
      </c>
      <c r="K440" s="80">
        <f t="shared" si="69"/>
        <v>346.6</v>
      </c>
      <c r="L440" s="93"/>
      <c r="M440" s="36"/>
      <c r="N440" s="36"/>
    </row>
    <row r="441" spans="1:14" ht="33.75" customHeight="1">
      <c r="A441" s="79" t="str">
        <f ca="1">IF(ISERROR(MATCH(F441,Код_КВР,0)),"",INDIRECT(ADDRESS(MATCH(F441,Код_КВР,0)+1,2,,,"КВР")))</f>
        <v>Иные закупки товаров, работ и услуг для обеспечения государственных (муниципальных) нужд</v>
      </c>
      <c r="B441" s="26">
        <v>803</v>
      </c>
      <c r="C441" s="75" t="s">
        <v>67</v>
      </c>
      <c r="D441" s="75" t="s">
        <v>92</v>
      </c>
      <c r="E441" s="26" t="s">
        <v>432</v>
      </c>
      <c r="F441" s="26">
        <v>240</v>
      </c>
      <c r="G441" s="80">
        <v>346.6</v>
      </c>
      <c r="H441" s="80"/>
      <c r="I441" s="80">
        <f t="shared" si="68"/>
        <v>346.6</v>
      </c>
      <c r="J441" s="80"/>
      <c r="K441" s="80">
        <f t="shared" si="69"/>
        <v>346.6</v>
      </c>
      <c r="L441" s="93"/>
      <c r="M441" s="36"/>
      <c r="N441" s="36"/>
    </row>
    <row r="442" spans="1:14">
      <c r="A442" s="79" t="str">
        <f ca="1">IF(ISERROR(MATCH(E442,Код_КЦСР,0)),"",INDIRECT(ADDRESS(MATCH(E442,Код_КЦСР,0)+1,2,,,"КЦСР")))</f>
        <v>Оплата услуг бани по льготным помывкам</v>
      </c>
      <c r="B442" s="26">
        <v>803</v>
      </c>
      <c r="C442" s="75" t="s">
        <v>67</v>
      </c>
      <c r="D442" s="75" t="s">
        <v>92</v>
      </c>
      <c r="E442" s="26" t="s">
        <v>433</v>
      </c>
      <c r="F442" s="26"/>
      <c r="G442" s="80">
        <f>G443</f>
        <v>71</v>
      </c>
      <c r="H442" s="80">
        <f>H443</f>
        <v>0</v>
      </c>
      <c r="I442" s="80">
        <f t="shared" si="68"/>
        <v>71</v>
      </c>
      <c r="J442" s="80">
        <f>J443</f>
        <v>0</v>
      </c>
      <c r="K442" s="80">
        <f t="shared" si="69"/>
        <v>71</v>
      </c>
      <c r="L442" s="93"/>
      <c r="M442" s="36"/>
      <c r="N442" s="36"/>
    </row>
    <row r="443" spans="1:14">
      <c r="A443" s="79" t="str">
        <f ca="1">IF(ISERROR(MATCH(F443,Код_КВР,0)),"",INDIRECT(ADDRESS(MATCH(F443,Код_КВР,0)+1,2,,,"КВР")))</f>
        <v>Социальное обеспечение и иные выплаты населению</v>
      </c>
      <c r="B443" s="26">
        <v>803</v>
      </c>
      <c r="C443" s="75" t="s">
        <v>67</v>
      </c>
      <c r="D443" s="75" t="s">
        <v>92</v>
      </c>
      <c r="E443" s="26" t="s">
        <v>433</v>
      </c>
      <c r="F443" s="26">
        <v>300</v>
      </c>
      <c r="G443" s="80">
        <f>G444</f>
        <v>71</v>
      </c>
      <c r="H443" s="80">
        <f>H444</f>
        <v>0</v>
      </c>
      <c r="I443" s="80">
        <f t="shared" si="68"/>
        <v>71</v>
      </c>
      <c r="J443" s="80">
        <f>J444</f>
        <v>0</v>
      </c>
      <c r="K443" s="80">
        <f t="shared" si="69"/>
        <v>71</v>
      </c>
      <c r="L443" s="93"/>
      <c r="M443" s="36"/>
      <c r="N443" s="36"/>
    </row>
    <row r="444" spans="1:14" ht="33.75" customHeight="1">
      <c r="A444" s="79" t="str">
        <f ca="1">IF(ISERROR(MATCH(F444,Код_КВР,0)),"",INDIRECT(ADDRESS(MATCH(F444,Код_КВР,0)+1,2,,,"КВР")))</f>
        <v>Социальные выплаты гражданам, кроме публичных нормативных социальных выплат</v>
      </c>
      <c r="B444" s="26">
        <v>803</v>
      </c>
      <c r="C444" s="75" t="s">
        <v>67</v>
      </c>
      <c r="D444" s="75" t="s">
        <v>92</v>
      </c>
      <c r="E444" s="26" t="s">
        <v>433</v>
      </c>
      <c r="F444" s="26">
        <v>320</v>
      </c>
      <c r="G444" s="80">
        <v>71</v>
      </c>
      <c r="H444" s="80"/>
      <c r="I444" s="80">
        <f t="shared" si="68"/>
        <v>71</v>
      </c>
      <c r="J444" s="80"/>
      <c r="K444" s="80">
        <f t="shared" si="69"/>
        <v>71</v>
      </c>
      <c r="L444" s="93"/>
      <c r="M444" s="36"/>
      <c r="N444" s="36"/>
    </row>
    <row r="445" spans="1:14" ht="33">
      <c r="A445" s="79" t="str">
        <f ca="1">IF(ISERROR(MATCH(B445,Код_ППП,0)),"",INDIRECT(ADDRESS(MATCH(B445,Код_ППП,0)+1,2,,,"ППП")))</f>
        <v>УПРАВЛЕНИЕ АРХИТЕКТУРЫ И ГРАДОСТРОИТЕЛЬСТВА МЭРИИ ГОРОДА</v>
      </c>
      <c r="B445" s="26">
        <v>804</v>
      </c>
      <c r="C445" s="75"/>
      <c r="D445" s="75"/>
      <c r="E445" s="26"/>
      <c r="F445" s="26"/>
      <c r="G445" s="80">
        <f t="shared" ref="G445:J449" si="76">G446</f>
        <v>31892</v>
      </c>
      <c r="H445" s="80">
        <f t="shared" si="76"/>
        <v>0</v>
      </c>
      <c r="I445" s="80">
        <f t="shared" si="68"/>
        <v>31892</v>
      </c>
      <c r="J445" s="80">
        <f t="shared" si="76"/>
        <v>0</v>
      </c>
      <c r="K445" s="80">
        <f t="shared" si="69"/>
        <v>31892</v>
      </c>
      <c r="L445" s="93"/>
      <c r="M445" s="36"/>
      <c r="N445" s="36"/>
    </row>
    <row r="446" spans="1:14">
      <c r="A446" s="79" t="str">
        <f ca="1">IF(ISERROR(MATCH(C446,Код_Раздел,0)),"",INDIRECT(ADDRESS(MATCH(C446,Код_Раздел,0)+1,2,,,"Раздел")))</f>
        <v>Национальная экономика</v>
      </c>
      <c r="B446" s="26">
        <v>804</v>
      </c>
      <c r="C446" s="75" t="s">
        <v>93</v>
      </c>
      <c r="D446" s="75"/>
      <c r="E446" s="26"/>
      <c r="F446" s="26"/>
      <c r="G446" s="80">
        <f t="shared" si="76"/>
        <v>31892</v>
      </c>
      <c r="H446" s="80">
        <f t="shared" si="76"/>
        <v>0</v>
      </c>
      <c r="I446" s="80">
        <f t="shared" si="68"/>
        <v>31892</v>
      </c>
      <c r="J446" s="80">
        <f t="shared" si="76"/>
        <v>0</v>
      </c>
      <c r="K446" s="80">
        <f t="shared" si="69"/>
        <v>31892</v>
      </c>
      <c r="L446" s="93"/>
      <c r="M446" s="36"/>
      <c r="N446" s="36"/>
    </row>
    <row r="447" spans="1:14">
      <c r="A447" s="83" t="s">
        <v>100</v>
      </c>
      <c r="B447" s="26">
        <v>804</v>
      </c>
      <c r="C447" s="75" t="s">
        <v>93</v>
      </c>
      <c r="D447" s="75" t="s">
        <v>75</v>
      </c>
      <c r="E447" s="26"/>
      <c r="F447" s="26"/>
      <c r="G447" s="80">
        <f t="shared" si="76"/>
        <v>31892</v>
      </c>
      <c r="H447" s="80">
        <f t="shared" si="76"/>
        <v>0</v>
      </c>
      <c r="I447" s="80">
        <f t="shared" si="68"/>
        <v>31892</v>
      </c>
      <c r="J447" s="80">
        <f t="shared" si="76"/>
        <v>0</v>
      </c>
      <c r="K447" s="80">
        <f t="shared" si="69"/>
        <v>31892</v>
      </c>
      <c r="L447" s="93"/>
      <c r="M447" s="36"/>
      <c r="N447" s="36"/>
    </row>
    <row r="448" spans="1:14" ht="33.75" customHeight="1">
      <c r="A448" s="79" t="str">
        <f ca="1">IF(ISERROR(MATCH(E448,Код_КЦСР,0)),"",INDIRECT(ADDRESS(MATCH(E448,Код_КЦСР,0)+1,2,,,"КЦСР")))</f>
        <v>Муниципальная программа «Реализация градостроительной политики города Череповца» на 2014 – 2022 годы</v>
      </c>
      <c r="B448" s="26">
        <v>804</v>
      </c>
      <c r="C448" s="75" t="s">
        <v>93</v>
      </c>
      <c r="D448" s="75" t="s">
        <v>75</v>
      </c>
      <c r="E448" s="26" t="s">
        <v>481</v>
      </c>
      <c r="F448" s="26"/>
      <c r="G448" s="80">
        <f t="shared" si="76"/>
        <v>31892</v>
      </c>
      <c r="H448" s="80">
        <f t="shared" si="76"/>
        <v>0</v>
      </c>
      <c r="I448" s="80">
        <f t="shared" si="68"/>
        <v>31892</v>
      </c>
      <c r="J448" s="80">
        <f t="shared" si="76"/>
        <v>0</v>
      </c>
      <c r="K448" s="80">
        <f t="shared" si="69"/>
        <v>31892</v>
      </c>
      <c r="L448" s="93"/>
      <c r="M448" s="36"/>
      <c r="N448" s="36"/>
    </row>
    <row r="449" spans="1:14" ht="33.75" customHeight="1">
      <c r="A449" s="79" t="str">
        <f ca="1">IF(ISERROR(MATCH(E449,Код_КЦСР,0)),"",INDIRECT(ADDRESS(MATCH(E449,Код_КЦСР,0)+1,2,,,"КЦСР")))</f>
        <v>Организация работ по реализации целей, задач управления, выполнение его функциональных обязанностей и реализации муниципальной программы</v>
      </c>
      <c r="B449" s="26">
        <v>804</v>
      </c>
      <c r="C449" s="75" t="s">
        <v>93</v>
      </c>
      <c r="D449" s="75" t="s">
        <v>75</v>
      </c>
      <c r="E449" s="26" t="s">
        <v>483</v>
      </c>
      <c r="F449" s="26"/>
      <c r="G449" s="80">
        <f t="shared" si="76"/>
        <v>31892</v>
      </c>
      <c r="H449" s="80">
        <f t="shared" si="76"/>
        <v>0</v>
      </c>
      <c r="I449" s="80">
        <f t="shared" si="68"/>
        <v>31892</v>
      </c>
      <c r="J449" s="80">
        <f t="shared" si="76"/>
        <v>0</v>
      </c>
      <c r="K449" s="80">
        <f t="shared" si="69"/>
        <v>31892</v>
      </c>
      <c r="L449" s="93"/>
      <c r="M449" s="36"/>
      <c r="N449" s="36"/>
    </row>
    <row r="450" spans="1:14">
      <c r="A450" s="79" t="str">
        <f ca="1">IF(ISERROR(MATCH(E450,Код_КЦСР,0)),"",INDIRECT(ADDRESS(MATCH(E450,Код_КЦСР,0)+1,2,,,"КЦСР")))</f>
        <v>Расходы на обеспечение функций органов местного самоуправления</v>
      </c>
      <c r="B450" s="26">
        <v>804</v>
      </c>
      <c r="C450" s="75" t="s">
        <v>93</v>
      </c>
      <c r="D450" s="75" t="s">
        <v>75</v>
      </c>
      <c r="E450" s="26" t="s">
        <v>484</v>
      </c>
      <c r="F450" s="26"/>
      <c r="G450" s="80">
        <f>G451+G453</f>
        <v>31892</v>
      </c>
      <c r="H450" s="80">
        <f>H451+H453</f>
        <v>0</v>
      </c>
      <c r="I450" s="80">
        <f t="shared" si="68"/>
        <v>31892</v>
      </c>
      <c r="J450" s="80">
        <f>J451+J453</f>
        <v>0</v>
      </c>
      <c r="K450" s="80">
        <f t="shared" si="69"/>
        <v>31892</v>
      </c>
      <c r="L450" s="93"/>
      <c r="M450" s="36"/>
      <c r="N450" s="36"/>
    </row>
    <row r="451" spans="1:14" ht="51" customHeight="1">
      <c r="A451" s="79" t="str">
        <f t="shared" ref="A451:A454" ca="1" si="77">IF(ISERROR(MATCH(F451,Код_КВР,0)),"",INDIRECT(ADDRESS(MATCH(F451,Код_КВР,0)+1,2,,,"КВР")))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1" s="26">
        <v>804</v>
      </c>
      <c r="C451" s="75" t="s">
        <v>93</v>
      </c>
      <c r="D451" s="75" t="s">
        <v>75</v>
      </c>
      <c r="E451" s="26" t="s">
        <v>484</v>
      </c>
      <c r="F451" s="26">
        <v>100</v>
      </c>
      <c r="G451" s="80">
        <f>G452</f>
        <v>31818.400000000001</v>
      </c>
      <c r="H451" s="80">
        <f>H452</f>
        <v>0</v>
      </c>
      <c r="I451" s="80">
        <f t="shared" si="68"/>
        <v>31818.400000000001</v>
      </c>
      <c r="J451" s="80">
        <f>J452</f>
        <v>0</v>
      </c>
      <c r="K451" s="80">
        <f t="shared" si="69"/>
        <v>31818.400000000001</v>
      </c>
      <c r="L451" s="93"/>
      <c r="M451" s="36"/>
      <c r="N451" s="36"/>
    </row>
    <row r="452" spans="1:14" ht="18.75" customHeight="1">
      <c r="A452" s="79" t="str">
        <f t="shared" ca="1" si="77"/>
        <v>Расходы на выплаты персоналу государственных (муниципальных) органов</v>
      </c>
      <c r="B452" s="26">
        <v>804</v>
      </c>
      <c r="C452" s="75" t="s">
        <v>93</v>
      </c>
      <c r="D452" s="75" t="s">
        <v>75</v>
      </c>
      <c r="E452" s="26" t="s">
        <v>484</v>
      </c>
      <c r="F452" s="26">
        <v>120</v>
      </c>
      <c r="G452" s="80">
        <v>31818.400000000001</v>
      </c>
      <c r="H452" s="80"/>
      <c r="I452" s="80">
        <f t="shared" si="68"/>
        <v>31818.400000000001</v>
      </c>
      <c r="J452" s="80"/>
      <c r="K452" s="80">
        <f t="shared" si="69"/>
        <v>31818.400000000001</v>
      </c>
      <c r="L452" s="93"/>
      <c r="M452" s="36"/>
      <c r="N452" s="36"/>
    </row>
    <row r="453" spans="1:14" ht="17.25" customHeight="1">
      <c r="A453" s="79" t="str">
        <f t="shared" ca="1" si="77"/>
        <v>Закупка товаров, работ и услуг для государственных (муниципальных) нужд</v>
      </c>
      <c r="B453" s="26">
        <v>804</v>
      </c>
      <c r="C453" s="75" t="s">
        <v>93</v>
      </c>
      <c r="D453" s="75" t="s">
        <v>75</v>
      </c>
      <c r="E453" s="26" t="s">
        <v>484</v>
      </c>
      <c r="F453" s="26">
        <v>200</v>
      </c>
      <c r="G453" s="80">
        <f>G454</f>
        <v>73.599999999999994</v>
      </c>
      <c r="H453" s="80">
        <f>H454</f>
        <v>0</v>
      </c>
      <c r="I453" s="80">
        <f t="shared" si="68"/>
        <v>73.599999999999994</v>
      </c>
      <c r="J453" s="80">
        <f>J454</f>
        <v>0</v>
      </c>
      <c r="K453" s="80">
        <f t="shared" si="69"/>
        <v>73.599999999999994</v>
      </c>
      <c r="L453" s="93"/>
      <c r="M453" s="36"/>
      <c r="N453" s="36"/>
    </row>
    <row r="454" spans="1:14" ht="33.75" customHeight="1">
      <c r="A454" s="79" t="str">
        <f t="shared" ca="1" si="77"/>
        <v>Иные закупки товаров, работ и услуг для обеспечения государственных (муниципальных) нужд</v>
      </c>
      <c r="B454" s="26">
        <v>804</v>
      </c>
      <c r="C454" s="75" t="s">
        <v>93</v>
      </c>
      <c r="D454" s="75" t="s">
        <v>75</v>
      </c>
      <c r="E454" s="26" t="s">
        <v>484</v>
      </c>
      <c r="F454" s="26">
        <v>240</v>
      </c>
      <c r="G454" s="80">
        <v>73.599999999999994</v>
      </c>
      <c r="H454" s="80"/>
      <c r="I454" s="80">
        <f t="shared" si="68"/>
        <v>73.599999999999994</v>
      </c>
      <c r="J454" s="80"/>
      <c r="K454" s="80">
        <f t="shared" si="69"/>
        <v>73.599999999999994</v>
      </c>
      <c r="L454" s="93"/>
      <c r="M454" s="36"/>
      <c r="N454" s="36"/>
    </row>
    <row r="455" spans="1:14">
      <c r="A455" s="79" t="str">
        <f ca="1">IF(ISERROR(MATCH(B455,Код_ППП,0)),"",INDIRECT(ADDRESS(MATCH(B455,Код_ППП,0)+1,2,,,"ППП")))</f>
        <v>УПРАВЛЕНИЕ ОБРАЗОВАНИЯ МЭРИИ ГОРОДА</v>
      </c>
      <c r="B455" s="26">
        <v>805</v>
      </c>
      <c r="C455" s="75"/>
      <c r="D455" s="75"/>
      <c r="E455" s="26"/>
      <c r="F455" s="26"/>
      <c r="G455" s="80">
        <f>G456+G592</f>
        <v>3062593.9</v>
      </c>
      <c r="H455" s="80">
        <f>H456+H592</f>
        <v>0</v>
      </c>
      <c r="I455" s="80">
        <f t="shared" si="68"/>
        <v>3062593.9</v>
      </c>
      <c r="J455" s="80">
        <f>J456+J592</f>
        <v>0</v>
      </c>
      <c r="K455" s="80">
        <f t="shared" si="69"/>
        <v>3062593.9</v>
      </c>
      <c r="L455" s="93"/>
      <c r="M455" s="36"/>
      <c r="N455" s="36"/>
    </row>
    <row r="456" spans="1:14">
      <c r="A456" s="79" t="str">
        <f ca="1">IF(ISERROR(MATCH(C456,Код_Раздел,0)),"",INDIRECT(ADDRESS(MATCH(C456,Код_Раздел,0)+1,2,,,"Раздел")))</f>
        <v>Образование</v>
      </c>
      <c r="B456" s="26">
        <v>805</v>
      </c>
      <c r="C456" s="75" t="s">
        <v>74</v>
      </c>
      <c r="D456" s="75"/>
      <c r="E456" s="26"/>
      <c r="F456" s="26"/>
      <c r="G456" s="80">
        <f>G457+G486+G530</f>
        <v>2954296.1999999997</v>
      </c>
      <c r="H456" s="80">
        <f>H457+H486+H530</f>
        <v>0</v>
      </c>
      <c r="I456" s="80">
        <f t="shared" si="68"/>
        <v>2954296.1999999997</v>
      </c>
      <c r="J456" s="80">
        <f>J457+J486+J530</f>
        <v>0</v>
      </c>
      <c r="K456" s="80">
        <f t="shared" si="69"/>
        <v>2954296.1999999997</v>
      </c>
      <c r="L456" s="93"/>
      <c r="M456" s="36"/>
      <c r="N456" s="36"/>
    </row>
    <row r="457" spans="1:14">
      <c r="A457" s="83" t="s">
        <v>130</v>
      </c>
      <c r="B457" s="26">
        <v>805</v>
      </c>
      <c r="C457" s="75" t="s">
        <v>74</v>
      </c>
      <c r="D457" s="75" t="s">
        <v>90</v>
      </c>
      <c r="E457" s="26"/>
      <c r="F457" s="26"/>
      <c r="G457" s="80">
        <f>G458</f>
        <v>1446595.0999999999</v>
      </c>
      <c r="H457" s="80">
        <f>H458</f>
        <v>0</v>
      </c>
      <c r="I457" s="80">
        <f t="shared" si="68"/>
        <v>1446595.0999999999</v>
      </c>
      <c r="J457" s="80">
        <f>J458</f>
        <v>0</v>
      </c>
      <c r="K457" s="80">
        <f t="shared" si="69"/>
        <v>1446595.0999999999</v>
      </c>
      <c r="L457" s="93"/>
      <c r="M457" s="36"/>
      <c r="N457" s="36"/>
    </row>
    <row r="458" spans="1:14">
      <c r="A458" s="79" t="str">
        <f ca="1">IF(ISERROR(MATCH(E458,Код_КЦСР,0)),"",INDIRECT(ADDRESS(MATCH(E458,Код_КЦСР,0)+1,2,,,"КЦСР")))</f>
        <v>Муниципальная программа «Развитие образования» на 2013 – 2022 годы</v>
      </c>
      <c r="B458" s="26">
        <v>805</v>
      </c>
      <c r="C458" s="75" t="s">
        <v>74</v>
      </c>
      <c r="D458" s="75" t="s">
        <v>90</v>
      </c>
      <c r="E458" s="26" t="s">
        <v>253</v>
      </c>
      <c r="F458" s="26"/>
      <c r="G458" s="80">
        <f>G459+G469+G475</f>
        <v>1446595.0999999999</v>
      </c>
      <c r="H458" s="80">
        <f>H459+H469+H475</f>
        <v>0</v>
      </c>
      <c r="I458" s="80">
        <f t="shared" si="68"/>
        <v>1446595.0999999999</v>
      </c>
      <c r="J458" s="80">
        <f>J459+J469+J475</f>
        <v>0</v>
      </c>
      <c r="K458" s="80">
        <f t="shared" si="69"/>
        <v>1446595.0999999999</v>
      </c>
      <c r="L458" s="93"/>
      <c r="M458" s="36"/>
      <c r="N458" s="36"/>
    </row>
    <row r="459" spans="1:14" ht="17.25" customHeight="1">
      <c r="A459" s="79" t="str">
        <f ca="1">IF(ISERROR(MATCH(E459,Код_КЦСР,0)),"",INDIRECT(ADDRESS(MATCH(E459,Код_КЦСР,0)+1,2,,,"КЦСР")))</f>
        <v>Дошкольное образование</v>
      </c>
      <c r="B459" s="26">
        <v>805</v>
      </c>
      <c r="C459" s="75" t="s">
        <v>74</v>
      </c>
      <c r="D459" s="75" t="s">
        <v>90</v>
      </c>
      <c r="E459" s="26" t="s">
        <v>252</v>
      </c>
      <c r="F459" s="26"/>
      <c r="G459" s="80">
        <f>G460+G465</f>
        <v>1428410</v>
      </c>
      <c r="H459" s="80">
        <f>H460+H465</f>
        <v>0</v>
      </c>
      <c r="I459" s="80">
        <f t="shared" si="68"/>
        <v>1428410</v>
      </c>
      <c r="J459" s="80">
        <f>J460+J465</f>
        <v>0</v>
      </c>
      <c r="K459" s="80">
        <f t="shared" si="69"/>
        <v>1428410</v>
      </c>
      <c r="L459" s="93"/>
      <c r="M459" s="36"/>
      <c r="N459" s="36"/>
    </row>
    <row r="460" spans="1:14" ht="17.25" customHeight="1">
      <c r="A460" s="79" t="str">
        <f ca="1">IF(ISERROR(MATCH(E460,Код_КЦСР,0)),"",INDIRECT(ADDRESS(MATCH(E460,Код_КЦСР,0)+1,2,,,"КЦСР")))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</v>
      </c>
      <c r="B460" s="26">
        <v>805</v>
      </c>
      <c r="C460" s="75" t="s">
        <v>74</v>
      </c>
      <c r="D460" s="75" t="s">
        <v>90</v>
      </c>
      <c r="E460" s="26" t="s">
        <v>254</v>
      </c>
      <c r="F460" s="26"/>
      <c r="G460" s="80">
        <f>G461</f>
        <v>1007754.2</v>
      </c>
      <c r="H460" s="80">
        <f>H461</f>
        <v>0</v>
      </c>
      <c r="I460" s="80">
        <f t="shared" si="68"/>
        <v>1007754.2</v>
      </c>
      <c r="J460" s="80">
        <f>J461</f>
        <v>0</v>
      </c>
      <c r="K460" s="80">
        <f t="shared" si="69"/>
        <v>1007754.2</v>
      </c>
      <c r="L460" s="93"/>
      <c r="M460" s="36"/>
      <c r="N460" s="36"/>
    </row>
    <row r="461" spans="1:14" ht="49.5">
      <c r="A461" s="79" t="str">
        <f ca="1">IF(ISERROR(MATCH(E461,Код_КЦСР,0)),"",INDIRECT(ADDRESS(MATCH(E461,Код_КЦСР,0)+1,2,,,"КЦСР")))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v>
      </c>
      <c r="B461" s="26">
        <v>805</v>
      </c>
      <c r="C461" s="75" t="s">
        <v>74</v>
      </c>
      <c r="D461" s="75" t="s">
        <v>90</v>
      </c>
      <c r="E461" s="26" t="s">
        <v>620</v>
      </c>
      <c r="F461" s="26"/>
      <c r="G461" s="80">
        <f>G462</f>
        <v>1007754.2</v>
      </c>
      <c r="H461" s="80">
        <f>H462</f>
        <v>0</v>
      </c>
      <c r="I461" s="80">
        <f t="shared" si="68"/>
        <v>1007754.2</v>
      </c>
      <c r="J461" s="80">
        <f>J462</f>
        <v>0</v>
      </c>
      <c r="K461" s="80">
        <f t="shared" si="69"/>
        <v>1007754.2</v>
      </c>
      <c r="L461" s="93"/>
      <c r="M461" s="36"/>
      <c r="N461" s="36"/>
    </row>
    <row r="462" spans="1:14" ht="33.75" customHeight="1">
      <c r="A462" s="79" t="str">
        <f ca="1">IF(ISERROR(MATCH(F462,Код_КВР,0)),"",INDIRECT(ADDRESS(MATCH(F462,Код_КВР,0)+1,2,,,"КВР")))</f>
        <v>Предоставление субсидий бюджетным, автономным учреждениям и иным некоммерческим организациям</v>
      </c>
      <c r="B462" s="26">
        <v>805</v>
      </c>
      <c r="C462" s="75" t="s">
        <v>74</v>
      </c>
      <c r="D462" s="75" t="s">
        <v>90</v>
      </c>
      <c r="E462" s="26" t="s">
        <v>620</v>
      </c>
      <c r="F462" s="26">
        <v>600</v>
      </c>
      <c r="G462" s="80">
        <f>G463+G464</f>
        <v>1007754.2</v>
      </c>
      <c r="H462" s="80">
        <f>H463+H464</f>
        <v>0</v>
      </c>
      <c r="I462" s="80">
        <f t="shared" si="68"/>
        <v>1007754.2</v>
      </c>
      <c r="J462" s="80">
        <f>J463+J464</f>
        <v>0</v>
      </c>
      <c r="K462" s="80">
        <f t="shared" si="69"/>
        <v>1007754.2</v>
      </c>
      <c r="L462" s="93"/>
      <c r="M462" s="36"/>
      <c r="N462" s="36"/>
    </row>
    <row r="463" spans="1:14" ht="17.25" customHeight="1">
      <c r="A463" s="79" t="str">
        <f ca="1">IF(ISERROR(MATCH(F463,Код_КВР,0)),"",INDIRECT(ADDRESS(MATCH(F463,Код_КВР,0)+1,2,,,"КВР")))</f>
        <v>Субсидии бюджетным учреждениям</v>
      </c>
      <c r="B463" s="26">
        <v>805</v>
      </c>
      <c r="C463" s="75" t="s">
        <v>74</v>
      </c>
      <c r="D463" s="75" t="s">
        <v>90</v>
      </c>
      <c r="E463" s="26" t="s">
        <v>620</v>
      </c>
      <c r="F463" s="26">
        <v>610</v>
      </c>
      <c r="G463" s="80">
        <f>926306.9+12636.6</f>
        <v>938943.5</v>
      </c>
      <c r="H463" s="80"/>
      <c r="I463" s="80">
        <f t="shared" si="68"/>
        <v>938943.5</v>
      </c>
      <c r="J463" s="80"/>
      <c r="K463" s="80">
        <f t="shared" si="69"/>
        <v>938943.5</v>
      </c>
      <c r="L463" s="93"/>
      <c r="M463" s="36"/>
      <c r="N463" s="36"/>
    </row>
    <row r="464" spans="1:14" ht="17.25" customHeight="1">
      <c r="A464" s="79" t="str">
        <f ca="1">IF(ISERROR(MATCH(F464,Код_КВР,0)),"",INDIRECT(ADDRESS(MATCH(F464,Код_КВР,0)+1,2,,,"КВР")))</f>
        <v>Субсидии автономным учреждениям</v>
      </c>
      <c r="B464" s="26">
        <v>805</v>
      </c>
      <c r="C464" s="75" t="s">
        <v>74</v>
      </c>
      <c r="D464" s="75" t="s">
        <v>90</v>
      </c>
      <c r="E464" s="26" t="s">
        <v>620</v>
      </c>
      <c r="F464" s="26">
        <v>620</v>
      </c>
      <c r="G464" s="80">
        <f>68663.8+146.9</f>
        <v>68810.7</v>
      </c>
      <c r="H464" s="80"/>
      <c r="I464" s="80">
        <f t="shared" si="68"/>
        <v>68810.7</v>
      </c>
      <c r="J464" s="80"/>
      <c r="K464" s="80">
        <f t="shared" si="69"/>
        <v>68810.7</v>
      </c>
      <c r="L464" s="93"/>
      <c r="M464" s="36"/>
      <c r="N464" s="36"/>
    </row>
    <row r="465" spans="1:14" ht="84.75" customHeight="1">
      <c r="A465" s="79" t="str">
        <f ca="1">IF(ISERROR(MATCH(E465,Код_КЦСР,0)),"",INDIRECT(ADDRESS(MATCH(E465,Код_КЦСР,0)+1,2,,,"КЦСР")))</f>
        <v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- образовательные программы дошкольного образования</v>
      </c>
      <c r="B465" s="26">
        <v>805</v>
      </c>
      <c r="C465" s="75" t="s">
        <v>74</v>
      </c>
      <c r="D465" s="75" t="s">
        <v>90</v>
      </c>
      <c r="E465" s="26" t="s">
        <v>258</v>
      </c>
      <c r="F465" s="26"/>
      <c r="G465" s="80">
        <f>G466</f>
        <v>420655.8</v>
      </c>
      <c r="H465" s="80">
        <f>H466</f>
        <v>0</v>
      </c>
      <c r="I465" s="80">
        <f t="shared" si="68"/>
        <v>420655.8</v>
      </c>
      <c r="J465" s="80">
        <f>J466</f>
        <v>0</v>
      </c>
      <c r="K465" s="80">
        <f t="shared" si="69"/>
        <v>420655.8</v>
      </c>
      <c r="L465" s="93"/>
      <c r="M465" s="36"/>
      <c r="N465" s="36"/>
    </row>
    <row r="466" spans="1:14" ht="33.75" customHeight="1">
      <c r="A466" s="79" t="str">
        <f ca="1">IF(ISERROR(MATCH(F466,Код_КВР,0)),"",INDIRECT(ADDRESS(MATCH(F466,Код_КВР,0)+1,2,,,"КВР")))</f>
        <v>Предоставление субсидий бюджетным, автономным учреждениям и иным некоммерческим организациям</v>
      </c>
      <c r="B466" s="26">
        <v>805</v>
      </c>
      <c r="C466" s="75" t="s">
        <v>74</v>
      </c>
      <c r="D466" s="75" t="s">
        <v>90</v>
      </c>
      <c r="E466" s="26" t="s">
        <v>258</v>
      </c>
      <c r="F466" s="26">
        <v>600</v>
      </c>
      <c r="G466" s="80">
        <f>G467+G468</f>
        <v>420655.8</v>
      </c>
      <c r="H466" s="80">
        <f>H467+H468</f>
        <v>0</v>
      </c>
      <c r="I466" s="80">
        <f t="shared" ref="I466:I529" si="78">G466+H466</f>
        <v>420655.8</v>
      </c>
      <c r="J466" s="80">
        <f>J467+J468</f>
        <v>0</v>
      </c>
      <c r="K466" s="80">
        <f t="shared" ref="K466:K529" si="79">I466+J466</f>
        <v>420655.8</v>
      </c>
      <c r="L466" s="93"/>
      <c r="M466" s="36"/>
      <c r="N466" s="36"/>
    </row>
    <row r="467" spans="1:14">
      <c r="A467" s="79" t="str">
        <f ca="1">IF(ISERROR(MATCH(F467,Код_КВР,0)),"",INDIRECT(ADDRESS(MATCH(F467,Код_КВР,0)+1,2,,,"КВР")))</f>
        <v>Субсидии бюджетным учреждениям</v>
      </c>
      <c r="B467" s="26">
        <v>805</v>
      </c>
      <c r="C467" s="75" t="s">
        <v>74</v>
      </c>
      <c r="D467" s="75" t="s">
        <v>90</v>
      </c>
      <c r="E467" s="26" t="s">
        <v>258</v>
      </c>
      <c r="F467" s="26">
        <v>610</v>
      </c>
      <c r="G467" s="80">
        <v>379696.5</v>
      </c>
      <c r="H467" s="80"/>
      <c r="I467" s="80">
        <f t="shared" si="78"/>
        <v>379696.5</v>
      </c>
      <c r="J467" s="80"/>
      <c r="K467" s="80">
        <f t="shared" si="79"/>
        <v>379696.5</v>
      </c>
      <c r="L467" s="93"/>
      <c r="M467" s="36"/>
      <c r="N467" s="36"/>
    </row>
    <row r="468" spans="1:14">
      <c r="A468" s="79" t="str">
        <f ca="1">IF(ISERROR(MATCH(F468,Код_КВР,0)),"",INDIRECT(ADDRESS(MATCH(F468,Код_КВР,0)+1,2,,,"КВР")))</f>
        <v>Субсидии автономным учреждениям</v>
      </c>
      <c r="B468" s="26">
        <v>805</v>
      </c>
      <c r="C468" s="75" t="s">
        <v>74</v>
      </c>
      <c r="D468" s="75" t="s">
        <v>90</v>
      </c>
      <c r="E468" s="26" t="s">
        <v>258</v>
      </c>
      <c r="F468" s="26">
        <v>620</v>
      </c>
      <c r="G468" s="80">
        <v>40959.300000000003</v>
      </c>
      <c r="H468" s="80"/>
      <c r="I468" s="80">
        <f t="shared" si="78"/>
        <v>40959.300000000003</v>
      </c>
      <c r="J468" s="80"/>
      <c r="K468" s="80">
        <f t="shared" si="79"/>
        <v>40959.300000000003</v>
      </c>
      <c r="L468" s="93"/>
      <c r="M468" s="36"/>
      <c r="N468" s="36"/>
    </row>
    <row r="469" spans="1:14">
      <c r="A469" s="79" t="str">
        <f ca="1">IF(ISERROR(MATCH(E469,Код_КЦСР,0)),"",INDIRECT(ADDRESS(MATCH(E469,Код_КЦСР,0)+1,2,,,"КЦСР")))</f>
        <v>Общее образование</v>
      </c>
      <c r="B469" s="26">
        <v>805</v>
      </c>
      <c r="C469" s="75" t="s">
        <v>74</v>
      </c>
      <c r="D469" s="75" t="s">
        <v>90</v>
      </c>
      <c r="E469" s="26" t="s">
        <v>263</v>
      </c>
      <c r="F469" s="26"/>
      <c r="G469" s="80">
        <f t="shared" ref="G469:J471" si="80">G470</f>
        <v>9630.8999999999978</v>
      </c>
      <c r="H469" s="80">
        <f t="shared" si="80"/>
        <v>0</v>
      </c>
      <c r="I469" s="80">
        <f t="shared" si="78"/>
        <v>9630.8999999999978</v>
      </c>
      <c r="J469" s="80">
        <f t="shared" si="80"/>
        <v>0</v>
      </c>
      <c r="K469" s="80">
        <f t="shared" si="79"/>
        <v>9630.8999999999978</v>
      </c>
      <c r="L469" s="93"/>
      <c r="M469" s="36"/>
      <c r="N469" s="36"/>
    </row>
    <row r="470" spans="1:14" ht="67.5" customHeight="1">
      <c r="A470" s="79" t="str">
        <f ca="1">IF(ISERROR(MATCH(E470,Код_КЦСР,0)),"",INDIRECT(ADDRESS(MATCH(E470,Код_КЦСР,0)+1,2,,,"КЦСР")))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v>
      </c>
      <c r="B470" s="26">
        <v>805</v>
      </c>
      <c r="C470" s="75" t="s">
        <v>74</v>
      </c>
      <c r="D470" s="75" t="s">
        <v>90</v>
      </c>
      <c r="E470" s="26" t="s">
        <v>270</v>
      </c>
      <c r="F470" s="26"/>
      <c r="G470" s="80">
        <f t="shared" si="80"/>
        <v>9630.8999999999978</v>
      </c>
      <c r="H470" s="80">
        <f t="shared" si="80"/>
        <v>0</v>
      </c>
      <c r="I470" s="80">
        <f t="shared" si="78"/>
        <v>9630.8999999999978</v>
      </c>
      <c r="J470" s="80">
        <f t="shared" si="80"/>
        <v>0</v>
      </c>
      <c r="K470" s="80">
        <f t="shared" si="79"/>
        <v>9630.8999999999978</v>
      </c>
      <c r="L470" s="93"/>
      <c r="M470" s="36"/>
      <c r="N470" s="36"/>
    </row>
    <row r="471" spans="1:14" ht="68.25" customHeight="1">
      <c r="A471" s="79" t="str">
        <f ca="1">IF(ISERROR(MATCH(E471,Код_КЦСР,0)),"",INDIRECT(ADDRESS(MATCH(E471,Код_КЦСР,0)+1,2,,,"КЦСР")))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v>
      </c>
      <c r="B471" s="26">
        <v>805</v>
      </c>
      <c r="C471" s="75" t="s">
        <v>74</v>
      </c>
      <c r="D471" s="75" t="s">
        <v>90</v>
      </c>
      <c r="E471" s="26" t="s">
        <v>272</v>
      </c>
      <c r="F471" s="26"/>
      <c r="G471" s="80">
        <f t="shared" si="80"/>
        <v>9630.8999999999978</v>
      </c>
      <c r="H471" s="80">
        <f t="shared" si="80"/>
        <v>0</v>
      </c>
      <c r="I471" s="80">
        <f t="shared" si="78"/>
        <v>9630.8999999999978</v>
      </c>
      <c r="J471" s="80">
        <f t="shared" si="80"/>
        <v>0</v>
      </c>
      <c r="K471" s="80">
        <f t="shared" si="79"/>
        <v>9630.8999999999978</v>
      </c>
      <c r="L471" s="93"/>
      <c r="M471" s="36"/>
      <c r="N471" s="36"/>
    </row>
    <row r="472" spans="1:14" ht="33.75" customHeight="1">
      <c r="A472" s="79" t="str">
        <f ca="1">IF(ISERROR(MATCH(F472,Код_КВР,0)),"",INDIRECT(ADDRESS(MATCH(F472,Код_КВР,0)+1,2,,,"КВР")))</f>
        <v>Предоставление субсидий бюджетным, автономным учреждениям и иным некоммерческим организациям</v>
      </c>
      <c r="B472" s="26">
        <v>805</v>
      </c>
      <c r="C472" s="75" t="s">
        <v>74</v>
      </c>
      <c r="D472" s="75" t="s">
        <v>90</v>
      </c>
      <c r="E472" s="26" t="s">
        <v>272</v>
      </c>
      <c r="F472" s="26">
        <v>600</v>
      </c>
      <c r="G472" s="80">
        <f>G473+G474</f>
        <v>9630.8999999999978</v>
      </c>
      <c r="H472" s="80">
        <f>H473+H474</f>
        <v>0</v>
      </c>
      <c r="I472" s="80">
        <f t="shared" si="78"/>
        <v>9630.8999999999978</v>
      </c>
      <c r="J472" s="80">
        <f>J473+J474</f>
        <v>0</v>
      </c>
      <c r="K472" s="80">
        <f t="shared" si="79"/>
        <v>9630.8999999999978</v>
      </c>
      <c r="L472" s="93"/>
      <c r="M472" s="36"/>
      <c r="N472" s="36"/>
    </row>
    <row r="473" spans="1:14">
      <c r="A473" s="79" t="str">
        <f ca="1">IF(ISERROR(MATCH(F473,Код_КВР,0)),"",INDIRECT(ADDRESS(MATCH(F473,Код_КВР,0)+1,2,,,"КВР")))</f>
        <v>Субсидии бюджетным учреждениям</v>
      </c>
      <c r="B473" s="26">
        <v>805</v>
      </c>
      <c r="C473" s="75" t="s">
        <v>74</v>
      </c>
      <c r="D473" s="75" t="s">
        <v>90</v>
      </c>
      <c r="E473" s="26" t="s">
        <v>272</v>
      </c>
      <c r="F473" s="26">
        <v>610</v>
      </c>
      <c r="G473" s="80">
        <f>14665.9-5212.8</f>
        <v>9453.0999999999985</v>
      </c>
      <c r="H473" s="80"/>
      <c r="I473" s="80">
        <f t="shared" si="78"/>
        <v>9453.0999999999985</v>
      </c>
      <c r="J473" s="80"/>
      <c r="K473" s="80">
        <f t="shared" si="79"/>
        <v>9453.0999999999985</v>
      </c>
      <c r="L473" s="93"/>
      <c r="M473" s="36"/>
      <c r="N473" s="36"/>
    </row>
    <row r="474" spans="1:14">
      <c r="A474" s="79" t="str">
        <f ca="1">IF(ISERROR(MATCH(F474,Код_КВР,0)),"",INDIRECT(ADDRESS(MATCH(F474,Код_КВР,0)+1,2,,,"КВР")))</f>
        <v>Субсидии автономным учреждениям</v>
      </c>
      <c r="B474" s="26">
        <v>805</v>
      </c>
      <c r="C474" s="75" t="s">
        <v>74</v>
      </c>
      <c r="D474" s="75" t="s">
        <v>90</v>
      </c>
      <c r="E474" s="26" t="s">
        <v>272</v>
      </c>
      <c r="F474" s="26">
        <v>620</v>
      </c>
      <c r="G474" s="80">
        <v>177.8</v>
      </c>
      <c r="H474" s="80"/>
      <c r="I474" s="80">
        <f t="shared" si="78"/>
        <v>177.8</v>
      </c>
      <c r="J474" s="80"/>
      <c r="K474" s="80">
        <f t="shared" si="79"/>
        <v>177.8</v>
      </c>
      <c r="L474" s="93"/>
      <c r="M474" s="36"/>
      <c r="N474" s="36"/>
    </row>
    <row r="475" spans="1:14">
      <c r="A475" s="79" t="str">
        <f ca="1">IF(ISERROR(MATCH(E475,Код_КЦСР,0)),"",INDIRECT(ADDRESS(MATCH(E475,Код_КЦСР,0)+1,2,,,"КЦСР")))</f>
        <v>Кадровое обеспечение муниципальной системы образования</v>
      </c>
      <c r="B475" s="26">
        <v>805</v>
      </c>
      <c r="C475" s="75" t="s">
        <v>74</v>
      </c>
      <c r="D475" s="75" t="s">
        <v>90</v>
      </c>
      <c r="E475" s="26" t="s">
        <v>279</v>
      </c>
      <c r="F475" s="26"/>
      <c r="G475" s="80">
        <f>G476+G481</f>
        <v>8554.2000000000007</v>
      </c>
      <c r="H475" s="80">
        <f>H476+H481</f>
        <v>0</v>
      </c>
      <c r="I475" s="80">
        <f t="shared" si="78"/>
        <v>8554.2000000000007</v>
      </c>
      <c r="J475" s="80">
        <f>J476+J481</f>
        <v>0</v>
      </c>
      <c r="K475" s="80">
        <f t="shared" si="79"/>
        <v>8554.2000000000007</v>
      </c>
      <c r="L475" s="93"/>
      <c r="M475" s="36"/>
      <c r="N475" s="36"/>
    </row>
    <row r="476" spans="1:14" ht="33.75" customHeight="1">
      <c r="A476" s="79" t="str">
        <f ca="1">IF(ISERROR(MATCH(E476,Код_КЦСР,0)),"",INDIRECT(ADDRESS(MATCH(E476,Код_КЦСР,0)+1,2,,,"КЦСР")))</f>
        <v>Осуществление выплат городских премий работникам муниципальных образовательных учреждений</v>
      </c>
      <c r="B476" s="26">
        <v>805</v>
      </c>
      <c r="C476" s="75" t="s">
        <v>74</v>
      </c>
      <c r="D476" s="75" t="s">
        <v>90</v>
      </c>
      <c r="E476" s="26" t="s">
        <v>280</v>
      </c>
      <c r="F476" s="26"/>
      <c r="G476" s="80">
        <f t="shared" ref="G476:J479" si="81">G477</f>
        <v>130.19999999999999</v>
      </c>
      <c r="H476" s="80">
        <f t="shared" si="81"/>
        <v>0</v>
      </c>
      <c r="I476" s="80">
        <f t="shared" si="78"/>
        <v>130.19999999999999</v>
      </c>
      <c r="J476" s="80">
        <f t="shared" si="81"/>
        <v>0</v>
      </c>
      <c r="K476" s="80">
        <f t="shared" si="79"/>
        <v>130.19999999999999</v>
      </c>
      <c r="L476" s="93"/>
      <c r="M476" s="36"/>
      <c r="N476" s="36"/>
    </row>
    <row r="477" spans="1:14" ht="33.75" customHeight="1">
      <c r="A477" s="79" t="str">
        <f ca="1">IF(ISERROR(MATCH(E477,Код_КЦСР,0)),"",INDIRECT(ADDRESS(MATCH(E477,Код_КЦСР,0)+1,2,,,"КЦСР")))</f>
        <v>Осуществление выплат городских премий работникам муниципальных образовательных учреждений за счет средств городского бюджета</v>
      </c>
      <c r="B477" s="26">
        <v>805</v>
      </c>
      <c r="C477" s="75" t="s">
        <v>74</v>
      </c>
      <c r="D477" s="75" t="s">
        <v>90</v>
      </c>
      <c r="E477" s="26" t="s">
        <v>282</v>
      </c>
      <c r="F477" s="26"/>
      <c r="G477" s="80">
        <f t="shared" si="81"/>
        <v>130.19999999999999</v>
      </c>
      <c r="H477" s="80">
        <f t="shared" si="81"/>
        <v>0</v>
      </c>
      <c r="I477" s="80">
        <f t="shared" si="78"/>
        <v>130.19999999999999</v>
      </c>
      <c r="J477" s="80">
        <f t="shared" si="81"/>
        <v>0</v>
      </c>
      <c r="K477" s="80">
        <f t="shared" si="79"/>
        <v>130.19999999999999</v>
      </c>
      <c r="L477" s="93"/>
      <c r="M477" s="36"/>
      <c r="N477" s="36"/>
    </row>
    <row r="478" spans="1:14" ht="49.5">
      <c r="A478" s="79" t="str">
        <f ca="1">IF(ISERROR(MATCH(E478,Код_КЦСР,0)),"",INDIRECT(ADDRESS(MATCH(E478,Код_КЦСР,0)+1,2,,,"КЦСР")))</f>
        <v>Городские премии имени И.А. Милютина в области образования в соответствии с постановлением Череповецкой городской Думы от 23.09.2003 № 120</v>
      </c>
      <c r="B478" s="26">
        <v>805</v>
      </c>
      <c r="C478" s="75" t="s">
        <v>74</v>
      </c>
      <c r="D478" s="75" t="s">
        <v>90</v>
      </c>
      <c r="E478" s="26" t="s">
        <v>284</v>
      </c>
      <c r="F478" s="26"/>
      <c r="G478" s="80">
        <f t="shared" si="81"/>
        <v>130.19999999999999</v>
      </c>
      <c r="H478" s="80">
        <f t="shared" si="81"/>
        <v>0</v>
      </c>
      <c r="I478" s="80">
        <f t="shared" si="78"/>
        <v>130.19999999999999</v>
      </c>
      <c r="J478" s="80">
        <f t="shared" si="81"/>
        <v>0</v>
      </c>
      <c r="K478" s="80">
        <f t="shared" si="79"/>
        <v>130.19999999999999</v>
      </c>
      <c r="L478" s="93"/>
      <c r="M478" s="36"/>
      <c r="N478" s="36"/>
    </row>
    <row r="479" spans="1:14">
      <c r="A479" s="79" t="str">
        <f ca="1">IF(ISERROR(MATCH(F479,Код_КВР,0)),"",INDIRECT(ADDRESS(MATCH(F479,Код_КВР,0)+1,2,,,"КВР")))</f>
        <v>Социальное обеспечение и иные выплаты населению</v>
      </c>
      <c r="B479" s="26">
        <v>805</v>
      </c>
      <c r="C479" s="75" t="s">
        <v>74</v>
      </c>
      <c r="D479" s="75" t="s">
        <v>90</v>
      </c>
      <c r="E479" s="26" t="s">
        <v>284</v>
      </c>
      <c r="F479" s="26">
        <v>300</v>
      </c>
      <c r="G479" s="80">
        <f t="shared" si="81"/>
        <v>130.19999999999999</v>
      </c>
      <c r="H479" s="80">
        <f t="shared" si="81"/>
        <v>0</v>
      </c>
      <c r="I479" s="80">
        <f t="shared" si="78"/>
        <v>130.19999999999999</v>
      </c>
      <c r="J479" s="80">
        <f t="shared" si="81"/>
        <v>0</v>
      </c>
      <c r="K479" s="80">
        <f t="shared" si="79"/>
        <v>130.19999999999999</v>
      </c>
      <c r="L479" s="93"/>
      <c r="M479" s="36"/>
      <c r="N479" s="36"/>
    </row>
    <row r="480" spans="1:14">
      <c r="A480" s="79" t="str">
        <f ca="1">IF(ISERROR(MATCH(F480,Код_КВР,0)),"",INDIRECT(ADDRESS(MATCH(F480,Код_КВР,0)+1,2,,,"КВР")))</f>
        <v>Публичные нормативные выплаты гражданам несоциального характера</v>
      </c>
      <c r="B480" s="26">
        <v>805</v>
      </c>
      <c r="C480" s="75" t="s">
        <v>74</v>
      </c>
      <c r="D480" s="75" t="s">
        <v>90</v>
      </c>
      <c r="E480" s="26" t="s">
        <v>284</v>
      </c>
      <c r="F480" s="26">
        <v>330</v>
      </c>
      <c r="G480" s="80">
        <v>130.19999999999999</v>
      </c>
      <c r="H480" s="80"/>
      <c r="I480" s="80">
        <f t="shared" si="78"/>
        <v>130.19999999999999</v>
      </c>
      <c r="J480" s="80"/>
      <c r="K480" s="80">
        <f t="shared" si="79"/>
        <v>130.19999999999999</v>
      </c>
      <c r="L480" s="93"/>
      <c r="M480" s="36"/>
      <c r="N480" s="36"/>
    </row>
    <row r="481" spans="1:14" ht="33.75" customHeight="1">
      <c r="A481" s="79" t="str">
        <f ca="1">IF(ISERROR(MATCH(E481,Код_КЦСР,0)),"",INDIRECT(ADDRESS(MATCH(E481,Код_КЦСР,0)+1,2,,,"КЦСР")))</f>
        <v>Осуществление денежных выплат работникам муниципальных образовательных учреждений</v>
      </c>
      <c r="B481" s="26">
        <v>805</v>
      </c>
      <c r="C481" s="75" t="s">
        <v>74</v>
      </c>
      <c r="D481" s="75" t="s">
        <v>90</v>
      </c>
      <c r="E481" s="26" t="s">
        <v>285</v>
      </c>
      <c r="F481" s="26"/>
      <c r="G481" s="80">
        <f t="shared" ref="G481:J484" si="82">G482</f>
        <v>8424</v>
      </c>
      <c r="H481" s="80">
        <f t="shared" si="82"/>
        <v>0</v>
      </c>
      <c r="I481" s="80">
        <f t="shared" si="78"/>
        <v>8424</v>
      </c>
      <c r="J481" s="80">
        <f t="shared" si="82"/>
        <v>0</v>
      </c>
      <c r="K481" s="80">
        <f t="shared" si="79"/>
        <v>8424</v>
      </c>
      <c r="L481" s="93"/>
      <c r="M481" s="36"/>
      <c r="N481" s="36"/>
    </row>
    <row r="482" spans="1:14" ht="33.75" customHeight="1">
      <c r="A482" s="79" t="str">
        <f ca="1">IF(ISERROR(MATCH(E482,Код_КЦСР,0)),"",INDIRECT(ADDRESS(MATCH(E482,Код_КЦСР,0)+1,2,,,"КЦСР")))</f>
        <v>Осуществление денежных выплат работникам муниципальных образовательных учреждений за счет средств городского бюджета</v>
      </c>
      <c r="B482" s="26">
        <v>805</v>
      </c>
      <c r="C482" s="75" t="s">
        <v>74</v>
      </c>
      <c r="D482" s="75" t="s">
        <v>90</v>
      </c>
      <c r="E482" s="26" t="s">
        <v>287</v>
      </c>
      <c r="F482" s="26"/>
      <c r="G482" s="80">
        <f t="shared" si="82"/>
        <v>8424</v>
      </c>
      <c r="H482" s="80">
        <f t="shared" si="82"/>
        <v>0</v>
      </c>
      <c r="I482" s="80">
        <f t="shared" si="78"/>
        <v>8424</v>
      </c>
      <c r="J482" s="80">
        <f t="shared" si="82"/>
        <v>0</v>
      </c>
      <c r="K482" s="80">
        <f t="shared" si="79"/>
        <v>8424</v>
      </c>
      <c r="L482" s="93"/>
      <c r="M482" s="36"/>
      <c r="N482" s="36"/>
    </row>
    <row r="483" spans="1:14" ht="50.25" customHeight="1">
      <c r="A483" s="79" t="str">
        <f ca="1">IF(ISERROR(MATCH(E483,Код_КЦСР,0)),"",INDIRECT(ADDRESS(MATCH(E483,Код_КЦСР,0)+1,2,,,"КЦСР")))</f>
        <v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v>
      </c>
      <c r="B483" s="26">
        <v>805</v>
      </c>
      <c r="C483" s="75" t="s">
        <v>74</v>
      </c>
      <c r="D483" s="75" t="s">
        <v>90</v>
      </c>
      <c r="E483" s="26" t="s">
        <v>289</v>
      </c>
      <c r="F483" s="26"/>
      <c r="G483" s="80">
        <f t="shared" si="82"/>
        <v>8424</v>
      </c>
      <c r="H483" s="80">
        <f t="shared" si="82"/>
        <v>0</v>
      </c>
      <c r="I483" s="80">
        <f t="shared" si="78"/>
        <v>8424</v>
      </c>
      <c r="J483" s="80">
        <f t="shared" si="82"/>
        <v>0</v>
      </c>
      <c r="K483" s="80">
        <f t="shared" si="79"/>
        <v>8424</v>
      </c>
      <c r="L483" s="93"/>
      <c r="M483" s="36"/>
      <c r="N483" s="36"/>
    </row>
    <row r="484" spans="1:14">
      <c r="A484" s="79" t="str">
        <f ca="1">IF(ISERROR(MATCH(F484,Код_КВР,0)),"",INDIRECT(ADDRESS(MATCH(F484,Код_КВР,0)+1,2,,,"КВР")))</f>
        <v>Социальное обеспечение и иные выплаты населению</v>
      </c>
      <c r="B484" s="26">
        <v>805</v>
      </c>
      <c r="C484" s="75" t="s">
        <v>74</v>
      </c>
      <c r="D484" s="75" t="s">
        <v>90</v>
      </c>
      <c r="E484" s="26" t="s">
        <v>289</v>
      </c>
      <c r="F484" s="26">
        <v>300</v>
      </c>
      <c r="G484" s="80">
        <f t="shared" si="82"/>
        <v>8424</v>
      </c>
      <c r="H484" s="80">
        <f t="shared" si="82"/>
        <v>0</v>
      </c>
      <c r="I484" s="80">
        <f t="shared" si="78"/>
        <v>8424</v>
      </c>
      <c r="J484" s="80">
        <f t="shared" si="82"/>
        <v>0</v>
      </c>
      <c r="K484" s="80">
        <f t="shared" si="79"/>
        <v>8424</v>
      </c>
      <c r="L484" s="93"/>
      <c r="M484" s="36"/>
      <c r="N484" s="36"/>
    </row>
    <row r="485" spans="1:14">
      <c r="A485" s="79" t="str">
        <f ca="1">IF(ISERROR(MATCH(F485,Код_КВР,0)),"",INDIRECT(ADDRESS(MATCH(F485,Код_КВР,0)+1,2,,,"КВР")))</f>
        <v>Публичные нормативные социальные выплаты гражданам</v>
      </c>
      <c r="B485" s="26">
        <v>805</v>
      </c>
      <c r="C485" s="75" t="s">
        <v>74</v>
      </c>
      <c r="D485" s="75" t="s">
        <v>90</v>
      </c>
      <c r="E485" s="26" t="s">
        <v>289</v>
      </c>
      <c r="F485" s="26">
        <v>310</v>
      </c>
      <c r="G485" s="80">
        <v>8424</v>
      </c>
      <c r="H485" s="80"/>
      <c r="I485" s="80">
        <f t="shared" si="78"/>
        <v>8424</v>
      </c>
      <c r="J485" s="80"/>
      <c r="K485" s="80">
        <f t="shared" si="79"/>
        <v>8424</v>
      </c>
      <c r="L485" s="93"/>
      <c r="M485" s="36"/>
      <c r="N485" s="36"/>
    </row>
    <row r="486" spans="1:14">
      <c r="A486" s="83" t="s">
        <v>122</v>
      </c>
      <c r="B486" s="26">
        <v>805</v>
      </c>
      <c r="C486" s="75" t="s">
        <v>74</v>
      </c>
      <c r="D486" s="75" t="s">
        <v>91</v>
      </c>
      <c r="E486" s="26"/>
      <c r="F486" s="26"/>
      <c r="G486" s="80">
        <f>G487</f>
        <v>1400614.2</v>
      </c>
      <c r="H486" s="80">
        <f>H487</f>
        <v>0</v>
      </c>
      <c r="I486" s="80">
        <f t="shared" si="78"/>
        <v>1400614.2</v>
      </c>
      <c r="J486" s="80">
        <f>J487</f>
        <v>0</v>
      </c>
      <c r="K486" s="80">
        <f t="shared" si="79"/>
        <v>1400614.2</v>
      </c>
      <c r="L486" s="93"/>
      <c r="M486" s="36"/>
      <c r="N486" s="36"/>
    </row>
    <row r="487" spans="1:14">
      <c r="A487" s="79" t="str">
        <f ca="1">IF(ISERROR(MATCH(E487,Код_КЦСР,0)),"",INDIRECT(ADDRESS(MATCH(E487,Код_КЦСР,0)+1,2,,,"КЦСР")))</f>
        <v>Муниципальная программа «Развитие образования» на 2013 – 2022 годы</v>
      </c>
      <c r="B487" s="26">
        <v>805</v>
      </c>
      <c r="C487" s="75" t="s">
        <v>74</v>
      </c>
      <c r="D487" s="75" t="s">
        <v>91</v>
      </c>
      <c r="E487" s="26" t="s">
        <v>253</v>
      </c>
      <c r="F487" s="26"/>
      <c r="G487" s="80">
        <f>G488+G497+G515+G519</f>
        <v>1400614.2</v>
      </c>
      <c r="H487" s="80">
        <f>H488+H497+H515+H519</f>
        <v>0</v>
      </c>
      <c r="I487" s="80">
        <f t="shared" si="78"/>
        <v>1400614.2</v>
      </c>
      <c r="J487" s="80">
        <f>J488+J497+J515+J519</f>
        <v>0</v>
      </c>
      <c r="K487" s="80">
        <f t="shared" si="79"/>
        <v>1400614.2</v>
      </c>
      <c r="L487" s="93"/>
      <c r="M487" s="36"/>
      <c r="N487" s="36"/>
    </row>
    <row r="488" spans="1:14">
      <c r="A488" s="79" t="str">
        <f ca="1">IF(ISERROR(MATCH(E488,Код_КЦСР,0)),"",INDIRECT(ADDRESS(MATCH(E488,Код_КЦСР,0)+1,2,,,"КЦСР")))</f>
        <v>Обеспечение питанием обучающихся в МОУ</v>
      </c>
      <c r="B488" s="26">
        <v>805</v>
      </c>
      <c r="C488" s="75" t="s">
        <v>74</v>
      </c>
      <c r="D488" s="75" t="s">
        <v>91</v>
      </c>
      <c r="E488" s="26" t="s">
        <v>247</v>
      </c>
      <c r="F488" s="26"/>
      <c r="G488" s="80">
        <f>G489+G493</f>
        <v>24744.400000000001</v>
      </c>
      <c r="H488" s="80">
        <f>H489+H493</f>
        <v>0</v>
      </c>
      <c r="I488" s="80">
        <f t="shared" si="78"/>
        <v>24744.400000000001</v>
      </c>
      <c r="J488" s="80">
        <f>J489+J493</f>
        <v>0</v>
      </c>
      <c r="K488" s="80">
        <f t="shared" si="79"/>
        <v>24744.400000000001</v>
      </c>
      <c r="L488" s="93"/>
      <c r="M488" s="36"/>
      <c r="N488" s="36"/>
    </row>
    <row r="489" spans="1:14" ht="33">
      <c r="A489" s="79" t="str">
        <f ca="1">IF(ISERROR(MATCH(E489,Код_КЦСР,0)),"",INDIRECT(ADDRESS(MATCH(E489,Код_КЦСР,0)+1,2,,,"КЦСР")))</f>
        <v>Обеспечение питанием обучающихся в МОУ за счет средств городского бюджета</v>
      </c>
      <c r="B489" s="26">
        <v>805</v>
      </c>
      <c r="C489" s="75" t="s">
        <v>74</v>
      </c>
      <c r="D489" s="75" t="s">
        <v>91</v>
      </c>
      <c r="E489" s="26" t="s">
        <v>245</v>
      </c>
      <c r="F489" s="26"/>
      <c r="G489" s="80">
        <f>G490</f>
        <v>3897.7</v>
      </c>
      <c r="H489" s="80">
        <f>H490</f>
        <v>0</v>
      </c>
      <c r="I489" s="80">
        <f t="shared" si="78"/>
        <v>3897.7</v>
      </c>
      <c r="J489" s="80">
        <f>J490</f>
        <v>0</v>
      </c>
      <c r="K489" s="80">
        <f t="shared" si="79"/>
        <v>3897.7</v>
      </c>
      <c r="L489" s="93"/>
      <c r="M489" s="36"/>
      <c r="N489" s="36"/>
    </row>
    <row r="490" spans="1:14" ht="33.75" customHeight="1">
      <c r="A490" s="79" t="str">
        <f ca="1">IF(ISERROR(MATCH(F490,Код_КВР,0)),"",INDIRECT(ADDRESS(MATCH(F490,Код_КВР,0)+1,2,,,"КВР")))</f>
        <v>Предоставление субсидий бюджетным, автономным учреждениям и иным некоммерческим организациям</v>
      </c>
      <c r="B490" s="26">
        <v>805</v>
      </c>
      <c r="C490" s="75" t="s">
        <v>74</v>
      </c>
      <c r="D490" s="75" t="s">
        <v>91</v>
      </c>
      <c r="E490" s="26" t="s">
        <v>245</v>
      </c>
      <c r="F490" s="26">
        <v>600</v>
      </c>
      <c r="G490" s="80">
        <f>G491+G492</f>
        <v>3897.7</v>
      </c>
      <c r="H490" s="80">
        <f>H491+H492</f>
        <v>0</v>
      </c>
      <c r="I490" s="80">
        <f t="shared" si="78"/>
        <v>3897.7</v>
      </c>
      <c r="J490" s="80">
        <f>J491+J492</f>
        <v>0</v>
      </c>
      <c r="K490" s="80">
        <f t="shared" si="79"/>
        <v>3897.7</v>
      </c>
      <c r="L490" s="93"/>
      <c r="M490" s="36"/>
      <c r="N490" s="36"/>
    </row>
    <row r="491" spans="1:14">
      <c r="A491" s="79" t="str">
        <f ca="1">IF(ISERROR(MATCH(F491,Код_КВР,0)),"",INDIRECT(ADDRESS(MATCH(F491,Код_КВР,0)+1,2,,,"КВР")))</f>
        <v>Субсидии бюджетным учреждениям</v>
      </c>
      <c r="B491" s="26">
        <v>805</v>
      </c>
      <c r="C491" s="75" t="s">
        <v>74</v>
      </c>
      <c r="D491" s="75" t="s">
        <v>91</v>
      </c>
      <c r="E491" s="26" t="s">
        <v>245</v>
      </c>
      <c r="F491" s="26">
        <v>610</v>
      </c>
      <c r="G491" s="80">
        <v>3797.5</v>
      </c>
      <c r="H491" s="80"/>
      <c r="I491" s="80">
        <f t="shared" si="78"/>
        <v>3797.5</v>
      </c>
      <c r="J491" s="80"/>
      <c r="K491" s="80">
        <f t="shared" si="79"/>
        <v>3797.5</v>
      </c>
      <c r="L491" s="93"/>
      <c r="M491" s="36"/>
      <c r="N491" s="36"/>
    </row>
    <row r="492" spans="1:14">
      <c r="A492" s="79" t="str">
        <f ca="1">IF(ISERROR(MATCH(F492,Код_КВР,0)),"",INDIRECT(ADDRESS(MATCH(F492,Код_КВР,0)+1,2,,,"КВР")))</f>
        <v>Субсидии автономным учреждениям</v>
      </c>
      <c r="B492" s="26">
        <v>805</v>
      </c>
      <c r="C492" s="75" t="s">
        <v>74</v>
      </c>
      <c r="D492" s="75" t="s">
        <v>91</v>
      </c>
      <c r="E492" s="26" t="s">
        <v>245</v>
      </c>
      <c r="F492" s="26">
        <v>620</v>
      </c>
      <c r="G492" s="80">
        <v>100.2</v>
      </c>
      <c r="H492" s="80"/>
      <c r="I492" s="80">
        <f t="shared" si="78"/>
        <v>100.2</v>
      </c>
      <c r="J492" s="80"/>
      <c r="K492" s="80">
        <f t="shared" si="79"/>
        <v>100.2</v>
      </c>
      <c r="L492" s="93"/>
      <c r="M492" s="36"/>
      <c r="N492" s="36"/>
    </row>
    <row r="493" spans="1:14" ht="33">
      <c r="A493" s="79" t="str">
        <f ca="1">IF(ISERROR(MATCH(E493,Код_КЦСР,0)),"",INDIRECT(ADDRESS(MATCH(E493,Код_КЦСР,0)+1,2,,,"КЦСР")))</f>
        <v>Обеспечение питанием обучающихся в МОУ за счет средств областного бюджета</v>
      </c>
      <c r="B493" s="26">
        <v>805</v>
      </c>
      <c r="C493" s="75" t="s">
        <v>74</v>
      </c>
      <c r="D493" s="75" t="s">
        <v>91</v>
      </c>
      <c r="E493" s="26" t="s">
        <v>246</v>
      </c>
      <c r="F493" s="26"/>
      <c r="G493" s="80">
        <f>G494</f>
        <v>20846.7</v>
      </c>
      <c r="H493" s="80">
        <f>H494</f>
        <v>0</v>
      </c>
      <c r="I493" s="80">
        <f t="shared" si="78"/>
        <v>20846.7</v>
      </c>
      <c r="J493" s="80">
        <f>J494</f>
        <v>0</v>
      </c>
      <c r="K493" s="80">
        <f t="shared" si="79"/>
        <v>20846.7</v>
      </c>
      <c r="L493" s="93"/>
      <c r="M493" s="36"/>
      <c r="N493" s="36"/>
    </row>
    <row r="494" spans="1:14" ht="33.75" customHeight="1">
      <c r="A494" s="79" t="str">
        <f ca="1">IF(ISERROR(MATCH(F494,Код_КВР,0)),"",INDIRECT(ADDRESS(MATCH(F494,Код_КВР,0)+1,2,,,"КВР")))</f>
        <v>Предоставление субсидий бюджетным, автономным учреждениям и иным некоммерческим организациям</v>
      </c>
      <c r="B494" s="26">
        <v>805</v>
      </c>
      <c r="C494" s="75" t="s">
        <v>74</v>
      </c>
      <c r="D494" s="75" t="s">
        <v>91</v>
      </c>
      <c r="E494" s="26" t="s">
        <v>246</v>
      </c>
      <c r="F494" s="26">
        <v>600</v>
      </c>
      <c r="G494" s="80">
        <f>G495+G496</f>
        <v>20846.7</v>
      </c>
      <c r="H494" s="80">
        <f>H495+H496</f>
        <v>0</v>
      </c>
      <c r="I494" s="80">
        <f t="shared" si="78"/>
        <v>20846.7</v>
      </c>
      <c r="J494" s="80">
        <f>J495+J496</f>
        <v>0</v>
      </c>
      <c r="K494" s="80">
        <f t="shared" si="79"/>
        <v>20846.7</v>
      </c>
      <c r="L494" s="93"/>
      <c r="M494" s="36"/>
      <c r="N494" s="36"/>
    </row>
    <row r="495" spans="1:14">
      <c r="A495" s="79" t="str">
        <f ca="1">IF(ISERROR(MATCH(F495,Код_КВР,0)),"",INDIRECT(ADDRESS(MATCH(F495,Код_КВР,0)+1,2,,,"КВР")))</f>
        <v>Субсидии бюджетным учреждениям</v>
      </c>
      <c r="B495" s="26">
        <v>805</v>
      </c>
      <c r="C495" s="75" t="s">
        <v>74</v>
      </c>
      <c r="D495" s="75" t="s">
        <v>91</v>
      </c>
      <c r="E495" s="26" t="s">
        <v>246</v>
      </c>
      <c r="F495" s="26">
        <v>610</v>
      </c>
      <c r="G495" s="80">
        <f>21166.3-570.1</f>
        <v>20596.2</v>
      </c>
      <c r="H495" s="80"/>
      <c r="I495" s="80">
        <f t="shared" si="78"/>
        <v>20596.2</v>
      </c>
      <c r="J495" s="80"/>
      <c r="K495" s="80">
        <f t="shared" si="79"/>
        <v>20596.2</v>
      </c>
      <c r="L495" s="93"/>
      <c r="M495" s="36"/>
      <c r="N495" s="36"/>
    </row>
    <row r="496" spans="1:14">
      <c r="A496" s="79" t="str">
        <f ca="1">IF(ISERROR(MATCH(F496,Код_КВР,0)),"",INDIRECT(ADDRESS(MATCH(F496,Код_КВР,0)+1,2,,,"КВР")))</f>
        <v>Субсидии автономным учреждениям</v>
      </c>
      <c r="B496" s="26">
        <v>805</v>
      </c>
      <c r="C496" s="75" t="s">
        <v>74</v>
      </c>
      <c r="D496" s="75" t="s">
        <v>91</v>
      </c>
      <c r="E496" s="26" t="s">
        <v>246</v>
      </c>
      <c r="F496" s="26">
        <v>620</v>
      </c>
      <c r="G496" s="80">
        <v>250.5</v>
      </c>
      <c r="H496" s="80"/>
      <c r="I496" s="80">
        <f t="shared" si="78"/>
        <v>250.5</v>
      </c>
      <c r="J496" s="80"/>
      <c r="K496" s="80">
        <f t="shared" si="79"/>
        <v>250.5</v>
      </c>
      <c r="L496" s="93"/>
      <c r="M496" s="36"/>
      <c r="N496" s="36"/>
    </row>
    <row r="497" spans="1:14">
      <c r="A497" s="79" t="str">
        <f ca="1">IF(ISERROR(MATCH(E497,Код_КЦСР,0)),"",INDIRECT(ADDRESS(MATCH(E497,Код_КЦСР,0)+1,2,,,"КЦСР")))</f>
        <v>Общее образование</v>
      </c>
      <c r="B497" s="26">
        <v>805</v>
      </c>
      <c r="C497" s="75" t="s">
        <v>74</v>
      </c>
      <c r="D497" s="75" t="s">
        <v>91</v>
      </c>
      <c r="E497" s="26" t="s">
        <v>263</v>
      </c>
      <c r="F497" s="26"/>
      <c r="G497" s="80">
        <f>G498+G507+G511</f>
        <v>1282088.8</v>
      </c>
      <c r="H497" s="80">
        <f>H498+H507+H511</f>
        <v>0</v>
      </c>
      <c r="I497" s="80">
        <f t="shared" si="78"/>
        <v>1282088.8</v>
      </c>
      <c r="J497" s="80">
        <f>J498+J507+J511</f>
        <v>0</v>
      </c>
      <c r="K497" s="80">
        <f t="shared" si="79"/>
        <v>1282088.8</v>
      </c>
      <c r="L497" s="93"/>
      <c r="M497" s="36"/>
      <c r="N497" s="36"/>
    </row>
    <row r="498" spans="1:14" ht="52.5" customHeight="1">
      <c r="A498" s="79" t="str">
        <f ca="1">IF(ISERROR(MATCH(E498,Код_КЦСР,0)),"",INDIRECT(ADDRESS(MATCH(E498,Код_КЦСР,0)+1,2,,,"КЦСР")))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v>
      </c>
      <c r="B498" s="26">
        <v>805</v>
      </c>
      <c r="C498" s="75" t="s">
        <v>74</v>
      </c>
      <c r="D498" s="75" t="s">
        <v>91</v>
      </c>
      <c r="E498" s="26" t="s">
        <v>264</v>
      </c>
      <c r="F498" s="26"/>
      <c r="G498" s="80">
        <f>G499+G503</f>
        <v>1268392.8</v>
      </c>
      <c r="H498" s="80">
        <f>H499+H503</f>
        <v>0</v>
      </c>
      <c r="I498" s="80">
        <f t="shared" si="78"/>
        <v>1268392.8</v>
      </c>
      <c r="J498" s="80">
        <f>J499+J503</f>
        <v>0</v>
      </c>
      <c r="K498" s="80">
        <f t="shared" si="79"/>
        <v>1268392.8</v>
      </c>
      <c r="L498" s="93"/>
      <c r="M498" s="36"/>
      <c r="N498" s="36"/>
    </row>
    <row r="499" spans="1:14" ht="68.25" customHeight="1">
      <c r="A499" s="79" t="str">
        <f ca="1">IF(ISERROR(MATCH(E499,Код_КЦСР,0)),"",INDIRECT(ADDRESS(MATCH(E499,Код_КЦСР,0)+1,2,,,"КЦСР")))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v>
      </c>
      <c r="B499" s="26">
        <v>805</v>
      </c>
      <c r="C499" s="75" t="s">
        <v>74</v>
      </c>
      <c r="D499" s="75" t="s">
        <v>91</v>
      </c>
      <c r="E499" s="26" t="s">
        <v>266</v>
      </c>
      <c r="F499" s="26"/>
      <c r="G499" s="80">
        <f>G500</f>
        <v>219037.2</v>
      </c>
      <c r="H499" s="80">
        <f>H500</f>
        <v>0</v>
      </c>
      <c r="I499" s="80">
        <f t="shared" si="78"/>
        <v>219037.2</v>
      </c>
      <c r="J499" s="80">
        <f>J500</f>
        <v>0</v>
      </c>
      <c r="K499" s="80">
        <f t="shared" si="79"/>
        <v>219037.2</v>
      </c>
      <c r="L499" s="93"/>
      <c r="M499" s="36"/>
      <c r="N499" s="36"/>
    </row>
    <row r="500" spans="1:14" ht="33.75" customHeight="1">
      <c r="A500" s="79" t="str">
        <f ca="1">IF(ISERROR(MATCH(F500,Код_КВР,0)),"",INDIRECT(ADDRESS(MATCH(F500,Код_КВР,0)+1,2,,,"КВР")))</f>
        <v>Предоставление субсидий бюджетным, автономным учреждениям и иным некоммерческим организациям</v>
      </c>
      <c r="B500" s="26">
        <v>805</v>
      </c>
      <c r="C500" s="75" t="s">
        <v>74</v>
      </c>
      <c r="D500" s="75" t="s">
        <v>91</v>
      </c>
      <c r="E500" s="26" t="s">
        <v>266</v>
      </c>
      <c r="F500" s="26">
        <v>600</v>
      </c>
      <c r="G500" s="80">
        <f>G501+G502</f>
        <v>219037.2</v>
      </c>
      <c r="H500" s="80">
        <f>H501+H502</f>
        <v>0</v>
      </c>
      <c r="I500" s="80">
        <f t="shared" si="78"/>
        <v>219037.2</v>
      </c>
      <c r="J500" s="80">
        <f>J501+J502</f>
        <v>0</v>
      </c>
      <c r="K500" s="80">
        <f t="shared" si="79"/>
        <v>219037.2</v>
      </c>
      <c r="L500" s="93"/>
      <c r="M500" s="36"/>
      <c r="N500" s="36"/>
    </row>
    <row r="501" spans="1:14">
      <c r="A501" s="79" t="str">
        <f ca="1">IF(ISERROR(MATCH(F501,Код_КВР,0)),"",INDIRECT(ADDRESS(MATCH(F501,Код_КВР,0)+1,2,,,"КВР")))</f>
        <v>Субсидии бюджетным учреждениям</v>
      </c>
      <c r="B501" s="26">
        <v>805</v>
      </c>
      <c r="C501" s="75" t="s">
        <v>74</v>
      </c>
      <c r="D501" s="75" t="s">
        <v>91</v>
      </c>
      <c r="E501" s="26" t="s">
        <v>266</v>
      </c>
      <c r="F501" s="26">
        <v>610</v>
      </c>
      <c r="G501" s="80">
        <v>214877</v>
      </c>
      <c r="H501" s="80"/>
      <c r="I501" s="80">
        <f t="shared" si="78"/>
        <v>214877</v>
      </c>
      <c r="J501" s="80"/>
      <c r="K501" s="80">
        <f t="shared" si="79"/>
        <v>214877</v>
      </c>
      <c r="L501" s="93"/>
      <c r="M501" s="36"/>
      <c r="N501" s="36"/>
    </row>
    <row r="502" spans="1:14">
      <c r="A502" s="79" t="str">
        <f ca="1">IF(ISERROR(MATCH(F502,Код_КВР,0)),"",INDIRECT(ADDRESS(MATCH(F502,Код_КВР,0)+1,2,,,"КВР")))</f>
        <v>Субсидии автономным учреждениям</v>
      </c>
      <c r="B502" s="26">
        <v>805</v>
      </c>
      <c r="C502" s="75" t="s">
        <v>74</v>
      </c>
      <c r="D502" s="75" t="s">
        <v>91</v>
      </c>
      <c r="E502" s="26" t="s">
        <v>266</v>
      </c>
      <c r="F502" s="26">
        <v>620</v>
      </c>
      <c r="G502" s="80">
        <v>4160.2</v>
      </c>
      <c r="H502" s="80"/>
      <c r="I502" s="80">
        <f t="shared" si="78"/>
        <v>4160.2</v>
      </c>
      <c r="J502" s="80"/>
      <c r="K502" s="80">
        <f t="shared" si="79"/>
        <v>4160.2</v>
      </c>
      <c r="L502" s="93"/>
      <c r="M502" s="36"/>
      <c r="N502" s="36"/>
    </row>
    <row r="503" spans="1:14" ht="66">
      <c r="A503" s="79" t="str">
        <f ca="1">IF(ISERROR(MATCH(E503,Код_КЦСР,0)),"",INDIRECT(ADDRESS(MATCH(E503,Код_КЦСР,0)+1,2,,,"КЦСР")))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v>
      </c>
      <c r="B503" s="26">
        <v>805</v>
      </c>
      <c r="C503" s="75" t="s">
        <v>74</v>
      </c>
      <c r="D503" s="75" t="s">
        <v>91</v>
      </c>
      <c r="E503" s="26" t="s">
        <v>267</v>
      </c>
      <c r="F503" s="26"/>
      <c r="G503" s="80">
        <f>G504</f>
        <v>1049355.6000000001</v>
      </c>
      <c r="H503" s="80">
        <f>H504</f>
        <v>0</v>
      </c>
      <c r="I503" s="80">
        <f t="shared" si="78"/>
        <v>1049355.6000000001</v>
      </c>
      <c r="J503" s="80">
        <f>J504</f>
        <v>0</v>
      </c>
      <c r="K503" s="80">
        <f t="shared" si="79"/>
        <v>1049355.6000000001</v>
      </c>
      <c r="L503" s="93"/>
      <c r="M503" s="36"/>
      <c r="N503" s="36"/>
    </row>
    <row r="504" spans="1:14" ht="33.75" customHeight="1">
      <c r="A504" s="79" t="str">
        <f ca="1">IF(ISERROR(MATCH(F504,Код_КВР,0)),"",INDIRECT(ADDRESS(MATCH(F504,Код_КВР,0)+1,2,,,"КВР")))</f>
        <v>Предоставление субсидий бюджетным, автономным учреждениям и иным некоммерческим организациям</v>
      </c>
      <c r="B504" s="26">
        <v>805</v>
      </c>
      <c r="C504" s="75" t="s">
        <v>74</v>
      </c>
      <c r="D504" s="75" t="s">
        <v>91</v>
      </c>
      <c r="E504" s="26" t="s">
        <v>267</v>
      </c>
      <c r="F504" s="26">
        <v>600</v>
      </c>
      <c r="G504" s="80">
        <f>G505+G506</f>
        <v>1049355.6000000001</v>
      </c>
      <c r="H504" s="80">
        <f>H505+H506</f>
        <v>0</v>
      </c>
      <c r="I504" s="80">
        <f t="shared" si="78"/>
        <v>1049355.6000000001</v>
      </c>
      <c r="J504" s="80">
        <f>J505+J506</f>
        <v>0</v>
      </c>
      <c r="K504" s="80">
        <f t="shared" si="79"/>
        <v>1049355.6000000001</v>
      </c>
      <c r="L504" s="93"/>
      <c r="M504" s="36"/>
      <c r="N504" s="36"/>
    </row>
    <row r="505" spans="1:14">
      <c r="A505" s="79" t="str">
        <f ca="1">IF(ISERROR(MATCH(F505,Код_КВР,0)),"",INDIRECT(ADDRESS(MATCH(F505,Код_КВР,0)+1,2,,,"КВР")))</f>
        <v>Субсидии бюджетным учреждениям</v>
      </c>
      <c r="B505" s="26">
        <v>805</v>
      </c>
      <c r="C505" s="75" t="s">
        <v>74</v>
      </c>
      <c r="D505" s="75" t="s">
        <v>91</v>
      </c>
      <c r="E505" s="26" t="s">
        <v>267</v>
      </c>
      <c r="F505" s="26">
        <v>610</v>
      </c>
      <c r="G505" s="80">
        <f>1057119.1-23720.4</f>
        <v>1033398.7000000001</v>
      </c>
      <c r="H505" s="80"/>
      <c r="I505" s="80">
        <f t="shared" si="78"/>
        <v>1033398.7000000001</v>
      </c>
      <c r="J505" s="80"/>
      <c r="K505" s="80">
        <f t="shared" si="79"/>
        <v>1033398.7000000001</v>
      </c>
      <c r="L505" s="93"/>
      <c r="M505" s="36"/>
      <c r="N505" s="36"/>
    </row>
    <row r="506" spans="1:14">
      <c r="A506" s="79" t="str">
        <f ca="1">IF(ISERROR(MATCH(F506,Код_КВР,0)),"",INDIRECT(ADDRESS(MATCH(F506,Код_КВР,0)+1,2,,,"КВР")))</f>
        <v>Субсидии автономным учреждениям</v>
      </c>
      <c r="B506" s="26">
        <v>805</v>
      </c>
      <c r="C506" s="75" t="s">
        <v>74</v>
      </c>
      <c r="D506" s="75" t="s">
        <v>91</v>
      </c>
      <c r="E506" s="26" t="s">
        <v>267</v>
      </c>
      <c r="F506" s="26">
        <v>620</v>
      </c>
      <c r="G506" s="80">
        <f>15955.1+1.8</f>
        <v>15956.9</v>
      </c>
      <c r="H506" s="80"/>
      <c r="I506" s="80">
        <f t="shared" si="78"/>
        <v>15956.9</v>
      </c>
      <c r="J506" s="80"/>
      <c r="K506" s="80">
        <f t="shared" si="79"/>
        <v>15956.9</v>
      </c>
      <c r="L506" s="93"/>
      <c r="M506" s="36"/>
      <c r="N506" s="36"/>
    </row>
    <row r="507" spans="1:14" ht="33.75" customHeight="1">
      <c r="A507" s="79" t="str">
        <f ca="1">IF(ISERROR(MATCH(E507,Код_КЦСР,0)),"",INDIRECT(ADDRESS(MATCH(E507,Код_КЦСР,0)+1,2,,,"КЦСР")))</f>
        <v>Формирование комплексной системы выявления, развития и поддержки одаренных детей и молодых талантов</v>
      </c>
      <c r="B507" s="26">
        <v>805</v>
      </c>
      <c r="C507" s="75" t="s">
        <v>74</v>
      </c>
      <c r="D507" s="75" t="s">
        <v>91</v>
      </c>
      <c r="E507" s="26" t="s">
        <v>269</v>
      </c>
      <c r="F507" s="26"/>
      <c r="G507" s="80">
        <f>G508</f>
        <v>458</v>
      </c>
      <c r="H507" s="80">
        <f>H508</f>
        <v>0</v>
      </c>
      <c r="I507" s="80">
        <f t="shared" si="78"/>
        <v>458</v>
      </c>
      <c r="J507" s="80">
        <f>J508</f>
        <v>0</v>
      </c>
      <c r="K507" s="80">
        <f t="shared" si="79"/>
        <v>458</v>
      </c>
      <c r="L507" s="93"/>
      <c r="M507" s="36"/>
      <c r="N507" s="36"/>
    </row>
    <row r="508" spans="1:14">
      <c r="A508" s="79" t="str">
        <f ca="1">IF(ISERROR(MATCH(F508,Код_КВР,0)),"",INDIRECT(ADDRESS(MATCH(F508,Код_КВР,0)+1,2,,,"КВР")))</f>
        <v>Социальное обеспечение и иные выплаты населению</v>
      </c>
      <c r="B508" s="26">
        <v>805</v>
      </c>
      <c r="C508" s="75" t="s">
        <v>74</v>
      </c>
      <c r="D508" s="75" t="s">
        <v>91</v>
      </c>
      <c r="E508" s="26" t="s">
        <v>269</v>
      </c>
      <c r="F508" s="26">
        <v>300</v>
      </c>
      <c r="G508" s="80">
        <f>G509+G510</f>
        <v>458</v>
      </c>
      <c r="H508" s="80">
        <f>H509+H510</f>
        <v>0</v>
      </c>
      <c r="I508" s="80">
        <f t="shared" si="78"/>
        <v>458</v>
      </c>
      <c r="J508" s="80">
        <f>J509+J510</f>
        <v>0</v>
      </c>
      <c r="K508" s="80">
        <f t="shared" si="79"/>
        <v>458</v>
      </c>
      <c r="L508" s="93"/>
      <c r="M508" s="36"/>
      <c r="N508" s="36"/>
    </row>
    <row r="509" spans="1:14">
      <c r="A509" s="79" t="str">
        <f ca="1">IF(ISERROR(MATCH(F509,Код_КВР,0)),"",INDIRECT(ADDRESS(MATCH(F509,Код_КВР,0)+1,2,,,"КВР")))</f>
        <v>Стипендии</v>
      </c>
      <c r="B509" s="26">
        <v>805</v>
      </c>
      <c r="C509" s="75" t="s">
        <v>74</v>
      </c>
      <c r="D509" s="75" t="s">
        <v>91</v>
      </c>
      <c r="E509" s="26" t="s">
        <v>269</v>
      </c>
      <c r="F509" s="26">
        <v>340</v>
      </c>
      <c r="G509" s="80">
        <v>200</v>
      </c>
      <c r="H509" s="80"/>
      <c r="I509" s="80">
        <f t="shared" si="78"/>
        <v>200</v>
      </c>
      <c r="J509" s="80"/>
      <c r="K509" s="80">
        <f t="shared" si="79"/>
        <v>200</v>
      </c>
      <c r="L509" s="93"/>
      <c r="M509" s="36"/>
      <c r="N509" s="36"/>
    </row>
    <row r="510" spans="1:14">
      <c r="A510" s="79" t="str">
        <f ca="1">IF(ISERROR(MATCH(F510,Код_КВР,0)),"",INDIRECT(ADDRESS(MATCH(F510,Код_КВР,0)+1,2,,,"КВР")))</f>
        <v>Премии и гранты</v>
      </c>
      <c r="B510" s="26">
        <v>805</v>
      </c>
      <c r="C510" s="75" t="s">
        <v>74</v>
      </c>
      <c r="D510" s="75" t="s">
        <v>91</v>
      </c>
      <c r="E510" s="26" t="s">
        <v>269</v>
      </c>
      <c r="F510" s="26">
        <v>350</v>
      </c>
      <c r="G510" s="80">
        <v>258</v>
      </c>
      <c r="H510" s="80"/>
      <c r="I510" s="80">
        <f t="shared" si="78"/>
        <v>258</v>
      </c>
      <c r="J510" s="80"/>
      <c r="K510" s="80">
        <f t="shared" si="79"/>
        <v>258</v>
      </c>
      <c r="L510" s="93"/>
      <c r="M510" s="36"/>
      <c r="N510" s="36"/>
    </row>
    <row r="511" spans="1:14" ht="67.5" customHeight="1">
      <c r="A511" s="79" t="str">
        <f ca="1">IF(ISERROR(MATCH(E511,Код_КЦСР,0)),"",INDIRECT(ADDRESS(MATCH(E511,Код_КЦСР,0)+1,2,,,"КЦСР")))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v>
      </c>
      <c r="B511" s="26">
        <v>805</v>
      </c>
      <c r="C511" s="75" t="s">
        <v>74</v>
      </c>
      <c r="D511" s="75" t="s">
        <v>91</v>
      </c>
      <c r="E511" s="26" t="s">
        <v>270</v>
      </c>
      <c r="F511" s="26"/>
      <c r="G511" s="80">
        <f t="shared" ref="G511:J513" si="83">G512</f>
        <v>13238</v>
      </c>
      <c r="H511" s="80">
        <f t="shared" si="83"/>
        <v>0</v>
      </c>
      <c r="I511" s="80">
        <f t="shared" si="78"/>
        <v>13238</v>
      </c>
      <c r="J511" s="80">
        <f t="shared" si="83"/>
        <v>0</v>
      </c>
      <c r="K511" s="80">
        <f t="shared" si="79"/>
        <v>13238</v>
      </c>
      <c r="L511" s="93"/>
      <c r="M511" s="36"/>
      <c r="N511" s="36"/>
    </row>
    <row r="512" spans="1:14" ht="69.75" customHeight="1">
      <c r="A512" s="79" t="str">
        <f ca="1">IF(ISERROR(MATCH(E512,Код_КЦСР,0)),"",INDIRECT(ADDRESS(MATCH(E512,Код_КЦСР,0)+1,2,,,"КЦСР")))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v>
      </c>
      <c r="B512" s="26">
        <v>805</v>
      </c>
      <c r="C512" s="75" t="s">
        <v>74</v>
      </c>
      <c r="D512" s="75" t="s">
        <v>91</v>
      </c>
      <c r="E512" s="26" t="s">
        <v>272</v>
      </c>
      <c r="F512" s="26"/>
      <c r="G512" s="80">
        <f t="shared" si="83"/>
        <v>13238</v>
      </c>
      <c r="H512" s="80">
        <f t="shared" si="83"/>
        <v>0</v>
      </c>
      <c r="I512" s="80">
        <f t="shared" si="78"/>
        <v>13238</v>
      </c>
      <c r="J512" s="80">
        <f t="shared" si="83"/>
        <v>0</v>
      </c>
      <c r="K512" s="80">
        <f t="shared" si="79"/>
        <v>13238</v>
      </c>
      <c r="L512" s="93"/>
      <c r="M512" s="36"/>
      <c r="N512" s="36"/>
    </row>
    <row r="513" spans="1:14" ht="33.75" customHeight="1">
      <c r="A513" s="79" t="str">
        <f ca="1">IF(ISERROR(MATCH(F513,Код_КВР,0)),"",INDIRECT(ADDRESS(MATCH(F513,Код_КВР,0)+1,2,,,"КВР")))</f>
        <v>Предоставление субсидий бюджетным, автономным учреждениям и иным некоммерческим организациям</v>
      </c>
      <c r="B513" s="26">
        <v>805</v>
      </c>
      <c r="C513" s="75" t="s">
        <v>74</v>
      </c>
      <c r="D513" s="75" t="s">
        <v>91</v>
      </c>
      <c r="E513" s="26" t="s">
        <v>272</v>
      </c>
      <c r="F513" s="26">
        <v>600</v>
      </c>
      <c r="G513" s="80">
        <f t="shared" si="83"/>
        <v>13238</v>
      </c>
      <c r="H513" s="80">
        <f t="shared" si="83"/>
        <v>0</v>
      </c>
      <c r="I513" s="80">
        <f t="shared" si="78"/>
        <v>13238</v>
      </c>
      <c r="J513" s="80">
        <f t="shared" si="83"/>
        <v>0</v>
      </c>
      <c r="K513" s="80">
        <f t="shared" si="79"/>
        <v>13238</v>
      </c>
      <c r="L513" s="93"/>
      <c r="M513" s="36"/>
      <c r="N513" s="36"/>
    </row>
    <row r="514" spans="1:14">
      <c r="A514" s="79" t="str">
        <f ca="1">IF(ISERROR(MATCH(F514,Код_КВР,0)),"",INDIRECT(ADDRESS(MATCH(F514,Код_КВР,0)+1,2,,,"КВР")))</f>
        <v>Субсидии бюджетным учреждениям</v>
      </c>
      <c r="B514" s="26">
        <v>805</v>
      </c>
      <c r="C514" s="75" t="s">
        <v>74</v>
      </c>
      <c r="D514" s="75" t="s">
        <v>91</v>
      </c>
      <c r="E514" s="26" t="s">
        <v>272</v>
      </c>
      <c r="F514" s="26">
        <v>610</v>
      </c>
      <c r="G514" s="80">
        <f>19175.7-5937.7</f>
        <v>13238</v>
      </c>
      <c r="H514" s="80"/>
      <c r="I514" s="80">
        <f t="shared" si="78"/>
        <v>13238</v>
      </c>
      <c r="J514" s="80"/>
      <c r="K514" s="80">
        <f t="shared" si="79"/>
        <v>13238</v>
      </c>
      <c r="L514" s="93"/>
      <c r="M514" s="36"/>
      <c r="N514" s="36"/>
    </row>
    <row r="515" spans="1:14">
      <c r="A515" s="79" t="str">
        <f ca="1">IF(ISERROR(MATCH(E515,Код_КЦСР,0)),"",INDIRECT(ADDRESS(MATCH(E515,Код_КЦСР,0)+1,2,,,"КЦСР")))</f>
        <v>Дополнительное образование</v>
      </c>
      <c r="B515" s="26">
        <v>805</v>
      </c>
      <c r="C515" s="75" t="s">
        <v>74</v>
      </c>
      <c r="D515" s="75" t="s">
        <v>91</v>
      </c>
      <c r="E515" s="26" t="s">
        <v>274</v>
      </c>
      <c r="F515" s="26"/>
      <c r="G515" s="80">
        <f t="shared" ref="G515:J517" si="84">G516</f>
        <v>93553.1</v>
      </c>
      <c r="H515" s="80">
        <f t="shared" si="84"/>
        <v>0</v>
      </c>
      <c r="I515" s="80">
        <f t="shared" si="78"/>
        <v>93553.1</v>
      </c>
      <c r="J515" s="80">
        <f t="shared" si="84"/>
        <v>0</v>
      </c>
      <c r="K515" s="80">
        <f t="shared" si="79"/>
        <v>93553.1</v>
      </c>
      <c r="L515" s="93"/>
      <c r="M515" s="36"/>
      <c r="N515" s="36"/>
    </row>
    <row r="516" spans="1:14">
      <c r="A516" s="79" t="str">
        <f ca="1">IF(ISERROR(MATCH(E516,Код_КЦСР,0)),"",INDIRECT(ADDRESS(MATCH(E516,Код_КЦСР,0)+1,2,,,"КЦСР")))</f>
        <v>Организация предоставления дополнительного образования детям</v>
      </c>
      <c r="B516" s="26">
        <v>805</v>
      </c>
      <c r="C516" s="75" t="s">
        <v>74</v>
      </c>
      <c r="D516" s="75" t="s">
        <v>91</v>
      </c>
      <c r="E516" s="26" t="s">
        <v>275</v>
      </c>
      <c r="F516" s="26"/>
      <c r="G516" s="80">
        <f t="shared" si="84"/>
        <v>93553.1</v>
      </c>
      <c r="H516" s="80">
        <f t="shared" si="84"/>
        <v>0</v>
      </c>
      <c r="I516" s="80">
        <f t="shared" si="78"/>
        <v>93553.1</v>
      </c>
      <c r="J516" s="80">
        <f t="shared" si="84"/>
        <v>0</v>
      </c>
      <c r="K516" s="80">
        <f t="shared" si="79"/>
        <v>93553.1</v>
      </c>
      <c r="L516" s="93"/>
      <c r="M516" s="36"/>
      <c r="N516" s="36"/>
    </row>
    <row r="517" spans="1:14" ht="33.75" customHeight="1">
      <c r="A517" s="79" t="str">
        <f ca="1">IF(ISERROR(MATCH(F517,Код_КВР,0)),"",INDIRECT(ADDRESS(MATCH(F517,Код_КВР,0)+1,2,,,"КВР")))</f>
        <v>Предоставление субсидий бюджетным, автономным учреждениям и иным некоммерческим организациям</v>
      </c>
      <c r="B517" s="26">
        <v>805</v>
      </c>
      <c r="C517" s="75" t="s">
        <v>74</v>
      </c>
      <c r="D517" s="75" t="s">
        <v>91</v>
      </c>
      <c r="E517" s="26" t="s">
        <v>275</v>
      </c>
      <c r="F517" s="26">
        <v>600</v>
      </c>
      <c r="G517" s="80">
        <f t="shared" si="84"/>
        <v>93553.1</v>
      </c>
      <c r="H517" s="80">
        <f t="shared" si="84"/>
        <v>0</v>
      </c>
      <c r="I517" s="80">
        <f t="shared" si="78"/>
        <v>93553.1</v>
      </c>
      <c r="J517" s="80">
        <f t="shared" si="84"/>
        <v>0</v>
      </c>
      <c r="K517" s="80">
        <f t="shared" si="79"/>
        <v>93553.1</v>
      </c>
      <c r="L517" s="93"/>
      <c r="M517" s="36"/>
      <c r="N517" s="36"/>
    </row>
    <row r="518" spans="1:14">
      <c r="A518" s="79" t="str">
        <f ca="1">IF(ISERROR(MATCH(F518,Код_КВР,0)),"",INDIRECT(ADDRESS(MATCH(F518,Код_КВР,0)+1,2,,,"КВР")))</f>
        <v>Субсидии бюджетным учреждениям</v>
      </c>
      <c r="B518" s="26">
        <v>805</v>
      </c>
      <c r="C518" s="75" t="s">
        <v>74</v>
      </c>
      <c r="D518" s="75" t="s">
        <v>91</v>
      </c>
      <c r="E518" s="26" t="s">
        <v>275</v>
      </c>
      <c r="F518" s="26">
        <v>610</v>
      </c>
      <c r="G518" s="82">
        <v>93553.1</v>
      </c>
      <c r="H518" s="82"/>
      <c r="I518" s="80">
        <f t="shared" si="78"/>
        <v>93553.1</v>
      </c>
      <c r="J518" s="82"/>
      <c r="K518" s="80">
        <f t="shared" si="79"/>
        <v>93553.1</v>
      </c>
      <c r="L518" s="93"/>
      <c r="M518" s="36"/>
      <c r="N518" s="36"/>
    </row>
    <row r="519" spans="1:14">
      <c r="A519" s="79" t="str">
        <f ca="1">IF(ISERROR(MATCH(E519,Код_КЦСР,0)),"",INDIRECT(ADDRESS(MATCH(E519,Код_КЦСР,0)+1,2,,,"КЦСР")))</f>
        <v>Кадровое обеспечение муниципальной системы образования</v>
      </c>
      <c r="B519" s="26">
        <v>805</v>
      </c>
      <c r="C519" s="75" t="s">
        <v>74</v>
      </c>
      <c r="D519" s="75" t="s">
        <v>91</v>
      </c>
      <c r="E519" s="26" t="s">
        <v>279</v>
      </c>
      <c r="F519" s="26"/>
      <c r="G519" s="82">
        <f>G520+G525</f>
        <v>227.9</v>
      </c>
      <c r="H519" s="82">
        <f>H520+H525</f>
        <v>0</v>
      </c>
      <c r="I519" s="80">
        <f t="shared" si="78"/>
        <v>227.9</v>
      </c>
      <c r="J519" s="82">
        <f>J520+J525</f>
        <v>0</v>
      </c>
      <c r="K519" s="80">
        <f t="shared" si="79"/>
        <v>227.9</v>
      </c>
      <c r="L519" s="93"/>
      <c r="M519" s="36"/>
      <c r="N519" s="36"/>
    </row>
    <row r="520" spans="1:14" ht="33.75" customHeight="1">
      <c r="A520" s="79" t="str">
        <f ca="1">IF(ISERROR(MATCH(E520,Код_КЦСР,0)),"",INDIRECT(ADDRESS(MATCH(E520,Код_КЦСР,0)+1,2,,,"КЦСР")))</f>
        <v>Осуществление выплат городских премий работникам муниципальных образовательных учреждений</v>
      </c>
      <c r="B520" s="26">
        <v>805</v>
      </c>
      <c r="C520" s="75" t="s">
        <v>74</v>
      </c>
      <c r="D520" s="75" t="s">
        <v>91</v>
      </c>
      <c r="E520" s="26" t="s">
        <v>280</v>
      </c>
      <c r="F520" s="26"/>
      <c r="G520" s="82">
        <f t="shared" ref="G520:J523" si="85">G521</f>
        <v>195.3</v>
      </c>
      <c r="H520" s="82">
        <f t="shared" si="85"/>
        <v>0</v>
      </c>
      <c r="I520" s="80">
        <f t="shared" si="78"/>
        <v>195.3</v>
      </c>
      <c r="J520" s="82">
        <f t="shared" si="85"/>
        <v>0</v>
      </c>
      <c r="K520" s="80">
        <f t="shared" si="79"/>
        <v>195.3</v>
      </c>
      <c r="L520" s="93"/>
      <c r="M520" s="36"/>
      <c r="N520" s="36"/>
    </row>
    <row r="521" spans="1:14" ht="33.75" customHeight="1">
      <c r="A521" s="79" t="str">
        <f ca="1">IF(ISERROR(MATCH(E521,Код_КЦСР,0)),"",INDIRECT(ADDRESS(MATCH(E521,Код_КЦСР,0)+1,2,,,"КЦСР")))</f>
        <v>Осуществление выплат городских премий работникам муниципальных образовательных учреждений за счет средств городского бюджета</v>
      </c>
      <c r="B521" s="26">
        <v>805</v>
      </c>
      <c r="C521" s="75" t="s">
        <v>74</v>
      </c>
      <c r="D521" s="75" t="s">
        <v>91</v>
      </c>
      <c r="E521" s="26" t="s">
        <v>282</v>
      </c>
      <c r="F521" s="26"/>
      <c r="G521" s="82">
        <f t="shared" si="85"/>
        <v>195.3</v>
      </c>
      <c r="H521" s="82">
        <f t="shared" si="85"/>
        <v>0</v>
      </c>
      <c r="I521" s="80">
        <f t="shared" si="78"/>
        <v>195.3</v>
      </c>
      <c r="J521" s="82">
        <f t="shared" si="85"/>
        <v>0</v>
      </c>
      <c r="K521" s="80">
        <f t="shared" si="79"/>
        <v>195.3</v>
      </c>
      <c r="L521" s="93"/>
      <c r="M521" s="36"/>
      <c r="N521" s="36"/>
    </row>
    <row r="522" spans="1:14" ht="49.5">
      <c r="A522" s="79" t="str">
        <f ca="1">IF(ISERROR(MATCH(E522,Код_КЦСР,0)),"",INDIRECT(ADDRESS(MATCH(E522,Код_КЦСР,0)+1,2,,,"КЦСР")))</f>
        <v>Городские премии имени И.А. Милютина в области образования в соответствии с постановлением Череповецкой городской Думы от 23.09.2003 № 120</v>
      </c>
      <c r="B522" s="26">
        <v>805</v>
      </c>
      <c r="C522" s="75" t="s">
        <v>74</v>
      </c>
      <c r="D522" s="75" t="s">
        <v>91</v>
      </c>
      <c r="E522" s="26" t="s">
        <v>284</v>
      </c>
      <c r="F522" s="26"/>
      <c r="G522" s="82">
        <f t="shared" si="85"/>
        <v>195.3</v>
      </c>
      <c r="H522" s="82">
        <f t="shared" si="85"/>
        <v>0</v>
      </c>
      <c r="I522" s="80">
        <f t="shared" si="78"/>
        <v>195.3</v>
      </c>
      <c r="J522" s="82">
        <f t="shared" si="85"/>
        <v>0</v>
      </c>
      <c r="K522" s="80">
        <f t="shared" si="79"/>
        <v>195.3</v>
      </c>
      <c r="L522" s="93"/>
      <c r="M522" s="36"/>
      <c r="N522" s="36"/>
    </row>
    <row r="523" spans="1:14">
      <c r="A523" s="79" t="str">
        <f ca="1">IF(ISERROR(MATCH(F523,Код_КВР,0)),"",INDIRECT(ADDRESS(MATCH(F523,Код_КВР,0)+1,2,,,"КВР")))</f>
        <v>Социальное обеспечение и иные выплаты населению</v>
      </c>
      <c r="B523" s="26">
        <v>805</v>
      </c>
      <c r="C523" s="75" t="s">
        <v>74</v>
      </c>
      <c r="D523" s="75" t="s">
        <v>91</v>
      </c>
      <c r="E523" s="26" t="s">
        <v>284</v>
      </c>
      <c r="F523" s="26">
        <v>300</v>
      </c>
      <c r="G523" s="82">
        <f t="shared" si="85"/>
        <v>195.3</v>
      </c>
      <c r="H523" s="82">
        <f t="shared" si="85"/>
        <v>0</v>
      </c>
      <c r="I523" s="80">
        <f t="shared" si="78"/>
        <v>195.3</v>
      </c>
      <c r="J523" s="82">
        <f t="shared" si="85"/>
        <v>0</v>
      </c>
      <c r="K523" s="80">
        <f t="shared" si="79"/>
        <v>195.3</v>
      </c>
      <c r="L523" s="93"/>
      <c r="M523" s="36"/>
      <c r="N523" s="36"/>
    </row>
    <row r="524" spans="1:14">
      <c r="A524" s="79" t="str">
        <f ca="1">IF(ISERROR(MATCH(F524,Код_КВР,0)),"",INDIRECT(ADDRESS(MATCH(F524,Код_КВР,0)+1,2,,,"КВР")))</f>
        <v>Публичные нормативные выплаты гражданам несоциального характера</v>
      </c>
      <c r="B524" s="26">
        <v>805</v>
      </c>
      <c r="C524" s="75" t="s">
        <v>74</v>
      </c>
      <c r="D524" s="75" t="s">
        <v>91</v>
      </c>
      <c r="E524" s="26" t="s">
        <v>284</v>
      </c>
      <c r="F524" s="26">
        <v>330</v>
      </c>
      <c r="G524" s="82">
        <v>195.3</v>
      </c>
      <c r="H524" s="82"/>
      <c r="I524" s="80">
        <f t="shared" si="78"/>
        <v>195.3</v>
      </c>
      <c r="J524" s="82"/>
      <c r="K524" s="80">
        <f t="shared" si="79"/>
        <v>195.3</v>
      </c>
      <c r="L524" s="93"/>
      <c r="M524" s="36"/>
      <c r="N524" s="36"/>
    </row>
    <row r="525" spans="1:14" ht="33.75" customHeight="1">
      <c r="A525" s="79" t="str">
        <f ca="1">IF(ISERROR(MATCH(E525,Код_КЦСР,0)),"",INDIRECT(ADDRESS(MATCH(E525,Код_КЦСР,0)+1,2,,,"КЦСР")))</f>
        <v>Представление лучших педагогов сферы образования к поощрению наградами всех уровней</v>
      </c>
      <c r="B525" s="26">
        <v>805</v>
      </c>
      <c r="C525" s="75" t="s">
        <v>74</v>
      </c>
      <c r="D525" s="75" t="s">
        <v>91</v>
      </c>
      <c r="E525" s="26" t="s">
        <v>293</v>
      </c>
      <c r="F525" s="26"/>
      <c r="G525" s="82">
        <f t="shared" ref="G525:J528" si="86">G526</f>
        <v>32.6</v>
      </c>
      <c r="H525" s="82">
        <f t="shared" si="86"/>
        <v>0</v>
      </c>
      <c r="I525" s="80">
        <f t="shared" si="78"/>
        <v>32.6</v>
      </c>
      <c r="J525" s="82">
        <f t="shared" si="86"/>
        <v>0</v>
      </c>
      <c r="K525" s="80">
        <f t="shared" si="79"/>
        <v>32.6</v>
      </c>
      <c r="L525" s="93"/>
      <c r="M525" s="36"/>
      <c r="N525" s="36"/>
    </row>
    <row r="526" spans="1:14" ht="33.75" customHeight="1">
      <c r="A526" s="79" t="str">
        <f ca="1">IF(ISERROR(MATCH(E526,Код_КЦСР,0)),"",INDIRECT(ADDRESS(MATCH(E526,Код_КЦСР,0)+1,2,,,"КЦСР")))</f>
        <v>Представление лучших педагогов сферы образования к поощрению наградами всех уровней за счет средств городского бюджета</v>
      </c>
      <c r="B526" s="26">
        <v>805</v>
      </c>
      <c r="C526" s="75" t="s">
        <v>74</v>
      </c>
      <c r="D526" s="75" t="s">
        <v>91</v>
      </c>
      <c r="E526" s="26" t="s">
        <v>295</v>
      </c>
      <c r="F526" s="26"/>
      <c r="G526" s="82">
        <f t="shared" si="86"/>
        <v>32.6</v>
      </c>
      <c r="H526" s="82">
        <f t="shared" si="86"/>
        <v>0</v>
      </c>
      <c r="I526" s="80">
        <f t="shared" si="78"/>
        <v>32.6</v>
      </c>
      <c r="J526" s="82">
        <f t="shared" si="86"/>
        <v>0</v>
      </c>
      <c r="K526" s="80">
        <f t="shared" si="79"/>
        <v>32.6</v>
      </c>
      <c r="L526" s="93"/>
      <c r="M526" s="36"/>
      <c r="N526" s="36"/>
    </row>
    <row r="527" spans="1:14" ht="49.5">
      <c r="A527" s="79" t="str">
        <f ca="1">IF(ISERROR(MATCH(E527,Код_КЦСР,0)),"",INDIRECT(ADDRESS(MATCH(E527,Код_КЦСР,0)+1,2,,,"КЦСР")))</f>
        <v>Премии победителям конкурса профессионального мастерства «Учитель года» в соответствии с решением Череповецкой городской Думы от 29.06.2010 № 128</v>
      </c>
      <c r="B527" s="26">
        <v>805</v>
      </c>
      <c r="C527" s="75" t="s">
        <v>74</v>
      </c>
      <c r="D527" s="75" t="s">
        <v>91</v>
      </c>
      <c r="E527" s="26" t="s">
        <v>297</v>
      </c>
      <c r="F527" s="26"/>
      <c r="G527" s="80">
        <f t="shared" si="86"/>
        <v>32.6</v>
      </c>
      <c r="H527" s="80">
        <f t="shared" si="86"/>
        <v>0</v>
      </c>
      <c r="I527" s="80">
        <f t="shared" si="78"/>
        <v>32.6</v>
      </c>
      <c r="J527" s="80">
        <f t="shared" si="86"/>
        <v>0</v>
      </c>
      <c r="K527" s="80">
        <f t="shared" si="79"/>
        <v>32.6</v>
      </c>
      <c r="L527" s="93"/>
      <c r="M527" s="36"/>
      <c r="N527" s="36"/>
    </row>
    <row r="528" spans="1:14">
      <c r="A528" s="79" t="str">
        <f ca="1">IF(ISERROR(MATCH(F528,Код_КВР,0)),"",INDIRECT(ADDRESS(MATCH(F528,Код_КВР,0)+1,2,,,"КВР")))</f>
        <v>Социальное обеспечение и иные выплаты населению</v>
      </c>
      <c r="B528" s="26">
        <v>805</v>
      </c>
      <c r="C528" s="75" t="s">
        <v>74</v>
      </c>
      <c r="D528" s="75" t="s">
        <v>91</v>
      </c>
      <c r="E528" s="26" t="s">
        <v>297</v>
      </c>
      <c r="F528" s="26">
        <v>300</v>
      </c>
      <c r="G528" s="80">
        <f t="shared" si="86"/>
        <v>32.6</v>
      </c>
      <c r="H528" s="80">
        <f t="shared" si="86"/>
        <v>0</v>
      </c>
      <c r="I528" s="80">
        <f t="shared" si="78"/>
        <v>32.6</v>
      </c>
      <c r="J528" s="80">
        <f t="shared" si="86"/>
        <v>0</v>
      </c>
      <c r="K528" s="80">
        <f t="shared" si="79"/>
        <v>32.6</v>
      </c>
      <c r="L528" s="93"/>
      <c r="M528" s="36"/>
      <c r="N528" s="36"/>
    </row>
    <row r="529" spans="1:14">
      <c r="A529" s="79" t="str">
        <f ca="1">IF(ISERROR(MATCH(F529,Код_КВР,0)),"",INDIRECT(ADDRESS(MATCH(F529,Код_КВР,0)+1,2,,,"КВР")))</f>
        <v>Публичные нормативные выплаты гражданам несоциального характера</v>
      </c>
      <c r="B529" s="26">
        <v>805</v>
      </c>
      <c r="C529" s="75" t="s">
        <v>74</v>
      </c>
      <c r="D529" s="75" t="s">
        <v>91</v>
      </c>
      <c r="E529" s="26" t="s">
        <v>297</v>
      </c>
      <c r="F529" s="26">
        <v>330</v>
      </c>
      <c r="G529" s="80">
        <v>32.6</v>
      </c>
      <c r="H529" s="80"/>
      <c r="I529" s="80">
        <f t="shared" si="78"/>
        <v>32.6</v>
      </c>
      <c r="J529" s="80"/>
      <c r="K529" s="80">
        <f t="shared" si="79"/>
        <v>32.6</v>
      </c>
      <c r="L529" s="93"/>
      <c r="M529" s="36"/>
      <c r="N529" s="36"/>
    </row>
    <row r="530" spans="1:14">
      <c r="A530" s="83" t="s">
        <v>123</v>
      </c>
      <c r="B530" s="26">
        <v>805</v>
      </c>
      <c r="C530" s="75" t="s">
        <v>74</v>
      </c>
      <c r="D530" s="75" t="s">
        <v>96</v>
      </c>
      <c r="E530" s="26"/>
      <c r="F530" s="26"/>
      <c r="G530" s="80">
        <f>G531+G566+G570</f>
        <v>107086.9</v>
      </c>
      <c r="H530" s="80">
        <f>H531+H566+H570</f>
        <v>0</v>
      </c>
      <c r="I530" s="80">
        <f t="shared" ref="I530:I593" si="87">G530+H530</f>
        <v>107086.9</v>
      </c>
      <c r="J530" s="80">
        <f>J531+J566+J570</f>
        <v>0</v>
      </c>
      <c r="K530" s="80">
        <f t="shared" ref="K530:K593" si="88">I530+J530</f>
        <v>107086.9</v>
      </c>
      <c r="L530" s="93"/>
      <c r="M530" s="36"/>
      <c r="N530" s="36"/>
    </row>
    <row r="531" spans="1:14">
      <c r="A531" s="79" t="str">
        <f ca="1">IF(ISERROR(MATCH(E531,Код_КЦСР,0)),"",INDIRECT(ADDRESS(MATCH(E531,Код_КЦСР,0)+1,2,,,"КЦСР")))</f>
        <v>Муниципальная программа «Развитие образования» на 2013 – 2022 годы</v>
      </c>
      <c r="B531" s="26">
        <v>805</v>
      </c>
      <c r="C531" s="75" t="s">
        <v>74</v>
      </c>
      <c r="D531" s="75" t="s">
        <v>96</v>
      </c>
      <c r="E531" s="26" t="s">
        <v>253</v>
      </c>
      <c r="F531" s="26"/>
      <c r="G531" s="80">
        <f>G532+G535+G539+G546+G552+G556+G560</f>
        <v>103713</v>
      </c>
      <c r="H531" s="80">
        <f>H532+H535+H539+H546+H552+H556+H560</f>
        <v>0</v>
      </c>
      <c r="I531" s="80">
        <f t="shared" si="87"/>
        <v>103713</v>
      </c>
      <c r="J531" s="80">
        <f>J532+J535+J539+J546+J552+J556+J560</f>
        <v>0</v>
      </c>
      <c r="K531" s="80">
        <f t="shared" si="88"/>
        <v>103713</v>
      </c>
      <c r="L531" s="93"/>
      <c r="M531" s="36"/>
      <c r="N531" s="36"/>
    </row>
    <row r="532" spans="1:14" ht="66">
      <c r="A532" s="79" t="str">
        <f ca="1">IF(ISERROR(MATCH(E532,Код_КЦСР,0)),"",INDIRECT(ADDRESS(MATCH(E532,Код_КЦСР,0)+1,2,,,"КЦСР")))</f>
        <v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v>
      </c>
      <c r="B532" s="26">
        <v>805</v>
      </c>
      <c r="C532" s="75" t="s">
        <v>74</v>
      </c>
      <c r="D532" s="75" t="s">
        <v>96</v>
      </c>
      <c r="E532" s="26" t="s">
        <v>242</v>
      </c>
      <c r="F532" s="26"/>
      <c r="G532" s="80">
        <f>G533</f>
        <v>92.7</v>
      </c>
      <c r="H532" s="80">
        <f>H533</f>
        <v>0</v>
      </c>
      <c r="I532" s="80">
        <f t="shared" si="87"/>
        <v>92.7</v>
      </c>
      <c r="J532" s="80">
        <f>J533</f>
        <v>0</v>
      </c>
      <c r="K532" s="80">
        <f t="shared" si="88"/>
        <v>92.7</v>
      </c>
      <c r="L532" s="93"/>
      <c r="M532" s="36"/>
      <c r="N532" s="36"/>
    </row>
    <row r="533" spans="1:14" ht="17.25" customHeight="1">
      <c r="A533" s="79" t="str">
        <f ca="1">IF(ISERROR(MATCH(F533,Код_КВР,0)),"",INDIRECT(ADDRESS(MATCH(F533,Код_КВР,0)+1,2,,,"КВР")))</f>
        <v>Закупка товаров, работ и услуг для государственных (муниципальных) нужд</v>
      </c>
      <c r="B533" s="26">
        <v>805</v>
      </c>
      <c r="C533" s="75" t="s">
        <v>74</v>
      </c>
      <c r="D533" s="75" t="s">
        <v>96</v>
      </c>
      <c r="E533" s="26" t="s">
        <v>242</v>
      </c>
      <c r="F533" s="26">
        <v>200</v>
      </c>
      <c r="G533" s="80">
        <f>G534</f>
        <v>92.7</v>
      </c>
      <c r="H533" s="80">
        <f>H534</f>
        <v>0</v>
      </c>
      <c r="I533" s="80">
        <f t="shared" si="87"/>
        <v>92.7</v>
      </c>
      <c r="J533" s="80">
        <f>J534</f>
        <v>0</v>
      </c>
      <c r="K533" s="80">
        <f t="shared" si="88"/>
        <v>92.7</v>
      </c>
      <c r="L533" s="93"/>
      <c r="M533" s="36"/>
      <c r="N533" s="36"/>
    </row>
    <row r="534" spans="1:14" ht="33.75" customHeight="1">
      <c r="A534" s="79" t="str">
        <f ca="1">IF(ISERROR(MATCH(F534,Код_КВР,0)),"",INDIRECT(ADDRESS(MATCH(F534,Код_КВР,0)+1,2,,,"КВР")))</f>
        <v>Иные закупки товаров, работ и услуг для обеспечения государственных (муниципальных) нужд</v>
      </c>
      <c r="B534" s="26">
        <v>805</v>
      </c>
      <c r="C534" s="75" t="s">
        <v>74</v>
      </c>
      <c r="D534" s="75" t="s">
        <v>96</v>
      </c>
      <c r="E534" s="26" t="s">
        <v>242</v>
      </c>
      <c r="F534" s="26">
        <v>240</v>
      </c>
      <c r="G534" s="80">
        <v>92.7</v>
      </c>
      <c r="H534" s="80"/>
      <c r="I534" s="80">
        <f t="shared" si="87"/>
        <v>92.7</v>
      </c>
      <c r="J534" s="80"/>
      <c r="K534" s="80">
        <f t="shared" si="88"/>
        <v>92.7</v>
      </c>
      <c r="L534" s="93"/>
      <c r="M534" s="36"/>
      <c r="N534" s="36"/>
    </row>
    <row r="535" spans="1:14">
      <c r="A535" s="79" t="str">
        <f ca="1">IF(ISERROR(MATCH(E535,Код_КЦСР,0)),"",INDIRECT(ADDRESS(MATCH(E535,Код_КЦСР,0)+1,2,,,"КЦСР")))</f>
        <v>Обеспечение питанием обучающихся в МОУ</v>
      </c>
      <c r="B535" s="26">
        <v>805</v>
      </c>
      <c r="C535" s="75" t="s">
        <v>74</v>
      </c>
      <c r="D535" s="75" t="s">
        <v>96</v>
      </c>
      <c r="E535" s="26" t="s">
        <v>247</v>
      </c>
      <c r="F535" s="26"/>
      <c r="G535" s="80">
        <f t="shared" ref="G535:J537" si="89">G536</f>
        <v>30.6</v>
      </c>
      <c r="H535" s="80">
        <f t="shared" si="89"/>
        <v>0</v>
      </c>
      <c r="I535" s="80">
        <f t="shared" si="87"/>
        <v>30.6</v>
      </c>
      <c r="J535" s="80">
        <f t="shared" si="89"/>
        <v>0</v>
      </c>
      <c r="K535" s="80">
        <f t="shared" si="88"/>
        <v>30.6</v>
      </c>
      <c r="L535" s="93"/>
      <c r="M535" s="36"/>
      <c r="N535" s="36"/>
    </row>
    <row r="536" spans="1:14" ht="33">
      <c r="A536" s="79" t="str">
        <f ca="1">IF(ISERROR(MATCH(E536,Код_КЦСР,0)),"",INDIRECT(ADDRESS(MATCH(E536,Код_КЦСР,0)+1,2,,,"КЦСР")))</f>
        <v>Обеспечение питанием обучающихся в МОУ за счет средств городского бюджета</v>
      </c>
      <c r="B536" s="26">
        <v>805</v>
      </c>
      <c r="C536" s="75" t="s">
        <v>74</v>
      </c>
      <c r="D536" s="75" t="s">
        <v>96</v>
      </c>
      <c r="E536" s="26" t="s">
        <v>245</v>
      </c>
      <c r="F536" s="26"/>
      <c r="G536" s="80">
        <f t="shared" si="89"/>
        <v>30.6</v>
      </c>
      <c r="H536" s="80">
        <f t="shared" si="89"/>
        <v>0</v>
      </c>
      <c r="I536" s="80">
        <f t="shared" si="87"/>
        <v>30.6</v>
      </c>
      <c r="J536" s="80">
        <f t="shared" si="89"/>
        <v>0</v>
      </c>
      <c r="K536" s="80">
        <f t="shared" si="88"/>
        <v>30.6</v>
      </c>
      <c r="L536" s="93"/>
      <c r="M536" s="36"/>
      <c r="N536" s="36"/>
    </row>
    <row r="537" spans="1:14" ht="33.75" customHeight="1">
      <c r="A537" s="79" t="str">
        <f ca="1">IF(ISERROR(MATCH(F537,Код_КВР,0)),"",INDIRECT(ADDRESS(MATCH(F537,Код_КВР,0)+1,2,,,"КВР")))</f>
        <v>Предоставление субсидий бюджетным, автономным учреждениям и иным некоммерческим организациям</v>
      </c>
      <c r="B537" s="26">
        <v>805</v>
      </c>
      <c r="C537" s="75" t="s">
        <v>74</v>
      </c>
      <c r="D537" s="75" t="s">
        <v>96</v>
      </c>
      <c r="E537" s="26" t="s">
        <v>245</v>
      </c>
      <c r="F537" s="26">
        <v>600</v>
      </c>
      <c r="G537" s="80">
        <f t="shared" si="89"/>
        <v>30.6</v>
      </c>
      <c r="H537" s="80">
        <f t="shared" si="89"/>
        <v>0</v>
      </c>
      <c r="I537" s="80">
        <f t="shared" si="87"/>
        <v>30.6</v>
      </c>
      <c r="J537" s="80">
        <f t="shared" si="89"/>
        <v>0</v>
      </c>
      <c r="K537" s="80">
        <f t="shared" si="88"/>
        <v>30.6</v>
      </c>
      <c r="L537" s="93"/>
      <c r="M537" s="36"/>
      <c r="N537" s="36"/>
    </row>
    <row r="538" spans="1:14">
      <c r="A538" s="79" t="str">
        <f ca="1">IF(ISERROR(MATCH(F538,Код_КВР,0)),"",INDIRECT(ADDRESS(MATCH(F538,Код_КВР,0)+1,2,,,"КВР")))</f>
        <v>Субсидии автономным учреждениям</v>
      </c>
      <c r="B538" s="26">
        <v>805</v>
      </c>
      <c r="C538" s="75" t="s">
        <v>74</v>
      </c>
      <c r="D538" s="75" t="s">
        <v>96</v>
      </c>
      <c r="E538" s="26" t="s">
        <v>245</v>
      </c>
      <c r="F538" s="26">
        <v>620</v>
      </c>
      <c r="G538" s="82">
        <v>30.6</v>
      </c>
      <c r="H538" s="82"/>
      <c r="I538" s="80">
        <f t="shared" si="87"/>
        <v>30.6</v>
      </c>
      <c r="J538" s="82"/>
      <c r="K538" s="80">
        <f t="shared" si="88"/>
        <v>30.6</v>
      </c>
      <c r="L538" s="93"/>
      <c r="M538" s="36"/>
      <c r="N538" s="36"/>
    </row>
    <row r="539" spans="1:14" ht="33">
      <c r="A539" s="79" t="str">
        <f ca="1">IF(ISERROR(MATCH(E539,Код_КЦСР,0)),"",INDIRECT(ADDRESS(MATCH(E539,Код_КЦСР,0)+1,2,,,"КЦСР")))</f>
        <v>Обеспечение работы по организации и ведению бухгалтерского (бюджетного) учета и отчетности</v>
      </c>
      <c r="B539" s="26">
        <v>805</v>
      </c>
      <c r="C539" s="75" t="s">
        <v>74</v>
      </c>
      <c r="D539" s="75" t="s">
        <v>96</v>
      </c>
      <c r="E539" s="26" t="s">
        <v>248</v>
      </c>
      <c r="F539" s="26"/>
      <c r="G539" s="80">
        <f>G540+G542+G544</f>
        <v>59730.5</v>
      </c>
      <c r="H539" s="80">
        <f>H540+H542+H544</f>
        <v>0</v>
      </c>
      <c r="I539" s="80">
        <f t="shared" si="87"/>
        <v>59730.5</v>
      </c>
      <c r="J539" s="80">
        <f>J540+J542+J544</f>
        <v>0</v>
      </c>
      <c r="K539" s="80">
        <f t="shared" si="88"/>
        <v>59730.5</v>
      </c>
      <c r="L539" s="93"/>
      <c r="M539" s="36"/>
      <c r="N539" s="36"/>
    </row>
    <row r="540" spans="1:14" ht="51" customHeight="1">
      <c r="A540" s="79" t="str">
        <f t="shared" ref="A540:A545" ca="1" si="90">IF(ISERROR(MATCH(F540,Код_КВР,0)),"",INDIRECT(ADDRESS(MATCH(F540,Код_КВР,0)+1,2,,,"КВР")))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0" s="26">
        <v>805</v>
      </c>
      <c r="C540" s="75" t="s">
        <v>74</v>
      </c>
      <c r="D540" s="75" t="s">
        <v>96</v>
      </c>
      <c r="E540" s="26" t="s">
        <v>248</v>
      </c>
      <c r="F540" s="26">
        <v>100</v>
      </c>
      <c r="G540" s="80">
        <f>G541</f>
        <v>52314.700000000004</v>
      </c>
      <c r="H540" s="80">
        <f>H541</f>
        <v>0</v>
      </c>
      <c r="I540" s="80">
        <f t="shared" si="87"/>
        <v>52314.700000000004</v>
      </c>
      <c r="J540" s="80">
        <f>J541</f>
        <v>0</v>
      </c>
      <c r="K540" s="80">
        <f t="shared" si="88"/>
        <v>52314.700000000004</v>
      </c>
      <c r="L540" s="93"/>
      <c r="M540" s="36"/>
      <c r="N540" s="36"/>
    </row>
    <row r="541" spans="1:14">
      <c r="A541" s="79" t="str">
        <f t="shared" ca="1" si="90"/>
        <v>Расходы на выплаты персоналу казенных учреждений</v>
      </c>
      <c r="B541" s="26">
        <v>805</v>
      </c>
      <c r="C541" s="75" t="s">
        <v>74</v>
      </c>
      <c r="D541" s="75" t="s">
        <v>96</v>
      </c>
      <c r="E541" s="26" t="s">
        <v>248</v>
      </c>
      <c r="F541" s="26">
        <v>110</v>
      </c>
      <c r="G541" s="80">
        <f>40180.3+12134.4</f>
        <v>52314.700000000004</v>
      </c>
      <c r="H541" s="80"/>
      <c r="I541" s="80">
        <f t="shared" si="87"/>
        <v>52314.700000000004</v>
      </c>
      <c r="J541" s="80"/>
      <c r="K541" s="80">
        <f t="shared" si="88"/>
        <v>52314.700000000004</v>
      </c>
      <c r="L541" s="93"/>
      <c r="M541" s="36"/>
      <c r="N541" s="36"/>
    </row>
    <row r="542" spans="1:14" ht="17.25" customHeight="1">
      <c r="A542" s="79" t="str">
        <f t="shared" ca="1" si="90"/>
        <v>Закупка товаров, работ и услуг для государственных (муниципальных) нужд</v>
      </c>
      <c r="B542" s="26">
        <v>805</v>
      </c>
      <c r="C542" s="75" t="s">
        <v>74</v>
      </c>
      <c r="D542" s="75" t="s">
        <v>96</v>
      </c>
      <c r="E542" s="26" t="s">
        <v>248</v>
      </c>
      <c r="F542" s="26">
        <v>200</v>
      </c>
      <c r="G542" s="80">
        <f>G543</f>
        <v>7115.6</v>
      </c>
      <c r="H542" s="80">
        <f>H543</f>
        <v>0</v>
      </c>
      <c r="I542" s="80">
        <f t="shared" si="87"/>
        <v>7115.6</v>
      </c>
      <c r="J542" s="80">
        <f>J543</f>
        <v>0</v>
      </c>
      <c r="K542" s="80">
        <f t="shared" si="88"/>
        <v>7115.6</v>
      </c>
      <c r="L542" s="93"/>
      <c r="M542" s="36"/>
      <c r="N542" s="36"/>
    </row>
    <row r="543" spans="1:14" ht="33.75" customHeight="1">
      <c r="A543" s="79" t="str">
        <f t="shared" ca="1" si="90"/>
        <v>Иные закупки товаров, работ и услуг для обеспечения государственных (муниципальных) нужд</v>
      </c>
      <c r="B543" s="26">
        <v>805</v>
      </c>
      <c r="C543" s="75" t="s">
        <v>74</v>
      </c>
      <c r="D543" s="75" t="s">
        <v>96</v>
      </c>
      <c r="E543" s="26" t="s">
        <v>248</v>
      </c>
      <c r="F543" s="26">
        <v>240</v>
      </c>
      <c r="G543" s="80">
        <v>7115.6</v>
      </c>
      <c r="H543" s="80"/>
      <c r="I543" s="80">
        <f t="shared" si="87"/>
        <v>7115.6</v>
      </c>
      <c r="J543" s="80"/>
      <c r="K543" s="80">
        <f t="shared" si="88"/>
        <v>7115.6</v>
      </c>
      <c r="L543" s="93"/>
      <c r="M543" s="36"/>
      <c r="N543" s="36"/>
    </row>
    <row r="544" spans="1:14">
      <c r="A544" s="79" t="str">
        <f t="shared" ca="1" si="90"/>
        <v>Иные бюджетные ассигнования</v>
      </c>
      <c r="B544" s="26">
        <v>805</v>
      </c>
      <c r="C544" s="75" t="s">
        <v>74</v>
      </c>
      <c r="D544" s="75" t="s">
        <v>96</v>
      </c>
      <c r="E544" s="26" t="s">
        <v>248</v>
      </c>
      <c r="F544" s="26">
        <v>800</v>
      </c>
      <c r="G544" s="80">
        <f>G545</f>
        <v>300.2</v>
      </c>
      <c r="H544" s="80">
        <f>H545</f>
        <v>0</v>
      </c>
      <c r="I544" s="80">
        <f t="shared" si="87"/>
        <v>300.2</v>
      </c>
      <c r="J544" s="80">
        <f>J545</f>
        <v>0</v>
      </c>
      <c r="K544" s="80">
        <f t="shared" si="88"/>
        <v>300.2</v>
      </c>
      <c r="L544" s="93"/>
      <c r="M544" s="36"/>
      <c r="N544" s="36"/>
    </row>
    <row r="545" spans="1:14">
      <c r="A545" s="79" t="str">
        <f t="shared" ca="1" si="90"/>
        <v>Уплата налогов, сборов и иных платежей</v>
      </c>
      <c r="B545" s="26">
        <v>805</v>
      </c>
      <c r="C545" s="75" t="s">
        <v>74</v>
      </c>
      <c r="D545" s="75" t="s">
        <v>96</v>
      </c>
      <c r="E545" s="26" t="s">
        <v>248</v>
      </c>
      <c r="F545" s="26">
        <v>850</v>
      </c>
      <c r="G545" s="80">
        <f>289.5+10.7</f>
        <v>300.2</v>
      </c>
      <c r="H545" s="80"/>
      <c r="I545" s="80">
        <f t="shared" si="87"/>
        <v>300.2</v>
      </c>
      <c r="J545" s="80"/>
      <c r="K545" s="80">
        <f t="shared" si="88"/>
        <v>300.2</v>
      </c>
      <c r="L545" s="93"/>
      <c r="M545" s="36"/>
      <c r="N545" s="36"/>
    </row>
    <row r="546" spans="1:14" ht="49.5">
      <c r="A546" s="79" t="str">
        <f ca="1">IF(ISERROR(MATCH(E546,Код_КЦСР,0)),"",INDIRECT(ADDRESS(MATCH(E546,Код_КЦСР,0)+1,2,,,"КЦСР")))</f>
        <v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v>
      </c>
      <c r="B546" s="26">
        <v>805</v>
      </c>
      <c r="C546" s="75" t="s">
        <v>74</v>
      </c>
      <c r="D546" s="75" t="s">
        <v>96</v>
      </c>
      <c r="E546" s="26" t="s">
        <v>249</v>
      </c>
      <c r="F546" s="26"/>
      <c r="G546" s="80">
        <f>G547</f>
        <v>21674.399999999998</v>
      </c>
      <c r="H546" s="80">
        <f>H547</f>
        <v>0</v>
      </c>
      <c r="I546" s="80">
        <f t="shared" si="87"/>
        <v>21674.399999999998</v>
      </c>
      <c r="J546" s="80">
        <f>J547</f>
        <v>0</v>
      </c>
      <c r="K546" s="80">
        <f t="shared" si="88"/>
        <v>21674.399999999998</v>
      </c>
      <c r="L546" s="93"/>
      <c r="M546" s="36"/>
      <c r="N546" s="36"/>
    </row>
    <row r="547" spans="1:14">
      <c r="A547" s="79" t="str">
        <f ca="1">IF(ISERROR(MATCH(E547,Код_КЦСР,0)),"",INDIRECT(ADDRESS(MATCH(E547,Код_КЦСР,0)+1,2,,,"КЦСР")))</f>
        <v>Расходы на обеспечение функций органов местного самоуправления</v>
      </c>
      <c r="B547" s="26">
        <v>805</v>
      </c>
      <c r="C547" s="75" t="s">
        <v>74</v>
      </c>
      <c r="D547" s="75" t="s">
        <v>96</v>
      </c>
      <c r="E547" s="26" t="s">
        <v>250</v>
      </c>
      <c r="F547" s="26"/>
      <c r="G547" s="80">
        <f>G548+G550</f>
        <v>21674.399999999998</v>
      </c>
      <c r="H547" s="80">
        <f>H548+H550</f>
        <v>0</v>
      </c>
      <c r="I547" s="80">
        <f t="shared" si="87"/>
        <v>21674.399999999998</v>
      </c>
      <c r="J547" s="80">
        <f>J548+J550</f>
        <v>0</v>
      </c>
      <c r="K547" s="80">
        <f t="shared" si="88"/>
        <v>21674.399999999998</v>
      </c>
      <c r="L547" s="93"/>
      <c r="M547" s="36"/>
      <c r="N547" s="36"/>
    </row>
    <row r="548" spans="1:14" ht="51" customHeight="1">
      <c r="A548" s="79" t="str">
        <f ca="1">IF(ISERROR(MATCH(F548,Код_КВР,0)),"",INDIRECT(ADDRESS(MATCH(F548,Код_КВР,0)+1,2,,,"КВР")))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8" s="26">
        <v>805</v>
      </c>
      <c r="C548" s="75" t="s">
        <v>74</v>
      </c>
      <c r="D548" s="75" t="s">
        <v>96</v>
      </c>
      <c r="E548" s="26" t="s">
        <v>250</v>
      </c>
      <c r="F548" s="26">
        <v>100</v>
      </c>
      <c r="G548" s="80">
        <f>G549</f>
        <v>21649.8</v>
      </c>
      <c r="H548" s="80">
        <f>H549</f>
        <v>0</v>
      </c>
      <c r="I548" s="80">
        <f t="shared" si="87"/>
        <v>21649.8</v>
      </c>
      <c r="J548" s="80">
        <f>J549</f>
        <v>0</v>
      </c>
      <c r="K548" s="80">
        <f t="shared" si="88"/>
        <v>21649.8</v>
      </c>
      <c r="L548" s="93"/>
      <c r="M548" s="36"/>
      <c r="N548" s="36"/>
    </row>
    <row r="549" spans="1:14" ht="18.75" customHeight="1">
      <c r="A549" s="79" t="str">
        <f ca="1">IF(ISERROR(MATCH(F549,Код_КВР,0)),"",INDIRECT(ADDRESS(MATCH(F549,Код_КВР,0)+1,2,,,"КВР")))</f>
        <v>Расходы на выплаты персоналу государственных (муниципальных) органов</v>
      </c>
      <c r="B549" s="26">
        <v>805</v>
      </c>
      <c r="C549" s="75" t="s">
        <v>74</v>
      </c>
      <c r="D549" s="75" t="s">
        <v>96</v>
      </c>
      <c r="E549" s="26" t="s">
        <v>250</v>
      </c>
      <c r="F549" s="26">
        <v>120</v>
      </c>
      <c r="G549" s="80">
        <v>21649.8</v>
      </c>
      <c r="H549" s="80"/>
      <c r="I549" s="80">
        <f t="shared" si="87"/>
        <v>21649.8</v>
      </c>
      <c r="J549" s="80"/>
      <c r="K549" s="80">
        <f t="shared" si="88"/>
        <v>21649.8</v>
      </c>
      <c r="L549" s="93"/>
      <c r="M549" s="36"/>
      <c r="N549" s="36"/>
    </row>
    <row r="550" spans="1:14" ht="18.75" customHeight="1">
      <c r="A550" s="79" t="str">
        <f ca="1">IF(ISERROR(MATCH(F550,Код_КВР,0)),"",INDIRECT(ADDRESS(MATCH(F550,Код_КВР,0)+1,2,,,"КВР")))</f>
        <v>Закупка товаров, работ и услуг для государственных (муниципальных) нужд</v>
      </c>
      <c r="B550" s="26">
        <v>805</v>
      </c>
      <c r="C550" s="75" t="s">
        <v>74</v>
      </c>
      <c r="D550" s="75" t="s">
        <v>96</v>
      </c>
      <c r="E550" s="26" t="s">
        <v>250</v>
      </c>
      <c r="F550" s="26">
        <v>200</v>
      </c>
      <c r="G550" s="80">
        <f>G551</f>
        <v>24.6</v>
      </c>
      <c r="H550" s="80">
        <f>H551</f>
        <v>0</v>
      </c>
      <c r="I550" s="80">
        <f t="shared" si="87"/>
        <v>24.6</v>
      </c>
      <c r="J550" s="80">
        <f>J551</f>
        <v>0</v>
      </c>
      <c r="K550" s="80">
        <f t="shared" si="88"/>
        <v>24.6</v>
      </c>
      <c r="L550" s="93"/>
      <c r="M550" s="36"/>
      <c r="N550" s="36"/>
    </row>
    <row r="551" spans="1:14" ht="33.75" customHeight="1">
      <c r="A551" s="79" t="str">
        <f ca="1">IF(ISERROR(MATCH(F551,Код_КВР,0)),"",INDIRECT(ADDRESS(MATCH(F551,Код_КВР,0)+1,2,,,"КВР")))</f>
        <v>Иные закупки товаров, работ и услуг для обеспечения государственных (муниципальных) нужд</v>
      </c>
      <c r="B551" s="26">
        <v>805</v>
      </c>
      <c r="C551" s="75" t="s">
        <v>74</v>
      </c>
      <c r="D551" s="75" t="s">
        <v>96</v>
      </c>
      <c r="E551" s="26" t="s">
        <v>250</v>
      </c>
      <c r="F551" s="26">
        <v>240</v>
      </c>
      <c r="G551" s="80">
        <v>24.6</v>
      </c>
      <c r="H551" s="80"/>
      <c r="I551" s="80">
        <f t="shared" si="87"/>
        <v>24.6</v>
      </c>
      <c r="J551" s="80"/>
      <c r="K551" s="80">
        <f t="shared" si="88"/>
        <v>24.6</v>
      </c>
      <c r="L551" s="93"/>
      <c r="M551" s="36"/>
      <c r="N551" s="36"/>
    </row>
    <row r="552" spans="1:14">
      <c r="A552" s="79" t="str">
        <f ca="1">IF(ISERROR(MATCH(E552,Код_КЦСР,0)),"",INDIRECT(ADDRESS(MATCH(E552,Код_КЦСР,0)+1,2,,,"КЦСР")))</f>
        <v>Дополнительное образование</v>
      </c>
      <c r="B552" s="26">
        <v>805</v>
      </c>
      <c r="C552" s="75" t="s">
        <v>74</v>
      </c>
      <c r="D552" s="75" t="s">
        <v>96</v>
      </c>
      <c r="E552" s="26" t="s">
        <v>274</v>
      </c>
      <c r="F552" s="26"/>
      <c r="G552" s="80">
        <f t="shared" ref="G552:J554" si="91">G553</f>
        <v>258</v>
      </c>
      <c r="H552" s="80">
        <f t="shared" si="91"/>
        <v>0</v>
      </c>
      <c r="I552" s="80">
        <f t="shared" si="87"/>
        <v>258</v>
      </c>
      <c r="J552" s="80">
        <f t="shared" si="91"/>
        <v>0</v>
      </c>
      <c r="K552" s="80">
        <f t="shared" si="88"/>
        <v>258</v>
      </c>
      <c r="L552" s="93"/>
      <c r="M552" s="36"/>
      <c r="N552" s="36"/>
    </row>
    <row r="553" spans="1:14" ht="49.5">
      <c r="A553" s="79" t="str">
        <f ca="1">IF(ISERROR(MATCH(E553,Код_КЦСР,0)),"",INDIRECT(ADDRESS(MATCH(E553,Код_КЦСР,0)+1,2,,,"КЦСР")))</f>
        <v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v>
      </c>
      <c r="B553" s="26">
        <v>805</v>
      </c>
      <c r="C553" s="75" t="s">
        <v>74</v>
      </c>
      <c r="D553" s="75" t="s">
        <v>96</v>
      </c>
      <c r="E553" s="26" t="s">
        <v>277</v>
      </c>
      <c r="F553" s="26"/>
      <c r="G553" s="80">
        <f t="shared" si="91"/>
        <v>258</v>
      </c>
      <c r="H553" s="80">
        <f t="shared" si="91"/>
        <v>0</v>
      </c>
      <c r="I553" s="80">
        <f t="shared" si="87"/>
        <v>258</v>
      </c>
      <c r="J553" s="80">
        <f t="shared" si="91"/>
        <v>0</v>
      </c>
      <c r="K553" s="80">
        <f t="shared" si="88"/>
        <v>258</v>
      </c>
      <c r="L553" s="93"/>
      <c r="M553" s="36"/>
      <c r="N553" s="36"/>
    </row>
    <row r="554" spans="1:14" ht="33.75" customHeight="1">
      <c r="A554" s="79" t="str">
        <f ca="1">IF(ISERROR(MATCH(F554,Код_КВР,0)),"",INDIRECT(ADDRESS(MATCH(F554,Код_КВР,0)+1,2,,,"КВР")))</f>
        <v>Предоставление субсидий бюджетным, автономным учреждениям и иным некоммерческим организациям</v>
      </c>
      <c r="B554" s="26">
        <v>805</v>
      </c>
      <c r="C554" s="75" t="s">
        <v>74</v>
      </c>
      <c r="D554" s="75" t="s">
        <v>96</v>
      </c>
      <c r="E554" s="26" t="s">
        <v>277</v>
      </c>
      <c r="F554" s="26">
        <v>600</v>
      </c>
      <c r="G554" s="80">
        <f t="shared" si="91"/>
        <v>258</v>
      </c>
      <c r="H554" s="80">
        <f t="shared" si="91"/>
        <v>0</v>
      </c>
      <c r="I554" s="80">
        <f t="shared" si="87"/>
        <v>258</v>
      </c>
      <c r="J554" s="80">
        <f t="shared" si="91"/>
        <v>0</v>
      </c>
      <c r="K554" s="80">
        <f t="shared" si="88"/>
        <v>258</v>
      </c>
      <c r="L554" s="93"/>
      <c r="M554" s="36"/>
      <c r="N554" s="36"/>
    </row>
    <row r="555" spans="1:14">
      <c r="A555" s="79" t="str">
        <f ca="1">IF(ISERROR(MATCH(F555,Код_КВР,0)),"",INDIRECT(ADDRESS(MATCH(F555,Код_КВР,0)+1,2,,,"КВР")))</f>
        <v>Субсидии бюджетным учреждениям</v>
      </c>
      <c r="B555" s="26">
        <v>805</v>
      </c>
      <c r="C555" s="75" t="s">
        <v>74</v>
      </c>
      <c r="D555" s="75" t="s">
        <v>96</v>
      </c>
      <c r="E555" s="26" t="s">
        <v>277</v>
      </c>
      <c r="F555" s="26">
        <v>610</v>
      </c>
      <c r="G555" s="80">
        <v>258</v>
      </c>
      <c r="H555" s="80"/>
      <c r="I555" s="80">
        <f t="shared" si="87"/>
        <v>258</v>
      </c>
      <c r="J555" s="80"/>
      <c r="K555" s="80">
        <f t="shared" si="88"/>
        <v>258</v>
      </c>
      <c r="L555" s="93"/>
      <c r="M555" s="36"/>
      <c r="N555" s="36"/>
    </row>
    <row r="556" spans="1:14">
      <c r="A556" s="79" t="str">
        <f ca="1">IF(ISERROR(MATCH(E556,Код_КЦСР,0)),"",INDIRECT(ADDRESS(MATCH(E556,Код_КЦСР,0)+1,2,,,"КЦСР")))</f>
        <v>Одаренные дети</v>
      </c>
      <c r="B556" s="26">
        <v>805</v>
      </c>
      <c r="C556" s="75" t="s">
        <v>74</v>
      </c>
      <c r="D556" s="75" t="s">
        <v>96</v>
      </c>
      <c r="E556" s="26" t="s">
        <v>298</v>
      </c>
      <c r="F556" s="26"/>
      <c r="G556" s="80">
        <f>G557</f>
        <v>1500</v>
      </c>
      <c r="H556" s="80">
        <f>H557</f>
        <v>0</v>
      </c>
      <c r="I556" s="80">
        <f t="shared" si="87"/>
        <v>1500</v>
      </c>
      <c r="J556" s="80">
        <f>J557</f>
        <v>0</v>
      </c>
      <c r="K556" s="80">
        <f t="shared" si="88"/>
        <v>1500</v>
      </c>
      <c r="L556" s="93"/>
      <c r="M556" s="36"/>
      <c r="N556" s="36"/>
    </row>
    <row r="557" spans="1:14" ht="33.75" customHeight="1">
      <c r="A557" s="79" t="str">
        <f ca="1">IF(ISERROR(MATCH(F557,Код_КВР,0)),"",INDIRECT(ADDRESS(MATCH(F557,Код_КВР,0)+1,2,,,"КВР")))</f>
        <v>Предоставление субсидий бюджетным, автономным учреждениям и иным некоммерческим организациям</v>
      </c>
      <c r="B557" s="26">
        <v>805</v>
      </c>
      <c r="C557" s="75" t="s">
        <v>74</v>
      </c>
      <c r="D557" s="75" t="s">
        <v>96</v>
      </c>
      <c r="E557" s="26" t="s">
        <v>298</v>
      </c>
      <c r="F557" s="26">
        <v>600</v>
      </c>
      <c r="G557" s="80">
        <f>G558+G559</f>
        <v>1500</v>
      </c>
      <c r="H557" s="80">
        <f>H558+H559</f>
        <v>0</v>
      </c>
      <c r="I557" s="80">
        <f t="shared" si="87"/>
        <v>1500</v>
      </c>
      <c r="J557" s="80">
        <f>J558+J559</f>
        <v>0</v>
      </c>
      <c r="K557" s="80">
        <f t="shared" si="88"/>
        <v>1500</v>
      </c>
      <c r="L557" s="93"/>
      <c r="M557" s="36"/>
      <c r="N557" s="36"/>
    </row>
    <row r="558" spans="1:14">
      <c r="A558" s="79" t="str">
        <f ca="1">IF(ISERROR(MATCH(F558,Код_КВР,0)),"",INDIRECT(ADDRESS(MATCH(F558,Код_КВР,0)+1,2,,,"КВР")))</f>
        <v>Субсидии бюджетным учреждениям</v>
      </c>
      <c r="B558" s="26">
        <v>805</v>
      </c>
      <c r="C558" s="75" t="s">
        <v>74</v>
      </c>
      <c r="D558" s="75" t="s">
        <v>96</v>
      </c>
      <c r="E558" s="26" t="s">
        <v>298</v>
      </c>
      <c r="F558" s="26">
        <v>610</v>
      </c>
      <c r="G558" s="80">
        <v>1464.8</v>
      </c>
      <c r="H558" s="80"/>
      <c r="I558" s="80">
        <f t="shared" si="87"/>
        <v>1464.8</v>
      </c>
      <c r="J558" s="80"/>
      <c r="K558" s="80">
        <f t="shared" si="88"/>
        <v>1464.8</v>
      </c>
      <c r="L558" s="93"/>
      <c r="M558" s="36"/>
      <c r="N558" s="36"/>
    </row>
    <row r="559" spans="1:14">
      <c r="A559" s="79" t="str">
        <f ca="1">IF(ISERROR(MATCH(F559,Код_КВР,0)),"",INDIRECT(ADDRESS(MATCH(F559,Код_КВР,0)+1,2,,,"КВР")))</f>
        <v>Субсидии автономным учреждениям</v>
      </c>
      <c r="B559" s="26">
        <v>805</v>
      </c>
      <c r="C559" s="75" t="s">
        <v>74</v>
      </c>
      <c r="D559" s="75" t="s">
        <v>96</v>
      </c>
      <c r="E559" s="26" t="s">
        <v>298</v>
      </c>
      <c r="F559" s="26">
        <v>620</v>
      </c>
      <c r="G559" s="80">
        <v>35.200000000000003</v>
      </c>
      <c r="H559" s="80"/>
      <c r="I559" s="80">
        <f t="shared" si="87"/>
        <v>35.200000000000003</v>
      </c>
      <c r="J559" s="80"/>
      <c r="K559" s="80">
        <f t="shared" si="88"/>
        <v>35.200000000000003</v>
      </c>
      <c r="L559" s="93"/>
      <c r="M559" s="36"/>
      <c r="N559" s="36"/>
    </row>
    <row r="560" spans="1:14" ht="33.75" customHeight="1">
      <c r="A560" s="79" t="str">
        <f ca="1">IF(ISERROR(MATCH(E560,Код_КЦСР,0)),"",INDIRECT(ADDRESS(MATCH(E560,Код_КЦСР,0)+1,2,,,"КЦСР")))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560" s="26">
        <v>805</v>
      </c>
      <c r="C560" s="75" t="s">
        <v>74</v>
      </c>
      <c r="D560" s="75" t="s">
        <v>96</v>
      </c>
      <c r="E560" s="26" t="s">
        <v>299</v>
      </c>
      <c r="F560" s="26"/>
      <c r="G560" s="80">
        <f>G561+G563</f>
        <v>20426.8</v>
      </c>
      <c r="H560" s="80">
        <f>H561+H563</f>
        <v>0</v>
      </c>
      <c r="I560" s="80">
        <f t="shared" si="87"/>
        <v>20426.8</v>
      </c>
      <c r="J560" s="80">
        <f>J561+J563</f>
        <v>0</v>
      </c>
      <c r="K560" s="80">
        <f t="shared" si="88"/>
        <v>20426.8</v>
      </c>
      <c r="L560" s="93"/>
      <c r="M560" s="36"/>
      <c r="N560" s="36"/>
    </row>
    <row r="561" spans="1:14" ht="18.75" customHeight="1">
      <c r="A561" s="79" t="str">
        <f ca="1">IF(ISERROR(MATCH(F561,Код_КВР,0)),"",INDIRECT(ADDRESS(MATCH(F561,Код_КВР,0)+1,2,,,"КВР")))</f>
        <v>Закупка товаров, работ и услуг для государственных (муниципальных) нужд</v>
      </c>
      <c r="B561" s="26">
        <v>805</v>
      </c>
      <c r="C561" s="75" t="s">
        <v>74</v>
      </c>
      <c r="D561" s="75" t="s">
        <v>96</v>
      </c>
      <c r="E561" s="26" t="s">
        <v>299</v>
      </c>
      <c r="F561" s="26">
        <v>200</v>
      </c>
      <c r="G561" s="80">
        <f>G562</f>
        <v>726.8</v>
      </c>
      <c r="H561" s="80">
        <f>H562</f>
        <v>0</v>
      </c>
      <c r="I561" s="80">
        <f t="shared" si="87"/>
        <v>726.8</v>
      </c>
      <c r="J561" s="80">
        <f>J562</f>
        <v>0</v>
      </c>
      <c r="K561" s="80">
        <f t="shared" si="88"/>
        <v>726.8</v>
      </c>
      <c r="L561" s="93"/>
      <c r="M561" s="36"/>
      <c r="N561" s="36"/>
    </row>
    <row r="562" spans="1:14" ht="33.75" customHeight="1">
      <c r="A562" s="79" t="str">
        <f ca="1">IF(ISERROR(MATCH(F562,Код_КВР,0)),"",INDIRECT(ADDRESS(MATCH(F562,Код_КВР,0)+1,2,,,"КВР")))</f>
        <v>Иные закупки товаров, работ и услуг для обеспечения государственных (муниципальных) нужд</v>
      </c>
      <c r="B562" s="26">
        <v>805</v>
      </c>
      <c r="C562" s="75" t="s">
        <v>74</v>
      </c>
      <c r="D562" s="75" t="s">
        <v>96</v>
      </c>
      <c r="E562" s="26" t="s">
        <v>299</v>
      </c>
      <c r="F562" s="26">
        <v>240</v>
      </c>
      <c r="G562" s="80">
        <v>726.8</v>
      </c>
      <c r="H562" s="80"/>
      <c r="I562" s="80">
        <f t="shared" si="87"/>
        <v>726.8</v>
      </c>
      <c r="J562" s="80"/>
      <c r="K562" s="80">
        <f t="shared" si="88"/>
        <v>726.8</v>
      </c>
      <c r="L562" s="93"/>
      <c r="M562" s="36"/>
      <c r="N562" s="36"/>
    </row>
    <row r="563" spans="1:14" ht="33.75" customHeight="1">
      <c r="A563" s="79" t="str">
        <f ca="1">IF(ISERROR(MATCH(F563,Код_КВР,0)),"",INDIRECT(ADDRESS(MATCH(F563,Код_КВР,0)+1,2,,,"КВР")))</f>
        <v>Предоставление субсидий бюджетным, автономным учреждениям и иным некоммерческим организациям</v>
      </c>
      <c r="B563" s="26">
        <v>805</v>
      </c>
      <c r="C563" s="75" t="s">
        <v>74</v>
      </c>
      <c r="D563" s="75" t="s">
        <v>96</v>
      </c>
      <c r="E563" s="26" t="s">
        <v>299</v>
      </c>
      <c r="F563" s="26">
        <v>600</v>
      </c>
      <c r="G563" s="80">
        <f>G564+G565</f>
        <v>19700</v>
      </c>
      <c r="H563" s="80">
        <f>H564+H565</f>
        <v>0</v>
      </c>
      <c r="I563" s="80">
        <f t="shared" si="87"/>
        <v>19700</v>
      </c>
      <c r="J563" s="80">
        <f>J564+J565</f>
        <v>0</v>
      </c>
      <c r="K563" s="80">
        <f t="shared" si="88"/>
        <v>19700</v>
      </c>
      <c r="L563" s="93"/>
      <c r="M563" s="36"/>
      <c r="N563" s="36"/>
    </row>
    <row r="564" spans="1:14">
      <c r="A564" s="79" t="str">
        <f ca="1">IF(ISERROR(MATCH(F564,Код_КВР,0)),"",INDIRECT(ADDRESS(MATCH(F564,Код_КВР,0)+1,2,,,"КВР")))</f>
        <v>Субсидии бюджетным учреждениям</v>
      </c>
      <c r="B564" s="26">
        <v>805</v>
      </c>
      <c r="C564" s="75" t="s">
        <v>74</v>
      </c>
      <c r="D564" s="75" t="s">
        <v>96</v>
      </c>
      <c r="E564" s="26" t="s">
        <v>299</v>
      </c>
      <c r="F564" s="26">
        <v>610</v>
      </c>
      <c r="G564" s="80">
        <v>19500</v>
      </c>
      <c r="H564" s="80"/>
      <c r="I564" s="80">
        <f t="shared" si="87"/>
        <v>19500</v>
      </c>
      <c r="J564" s="80"/>
      <c r="K564" s="80">
        <f t="shared" si="88"/>
        <v>19500</v>
      </c>
      <c r="L564" s="93"/>
      <c r="M564" s="36"/>
      <c r="N564" s="36"/>
    </row>
    <row r="565" spans="1:14">
      <c r="A565" s="79" t="str">
        <f ca="1">IF(ISERROR(MATCH(F565,Код_КВР,0)),"",INDIRECT(ADDRESS(MATCH(F565,Код_КВР,0)+1,2,,,"КВР")))</f>
        <v>Субсидии автономным учреждениям</v>
      </c>
      <c r="B565" s="26">
        <v>805</v>
      </c>
      <c r="C565" s="75" t="s">
        <v>74</v>
      </c>
      <c r="D565" s="75" t="s">
        <v>96</v>
      </c>
      <c r="E565" s="26" t="s">
        <v>299</v>
      </c>
      <c r="F565" s="26">
        <v>620</v>
      </c>
      <c r="G565" s="80">
        <v>200</v>
      </c>
      <c r="H565" s="80"/>
      <c r="I565" s="80">
        <f t="shared" si="87"/>
        <v>200</v>
      </c>
      <c r="J565" s="80"/>
      <c r="K565" s="80">
        <f t="shared" si="88"/>
        <v>200</v>
      </c>
      <c r="L565" s="93"/>
      <c r="M565" s="36"/>
      <c r="N565" s="36"/>
    </row>
    <row r="566" spans="1:14" ht="18.75" customHeight="1">
      <c r="A566" s="79" t="str">
        <f ca="1">IF(ISERROR(MATCH(E566,Код_КЦСР,0)),"",INDIRECT(ADDRESS(MATCH(E566,Код_КЦСР,0)+1,2,,,"КЦСР")))</f>
        <v>Муниципальная программа «Охрана окружающей среды» на 2013 – 2022 годы</v>
      </c>
      <c r="B566" s="26">
        <v>805</v>
      </c>
      <c r="C566" s="75" t="s">
        <v>74</v>
      </c>
      <c r="D566" s="75" t="s">
        <v>96</v>
      </c>
      <c r="E566" s="26" t="s">
        <v>374</v>
      </c>
      <c r="F566" s="26"/>
      <c r="G566" s="80">
        <f>G567</f>
        <v>435</v>
      </c>
      <c r="H566" s="80">
        <f>H567</f>
        <v>0</v>
      </c>
      <c r="I566" s="80">
        <f t="shared" si="87"/>
        <v>435</v>
      </c>
      <c r="J566" s="80">
        <f>J567</f>
        <v>0</v>
      </c>
      <c r="K566" s="80">
        <f t="shared" si="88"/>
        <v>435</v>
      </c>
      <c r="L566" s="93"/>
      <c r="M566" s="36"/>
      <c r="N566" s="36"/>
    </row>
    <row r="567" spans="1:14" ht="33.75" customHeight="1">
      <c r="A567" s="79" t="str">
        <f ca="1">IF(ISERROR(MATCH(E567,Код_КЦСР,0)),"",INDIRECT(ADDRESS(MATCH(E567,Код_КЦСР,0)+1,2,,,"КЦСР")))</f>
        <v>Организация мероприятий по экологическому образованию и воспитанию населения</v>
      </c>
      <c r="B567" s="26">
        <v>805</v>
      </c>
      <c r="C567" s="75" t="s">
        <v>74</v>
      </c>
      <c r="D567" s="75" t="s">
        <v>96</v>
      </c>
      <c r="E567" s="26" t="s">
        <v>376</v>
      </c>
      <c r="F567" s="26"/>
      <c r="G567" s="80">
        <f t="shared" ref="G567:J568" si="92">G568</f>
        <v>435</v>
      </c>
      <c r="H567" s="80">
        <f t="shared" si="92"/>
        <v>0</v>
      </c>
      <c r="I567" s="80">
        <f t="shared" si="87"/>
        <v>435</v>
      </c>
      <c r="J567" s="80">
        <f t="shared" si="92"/>
        <v>0</v>
      </c>
      <c r="K567" s="80">
        <f t="shared" si="88"/>
        <v>435</v>
      </c>
      <c r="L567" s="93"/>
      <c r="M567" s="36"/>
      <c r="N567" s="36"/>
    </row>
    <row r="568" spans="1:14" ht="33.75" customHeight="1">
      <c r="A568" s="79" t="str">
        <f ca="1">IF(ISERROR(MATCH(F568,Код_КВР,0)),"",INDIRECT(ADDRESS(MATCH(F568,Код_КВР,0)+1,2,,,"КВР")))</f>
        <v>Предоставление субсидий бюджетным, автономным учреждениям и иным некоммерческим организациям</v>
      </c>
      <c r="B568" s="26">
        <v>805</v>
      </c>
      <c r="C568" s="75" t="s">
        <v>74</v>
      </c>
      <c r="D568" s="75" t="s">
        <v>96</v>
      </c>
      <c r="E568" s="26" t="s">
        <v>376</v>
      </c>
      <c r="F568" s="26">
        <v>600</v>
      </c>
      <c r="G568" s="80">
        <f t="shared" si="92"/>
        <v>435</v>
      </c>
      <c r="H568" s="80">
        <f t="shared" si="92"/>
        <v>0</v>
      </c>
      <c r="I568" s="80">
        <f t="shared" si="87"/>
        <v>435</v>
      </c>
      <c r="J568" s="80">
        <f t="shared" si="92"/>
        <v>0</v>
      </c>
      <c r="K568" s="80">
        <f t="shared" si="88"/>
        <v>435</v>
      </c>
      <c r="L568" s="93"/>
      <c r="M568" s="36"/>
      <c r="N568" s="36"/>
    </row>
    <row r="569" spans="1:14">
      <c r="A569" s="79" t="str">
        <f ca="1">IF(ISERROR(MATCH(F569,Код_КВР,0)),"",INDIRECT(ADDRESS(MATCH(F569,Код_КВР,0)+1,2,,,"КВР")))</f>
        <v>Субсидии бюджетным учреждениям</v>
      </c>
      <c r="B569" s="26">
        <v>805</v>
      </c>
      <c r="C569" s="75" t="s">
        <v>74</v>
      </c>
      <c r="D569" s="75" t="s">
        <v>96</v>
      </c>
      <c r="E569" s="26" t="s">
        <v>376</v>
      </c>
      <c r="F569" s="26">
        <v>610</v>
      </c>
      <c r="G569" s="80">
        <v>435</v>
      </c>
      <c r="H569" s="80"/>
      <c r="I569" s="80">
        <f t="shared" si="87"/>
        <v>435</v>
      </c>
      <c r="J569" s="80"/>
      <c r="K569" s="80">
        <f t="shared" si="88"/>
        <v>435</v>
      </c>
      <c r="L569" s="93"/>
      <c r="M569" s="36"/>
      <c r="N569" s="36"/>
    </row>
    <row r="570" spans="1:14" ht="33">
      <c r="A570" s="79" t="str">
        <f ca="1">IF(ISERROR(MATCH(E570,Код_КЦСР,0)),"",INDIRECT(ADDRESS(MATCH(E570,Код_КЦСР,0)+1,2,,,"КЦСР")))</f>
        <v>Муниципальная программа «Развитие системы комплексной безопасности жизнедеятельности населения города» на 2014 – 2018 годы</v>
      </c>
      <c r="B570" s="26">
        <v>805</v>
      </c>
      <c r="C570" s="75" t="s">
        <v>74</v>
      </c>
      <c r="D570" s="75" t="s">
        <v>96</v>
      </c>
      <c r="E570" s="26" t="s">
        <v>532</v>
      </c>
      <c r="F570" s="26"/>
      <c r="G570" s="80">
        <f>G571</f>
        <v>2938.9</v>
      </c>
      <c r="H570" s="80">
        <f>H571</f>
        <v>0</v>
      </c>
      <c r="I570" s="80">
        <f t="shared" si="87"/>
        <v>2938.9</v>
      </c>
      <c r="J570" s="80">
        <f>J571</f>
        <v>0</v>
      </c>
      <c r="K570" s="80">
        <f t="shared" si="88"/>
        <v>2938.9</v>
      </c>
      <c r="L570" s="93"/>
      <c r="M570" s="36"/>
      <c r="N570" s="36"/>
    </row>
    <row r="571" spans="1:14">
      <c r="A571" s="79" t="str">
        <f ca="1">IF(ISERROR(MATCH(E571,Код_КЦСР,0)),"",INDIRECT(ADDRESS(MATCH(E571,Код_КЦСР,0)+1,2,,,"КЦСР")))</f>
        <v>Обеспечение пожарной безопасности муниципальных учреждений города</v>
      </c>
      <c r="B571" s="26">
        <v>805</v>
      </c>
      <c r="C571" s="75" t="s">
        <v>74</v>
      </c>
      <c r="D571" s="75" t="s">
        <v>96</v>
      </c>
      <c r="E571" s="26" t="s">
        <v>534</v>
      </c>
      <c r="F571" s="26"/>
      <c r="G571" s="80">
        <f>G572+G575+G579+G582+G585+G588</f>
        <v>2938.9</v>
      </c>
      <c r="H571" s="80">
        <f>H572+H575+H579+H582+H585+H588</f>
        <v>0</v>
      </c>
      <c r="I571" s="80">
        <f t="shared" si="87"/>
        <v>2938.9</v>
      </c>
      <c r="J571" s="80">
        <f>J572+J575+J579+J582+J585+J588</f>
        <v>0</v>
      </c>
      <c r="K571" s="80">
        <f t="shared" si="88"/>
        <v>2938.9</v>
      </c>
      <c r="L571" s="93"/>
      <c r="M571" s="36"/>
      <c r="N571" s="36"/>
    </row>
    <row r="572" spans="1:14" ht="34.5" customHeight="1">
      <c r="A572" s="79" t="str">
        <f ca="1">IF(ISERROR(MATCH(E572,Код_КЦСР,0)),"",INDIRECT(ADDRESS(MATCH(E572,Код_КЦСР,0)+1,2,,,"КЦСР")))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572" s="26">
        <v>805</v>
      </c>
      <c r="C572" s="75" t="s">
        <v>74</v>
      </c>
      <c r="D572" s="75" t="s">
        <v>96</v>
      </c>
      <c r="E572" s="26" t="s">
        <v>535</v>
      </c>
      <c r="F572" s="26"/>
      <c r="G572" s="80">
        <f>G573</f>
        <v>472</v>
      </c>
      <c r="H572" s="80">
        <f>H573</f>
        <v>0</v>
      </c>
      <c r="I572" s="80">
        <f t="shared" si="87"/>
        <v>472</v>
      </c>
      <c r="J572" s="80">
        <f>J573</f>
        <v>0</v>
      </c>
      <c r="K572" s="80">
        <f t="shared" si="88"/>
        <v>472</v>
      </c>
      <c r="L572" s="93"/>
      <c r="M572" s="36"/>
      <c r="N572" s="36"/>
    </row>
    <row r="573" spans="1:14" ht="34.5" customHeight="1">
      <c r="A573" s="79" t="str">
        <f ca="1">IF(ISERROR(MATCH(F573,Код_КВР,0)),"",INDIRECT(ADDRESS(MATCH(F573,Код_КВР,0)+1,2,,,"КВР")))</f>
        <v>Предоставление субсидий бюджетным, автономным учреждениям и иным некоммерческим организациям</v>
      </c>
      <c r="B573" s="26">
        <v>805</v>
      </c>
      <c r="C573" s="75" t="s">
        <v>74</v>
      </c>
      <c r="D573" s="75" t="s">
        <v>96</v>
      </c>
      <c r="E573" s="26" t="s">
        <v>535</v>
      </c>
      <c r="F573" s="26">
        <v>600</v>
      </c>
      <c r="G573" s="80">
        <f>G574</f>
        <v>472</v>
      </c>
      <c r="H573" s="80">
        <f>H574</f>
        <v>0</v>
      </c>
      <c r="I573" s="80">
        <f t="shared" si="87"/>
        <v>472</v>
      </c>
      <c r="J573" s="80">
        <f>J574</f>
        <v>0</v>
      </c>
      <c r="K573" s="80">
        <f t="shared" si="88"/>
        <v>472</v>
      </c>
      <c r="L573" s="93"/>
      <c r="M573" s="36"/>
      <c r="N573" s="36"/>
    </row>
    <row r="574" spans="1:14">
      <c r="A574" s="79" t="str">
        <f ca="1">IF(ISERROR(MATCH(F574,Код_КВР,0)),"",INDIRECT(ADDRESS(MATCH(F574,Код_КВР,0)+1,2,,,"КВР")))</f>
        <v>Субсидии бюджетным учреждениям</v>
      </c>
      <c r="B574" s="26">
        <v>805</v>
      </c>
      <c r="C574" s="75" t="s">
        <v>74</v>
      </c>
      <c r="D574" s="75" t="s">
        <v>96</v>
      </c>
      <c r="E574" s="26" t="s">
        <v>535</v>
      </c>
      <c r="F574" s="26">
        <v>610</v>
      </c>
      <c r="G574" s="80">
        <v>472</v>
      </c>
      <c r="H574" s="80"/>
      <c r="I574" s="80">
        <f t="shared" si="87"/>
        <v>472</v>
      </c>
      <c r="J574" s="80"/>
      <c r="K574" s="80">
        <f t="shared" si="88"/>
        <v>472</v>
      </c>
      <c r="L574" s="93"/>
      <c r="M574" s="36"/>
      <c r="N574" s="36"/>
    </row>
    <row r="575" spans="1:14" ht="33.75" customHeight="1">
      <c r="A575" s="79" t="str">
        <f ca="1">IF(ISERROR(MATCH(E575,Код_КЦСР,0)),"",INDIRECT(ADDRESS(MATCH(E575,Код_КЦСР,0)+1,2,,,"КЦСР")))</f>
        <v>Приобретение первичных средств пожаротушения, перезарядка огнетушителей</v>
      </c>
      <c r="B575" s="26">
        <v>805</v>
      </c>
      <c r="C575" s="75" t="s">
        <v>74</v>
      </c>
      <c r="D575" s="75" t="s">
        <v>96</v>
      </c>
      <c r="E575" s="26" t="s">
        <v>536</v>
      </c>
      <c r="F575" s="26"/>
      <c r="G575" s="80">
        <f>G576</f>
        <v>360.9</v>
      </c>
      <c r="H575" s="80">
        <f>H576</f>
        <v>0</v>
      </c>
      <c r="I575" s="80">
        <f t="shared" si="87"/>
        <v>360.9</v>
      </c>
      <c r="J575" s="80">
        <f>J576</f>
        <v>0</v>
      </c>
      <c r="K575" s="80">
        <f t="shared" si="88"/>
        <v>360.9</v>
      </c>
      <c r="L575" s="93"/>
      <c r="M575" s="36"/>
      <c r="N575" s="36"/>
    </row>
    <row r="576" spans="1:14" ht="33.75" customHeight="1">
      <c r="A576" s="79" t="str">
        <f ca="1">IF(ISERROR(MATCH(F576,Код_КВР,0)),"",INDIRECT(ADDRESS(MATCH(F576,Код_КВР,0)+1,2,,,"КВР")))</f>
        <v>Предоставление субсидий бюджетным, автономным учреждениям и иным некоммерческим организациям</v>
      </c>
      <c r="B576" s="26">
        <v>805</v>
      </c>
      <c r="C576" s="75" t="s">
        <v>74</v>
      </c>
      <c r="D576" s="75" t="s">
        <v>96</v>
      </c>
      <c r="E576" s="26" t="s">
        <v>536</v>
      </c>
      <c r="F576" s="26">
        <v>600</v>
      </c>
      <c r="G576" s="80">
        <f>G577+G578</f>
        <v>360.9</v>
      </c>
      <c r="H576" s="80">
        <f>H577+H578</f>
        <v>0</v>
      </c>
      <c r="I576" s="80">
        <f t="shared" si="87"/>
        <v>360.9</v>
      </c>
      <c r="J576" s="80">
        <f>J577+J578</f>
        <v>0</v>
      </c>
      <c r="K576" s="80">
        <f t="shared" si="88"/>
        <v>360.9</v>
      </c>
      <c r="L576" s="93"/>
      <c r="M576" s="36"/>
      <c r="N576" s="36"/>
    </row>
    <row r="577" spans="1:14">
      <c r="A577" s="79" t="str">
        <f ca="1">IF(ISERROR(MATCH(F577,Код_КВР,0)),"",INDIRECT(ADDRESS(MATCH(F577,Код_КВР,0)+1,2,,,"КВР")))</f>
        <v>Субсидии бюджетным учреждениям</v>
      </c>
      <c r="B577" s="26">
        <v>805</v>
      </c>
      <c r="C577" s="75" t="s">
        <v>74</v>
      </c>
      <c r="D577" s="75" t="s">
        <v>96</v>
      </c>
      <c r="E577" s="26" t="s">
        <v>536</v>
      </c>
      <c r="F577" s="26">
        <v>610</v>
      </c>
      <c r="G577" s="80">
        <v>354.9</v>
      </c>
      <c r="H577" s="80"/>
      <c r="I577" s="80">
        <f t="shared" si="87"/>
        <v>354.9</v>
      </c>
      <c r="J577" s="80"/>
      <c r="K577" s="80">
        <f t="shared" si="88"/>
        <v>354.9</v>
      </c>
      <c r="L577" s="93"/>
      <c r="M577" s="36"/>
      <c r="N577" s="36"/>
    </row>
    <row r="578" spans="1:14">
      <c r="A578" s="79" t="str">
        <f ca="1">IF(ISERROR(MATCH(F578,Код_КВР,0)),"",INDIRECT(ADDRESS(MATCH(F578,Код_КВР,0)+1,2,,,"КВР")))</f>
        <v>Субсидии автономным учреждениям</v>
      </c>
      <c r="B578" s="26">
        <v>805</v>
      </c>
      <c r="C578" s="75" t="s">
        <v>74</v>
      </c>
      <c r="D578" s="75" t="s">
        <v>96</v>
      </c>
      <c r="E578" s="26" t="s">
        <v>536</v>
      </c>
      <c r="F578" s="26">
        <v>620</v>
      </c>
      <c r="G578" s="80">
        <v>6</v>
      </c>
      <c r="H578" s="80"/>
      <c r="I578" s="80">
        <f t="shared" si="87"/>
        <v>6</v>
      </c>
      <c r="J578" s="80"/>
      <c r="K578" s="80">
        <f t="shared" si="88"/>
        <v>6</v>
      </c>
      <c r="L578" s="93"/>
      <c r="M578" s="36"/>
      <c r="N578" s="36"/>
    </row>
    <row r="579" spans="1:14">
      <c r="A579" s="79" t="str">
        <f ca="1">IF(ISERROR(MATCH(E579,Код_КЦСР,0)),"",INDIRECT(ADDRESS(MATCH(E579,Код_КЦСР,0)+1,2,,,"КЦСР")))</f>
        <v>Ремонт и оборудование эвакуационных путей зданий</v>
      </c>
      <c r="B579" s="26">
        <v>805</v>
      </c>
      <c r="C579" s="75" t="s">
        <v>74</v>
      </c>
      <c r="D579" s="75" t="s">
        <v>96</v>
      </c>
      <c r="E579" s="26" t="s">
        <v>537</v>
      </c>
      <c r="F579" s="26"/>
      <c r="G579" s="82">
        <f>G580</f>
        <v>984</v>
      </c>
      <c r="H579" s="82">
        <f>H580</f>
        <v>0</v>
      </c>
      <c r="I579" s="80">
        <f t="shared" si="87"/>
        <v>984</v>
      </c>
      <c r="J579" s="82">
        <f>J580</f>
        <v>0</v>
      </c>
      <c r="K579" s="80">
        <f t="shared" si="88"/>
        <v>984</v>
      </c>
      <c r="L579" s="93"/>
      <c r="M579" s="36"/>
      <c r="N579" s="36"/>
    </row>
    <row r="580" spans="1:14" ht="33.75" customHeight="1">
      <c r="A580" s="79" t="str">
        <f ca="1">IF(ISERROR(MATCH(F580,Код_КВР,0)),"",INDIRECT(ADDRESS(MATCH(F580,Код_КВР,0)+1,2,,,"КВР")))</f>
        <v>Предоставление субсидий бюджетным, автономным учреждениям и иным некоммерческим организациям</v>
      </c>
      <c r="B580" s="26">
        <v>805</v>
      </c>
      <c r="C580" s="75" t="s">
        <v>74</v>
      </c>
      <c r="D580" s="75" t="s">
        <v>96</v>
      </c>
      <c r="E580" s="26" t="s">
        <v>537</v>
      </c>
      <c r="F580" s="26">
        <v>600</v>
      </c>
      <c r="G580" s="80">
        <f>G581</f>
        <v>984</v>
      </c>
      <c r="H580" s="80">
        <f>H581</f>
        <v>0</v>
      </c>
      <c r="I580" s="80">
        <f t="shared" si="87"/>
        <v>984</v>
      </c>
      <c r="J580" s="80">
        <f>J581</f>
        <v>0</v>
      </c>
      <c r="K580" s="80">
        <f t="shared" si="88"/>
        <v>984</v>
      </c>
      <c r="L580" s="93"/>
      <c r="M580" s="36"/>
      <c r="N580" s="36"/>
    </row>
    <row r="581" spans="1:14">
      <c r="A581" s="79" t="str">
        <f ca="1">IF(ISERROR(MATCH(F581,Код_КВР,0)),"",INDIRECT(ADDRESS(MATCH(F581,Код_КВР,0)+1,2,,,"КВР")))</f>
        <v>Субсидии бюджетным учреждениям</v>
      </c>
      <c r="B581" s="26">
        <v>805</v>
      </c>
      <c r="C581" s="75" t="s">
        <v>74</v>
      </c>
      <c r="D581" s="75" t="s">
        <v>96</v>
      </c>
      <c r="E581" s="26" t="s">
        <v>537</v>
      </c>
      <c r="F581" s="26">
        <v>610</v>
      </c>
      <c r="G581" s="80">
        <v>984</v>
      </c>
      <c r="H581" s="80"/>
      <c r="I581" s="80">
        <f t="shared" si="87"/>
        <v>984</v>
      </c>
      <c r="J581" s="80"/>
      <c r="K581" s="80">
        <f t="shared" si="88"/>
        <v>984</v>
      </c>
      <c r="L581" s="93"/>
      <c r="M581" s="36"/>
      <c r="N581" s="36"/>
    </row>
    <row r="582" spans="1:14">
      <c r="A582" s="79" t="str">
        <f ca="1">IF(ISERROR(MATCH(E582,Код_КЦСР,0)),"",INDIRECT(ADDRESS(MATCH(E582,Код_КЦСР,0)+1,2,,,"КЦСР")))</f>
        <v>Ремонт и испытание наружных пожарных лестниц</v>
      </c>
      <c r="B582" s="26">
        <v>805</v>
      </c>
      <c r="C582" s="75" t="s">
        <v>74</v>
      </c>
      <c r="D582" s="75" t="s">
        <v>96</v>
      </c>
      <c r="E582" s="26" t="s">
        <v>540</v>
      </c>
      <c r="F582" s="26"/>
      <c r="G582" s="80">
        <f>G583</f>
        <v>216.5</v>
      </c>
      <c r="H582" s="80">
        <f>H583</f>
        <v>0</v>
      </c>
      <c r="I582" s="80">
        <f t="shared" si="87"/>
        <v>216.5</v>
      </c>
      <c r="J582" s="80">
        <f>J583</f>
        <v>0</v>
      </c>
      <c r="K582" s="80">
        <f t="shared" si="88"/>
        <v>216.5</v>
      </c>
      <c r="L582" s="93"/>
      <c r="M582" s="36"/>
      <c r="N582" s="36"/>
    </row>
    <row r="583" spans="1:14" ht="33.75" customHeight="1">
      <c r="A583" s="79" t="str">
        <f ca="1">IF(ISERROR(MATCH(F583,Код_КВР,0)),"",INDIRECT(ADDRESS(MATCH(F583,Код_КВР,0)+1,2,,,"КВР")))</f>
        <v>Предоставление субсидий бюджетным, автономным учреждениям и иным некоммерческим организациям</v>
      </c>
      <c r="B583" s="26">
        <v>805</v>
      </c>
      <c r="C583" s="75" t="s">
        <v>74</v>
      </c>
      <c r="D583" s="75" t="s">
        <v>96</v>
      </c>
      <c r="E583" s="26" t="s">
        <v>540</v>
      </c>
      <c r="F583" s="26">
        <v>600</v>
      </c>
      <c r="G583" s="80">
        <f>G584</f>
        <v>216.5</v>
      </c>
      <c r="H583" s="80">
        <f>H584</f>
        <v>0</v>
      </c>
      <c r="I583" s="80">
        <f t="shared" si="87"/>
        <v>216.5</v>
      </c>
      <c r="J583" s="80">
        <f>J584</f>
        <v>0</v>
      </c>
      <c r="K583" s="80">
        <f t="shared" si="88"/>
        <v>216.5</v>
      </c>
      <c r="L583" s="93"/>
      <c r="M583" s="36"/>
      <c r="N583" s="36"/>
    </row>
    <row r="584" spans="1:14">
      <c r="A584" s="79" t="str">
        <f ca="1">IF(ISERROR(MATCH(F584,Код_КВР,0)),"",INDIRECT(ADDRESS(MATCH(F584,Код_КВР,0)+1,2,,,"КВР")))</f>
        <v>Субсидии бюджетным учреждениям</v>
      </c>
      <c r="B584" s="26">
        <v>805</v>
      </c>
      <c r="C584" s="75" t="s">
        <v>74</v>
      </c>
      <c r="D584" s="75" t="s">
        <v>96</v>
      </c>
      <c r="E584" s="26" t="s">
        <v>540</v>
      </c>
      <c r="F584" s="26">
        <v>610</v>
      </c>
      <c r="G584" s="80">
        <v>216.5</v>
      </c>
      <c r="H584" s="80"/>
      <c r="I584" s="80">
        <f t="shared" si="87"/>
        <v>216.5</v>
      </c>
      <c r="J584" s="80"/>
      <c r="K584" s="80">
        <f t="shared" si="88"/>
        <v>216.5</v>
      </c>
      <c r="L584" s="93"/>
      <c r="M584" s="36"/>
      <c r="N584" s="36"/>
    </row>
    <row r="585" spans="1:14" ht="33.75" customHeight="1">
      <c r="A585" s="79" t="str">
        <f ca="1">IF(ISERROR(MATCH(E585,Код_КЦСР,0)),"",INDIRECT(ADDRESS(MATCH(E585,Код_КЦСР,0)+1,2,,,"КЦСР")))</f>
        <v>Комплектование, ремонт и испытание внутреннего противопожарного водоснабжения зданий (ПК)</v>
      </c>
      <c r="B585" s="26">
        <v>805</v>
      </c>
      <c r="C585" s="75" t="s">
        <v>74</v>
      </c>
      <c r="D585" s="75" t="s">
        <v>96</v>
      </c>
      <c r="E585" s="26" t="s">
        <v>541</v>
      </c>
      <c r="F585" s="26"/>
      <c r="G585" s="80">
        <f>G586</f>
        <v>10</v>
      </c>
      <c r="H585" s="80">
        <f>H586</f>
        <v>0</v>
      </c>
      <c r="I585" s="80">
        <f t="shared" si="87"/>
        <v>10</v>
      </c>
      <c r="J585" s="80">
        <f>J586</f>
        <v>0</v>
      </c>
      <c r="K585" s="80">
        <f t="shared" si="88"/>
        <v>10</v>
      </c>
      <c r="L585" s="93"/>
      <c r="M585" s="36"/>
      <c r="N585" s="36"/>
    </row>
    <row r="586" spans="1:14" ht="33.75" customHeight="1">
      <c r="A586" s="79" t="str">
        <f ca="1">IF(ISERROR(MATCH(F586,Код_КВР,0)),"",INDIRECT(ADDRESS(MATCH(F586,Код_КВР,0)+1,2,,,"КВР")))</f>
        <v>Предоставление субсидий бюджетным, автономным учреждениям и иным некоммерческим организациям</v>
      </c>
      <c r="B586" s="26">
        <v>805</v>
      </c>
      <c r="C586" s="75" t="s">
        <v>74</v>
      </c>
      <c r="D586" s="75" t="s">
        <v>96</v>
      </c>
      <c r="E586" s="26" t="s">
        <v>541</v>
      </c>
      <c r="F586" s="26">
        <v>600</v>
      </c>
      <c r="G586" s="80">
        <f>G587</f>
        <v>10</v>
      </c>
      <c r="H586" s="80">
        <f>H587</f>
        <v>0</v>
      </c>
      <c r="I586" s="80">
        <f t="shared" si="87"/>
        <v>10</v>
      </c>
      <c r="J586" s="80">
        <f>J587</f>
        <v>0</v>
      </c>
      <c r="K586" s="80">
        <f t="shared" si="88"/>
        <v>10</v>
      </c>
      <c r="L586" s="93"/>
      <c r="M586" s="36"/>
      <c r="N586" s="36"/>
    </row>
    <row r="587" spans="1:14">
      <c r="A587" s="79" t="str">
        <f ca="1">IF(ISERROR(MATCH(F587,Код_КВР,0)),"",INDIRECT(ADDRESS(MATCH(F587,Код_КВР,0)+1,2,,,"КВР")))</f>
        <v>Субсидии бюджетным учреждениям</v>
      </c>
      <c r="B587" s="26">
        <v>805</v>
      </c>
      <c r="C587" s="75" t="s">
        <v>74</v>
      </c>
      <c r="D587" s="75" t="s">
        <v>96</v>
      </c>
      <c r="E587" s="26" t="s">
        <v>541</v>
      </c>
      <c r="F587" s="26">
        <v>610</v>
      </c>
      <c r="G587" s="80">
        <v>10</v>
      </c>
      <c r="H587" s="80"/>
      <c r="I587" s="80">
        <f t="shared" si="87"/>
        <v>10</v>
      </c>
      <c r="J587" s="80"/>
      <c r="K587" s="80">
        <f t="shared" si="88"/>
        <v>10</v>
      </c>
      <c r="L587" s="93"/>
      <c r="M587" s="36"/>
      <c r="N587" s="36"/>
    </row>
    <row r="588" spans="1:14" ht="33">
      <c r="A588" s="79" t="str">
        <f ca="1">IF(ISERROR(MATCH(E588,Код_КЦСР,0)),"",INDIRECT(ADDRESS(MATCH(E588,Код_КЦСР,0)+1,2,,,"КЦСР")))</f>
        <v>Огнезащитная обработка деревянных и металлических конструкций зданий, декорации и одежды сцены. Проведение экспертизы</v>
      </c>
      <c r="B588" s="26">
        <v>805</v>
      </c>
      <c r="C588" s="75" t="s">
        <v>74</v>
      </c>
      <c r="D588" s="75" t="s">
        <v>96</v>
      </c>
      <c r="E588" s="26" t="s">
        <v>542</v>
      </c>
      <c r="F588" s="26"/>
      <c r="G588" s="80">
        <f>G589</f>
        <v>895.5</v>
      </c>
      <c r="H588" s="80">
        <f>H589</f>
        <v>0</v>
      </c>
      <c r="I588" s="80">
        <f t="shared" si="87"/>
        <v>895.5</v>
      </c>
      <c r="J588" s="80">
        <f>J589</f>
        <v>0</v>
      </c>
      <c r="K588" s="80">
        <f t="shared" si="88"/>
        <v>895.5</v>
      </c>
      <c r="L588" s="93"/>
      <c r="M588" s="36"/>
      <c r="N588" s="36"/>
    </row>
    <row r="589" spans="1:14" ht="33.75" customHeight="1">
      <c r="A589" s="79" t="str">
        <f ca="1">IF(ISERROR(MATCH(F589,Код_КВР,0)),"",INDIRECT(ADDRESS(MATCH(F589,Код_КВР,0)+1,2,,,"КВР")))</f>
        <v>Предоставление субсидий бюджетным, автономным учреждениям и иным некоммерческим организациям</v>
      </c>
      <c r="B589" s="26">
        <v>805</v>
      </c>
      <c r="C589" s="75" t="s">
        <v>74</v>
      </c>
      <c r="D589" s="75" t="s">
        <v>96</v>
      </c>
      <c r="E589" s="26" t="s">
        <v>542</v>
      </c>
      <c r="F589" s="26">
        <v>600</v>
      </c>
      <c r="G589" s="80">
        <f>G590+G591</f>
        <v>895.5</v>
      </c>
      <c r="H589" s="80">
        <f>H590+H591</f>
        <v>0</v>
      </c>
      <c r="I589" s="80">
        <f t="shared" si="87"/>
        <v>895.5</v>
      </c>
      <c r="J589" s="80">
        <f>J590+J591</f>
        <v>0</v>
      </c>
      <c r="K589" s="80">
        <f t="shared" si="88"/>
        <v>895.5</v>
      </c>
      <c r="L589" s="93"/>
      <c r="M589" s="36"/>
      <c r="N589" s="36"/>
    </row>
    <row r="590" spans="1:14">
      <c r="A590" s="79" t="str">
        <f ca="1">IF(ISERROR(MATCH(F590,Код_КВР,0)),"",INDIRECT(ADDRESS(MATCH(F590,Код_КВР,0)+1,2,,,"КВР")))</f>
        <v>Субсидии бюджетным учреждениям</v>
      </c>
      <c r="B590" s="26">
        <v>805</v>
      </c>
      <c r="C590" s="75" t="s">
        <v>74</v>
      </c>
      <c r="D590" s="75" t="s">
        <v>96</v>
      </c>
      <c r="E590" s="26" t="s">
        <v>542</v>
      </c>
      <c r="F590" s="26">
        <v>610</v>
      </c>
      <c r="G590" s="80">
        <v>883.5</v>
      </c>
      <c r="H590" s="80"/>
      <c r="I590" s="80">
        <f t="shared" si="87"/>
        <v>883.5</v>
      </c>
      <c r="J590" s="80"/>
      <c r="K590" s="80">
        <f t="shared" si="88"/>
        <v>883.5</v>
      </c>
      <c r="L590" s="93"/>
      <c r="M590" s="36"/>
      <c r="N590" s="36"/>
    </row>
    <row r="591" spans="1:14">
      <c r="A591" s="79" t="str">
        <f ca="1">IF(ISERROR(MATCH(F591,Код_КВР,0)),"",INDIRECT(ADDRESS(MATCH(F591,Код_КВР,0)+1,2,,,"КВР")))</f>
        <v>Субсидии автономным учреждениям</v>
      </c>
      <c r="B591" s="26">
        <v>805</v>
      </c>
      <c r="C591" s="75" t="s">
        <v>74</v>
      </c>
      <c r="D591" s="75" t="s">
        <v>96</v>
      </c>
      <c r="E591" s="26" t="s">
        <v>542</v>
      </c>
      <c r="F591" s="26">
        <v>620</v>
      </c>
      <c r="G591" s="80">
        <v>12</v>
      </c>
      <c r="H591" s="80"/>
      <c r="I591" s="80">
        <f t="shared" si="87"/>
        <v>12</v>
      </c>
      <c r="J591" s="80"/>
      <c r="K591" s="80">
        <f t="shared" si="88"/>
        <v>12</v>
      </c>
      <c r="L591" s="93"/>
      <c r="M591" s="36"/>
      <c r="N591" s="36"/>
    </row>
    <row r="592" spans="1:14">
      <c r="A592" s="79" t="str">
        <f ca="1">IF(ISERROR(MATCH(C592,Код_Раздел,0)),"",INDIRECT(ADDRESS(MATCH(C592,Код_Раздел,0)+1,2,,,"Раздел")))</f>
        <v>Социальная политика</v>
      </c>
      <c r="B592" s="26">
        <v>805</v>
      </c>
      <c r="C592" s="75" t="s">
        <v>67</v>
      </c>
      <c r="D592" s="75"/>
      <c r="E592" s="26"/>
      <c r="F592" s="26"/>
      <c r="G592" s="80">
        <f>G593+G601</f>
        <v>108297.70000000001</v>
      </c>
      <c r="H592" s="80">
        <f>H593+H601</f>
        <v>0</v>
      </c>
      <c r="I592" s="80">
        <f t="shared" si="87"/>
        <v>108297.70000000001</v>
      </c>
      <c r="J592" s="80">
        <f>J593+J601</f>
        <v>0</v>
      </c>
      <c r="K592" s="80">
        <f t="shared" si="88"/>
        <v>108297.70000000001</v>
      </c>
      <c r="L592" s="93"/>
      <c r="M592" s="36"/>
      <c r="N592" s="36"/>
    </row>
    <row r="593" spans="1:14">
      <c r="A593" s="83" t="s">
        <v>58</v>
      </c>
      <c r="B593" s="26">
        <v>805</v>
      </c>
      <c r="C593" s="75" t="s">
        <v>67</v>
      </c>
      <c r="D593" s="75" t="s">
        <v>92</v>
      </c>
      <c r="E593" s="26"/>
      <c r="F593" s="26"/>
      <c r="G593" s="80">
        <f t="shared" ref="G593:J596" si="93">G594</f>
        <v>14164.8</v>
      </c>
      <c r="H593" s="80">
        <f t="shared" si="93"/>
        <v>0</v>
      </c>
      <c r="I593" s="80">
        <f t="shared" si="87"/>
        <v>14164.8</v>
      </c>
      <c r="J593" s="80">
        <f t="shared" si="93"/>
        <v>0</v>
      </c>
      <c r="K593" s="80">
        <f t="shared" si="88"/>
        <v>14164.8</v>
      </c>
      <c r="L593" s="93"/>
      <c r="M593" s="36"/>
      <c r="N593" s="36"/>
    </row>
    <row r="594" spans="1:14">
      <c r="A594" s="79" t="str">
        <f ca="1">IF(ISERROR(MATCH(E594,Код_КЦСР,0)),"",INDIRECT(ADDRESS(MATCH(E594,Код_КЦСР,0)+1,2,,,"КЦСР")))</f>
        <v>Муниципальная программа «Развитие образования» на 2013 – 2022 годы</v>
      </c>
      <c r="B594" s="26">
        <v>805</v>
      </c>
      <c r="C594" s="75" t="s">
        <v>67</v>
      </c>
      <c r="D594" s="75" t="s">
        <v>92</v>
      </c>
      <c r="E594" s="26" t="s">
        <v>253</v>
      </c>
      <c r="F594" s="26"/>
      <c r="G594" s="80">
        <f t="shared" si="93"/>
        <v>14164.8</v>
      </c>
      <c r="H594" s="80">
        <f t="shared" si="93"/>
        <v>0</v>
      </c>
      <c r="I594" s="80">
        <f t="shared" ref="I594:I657" si="94">G594+H594</f>
        <v>14164.8</v>
      </c>
      <c r="J594" s="80">
        <f t="shared" si="93"/>
        <v>0</v>
      </c>
      <c r="K594" s="80">
        <f t="shared" ref="K594:K657" si="95">I594+J594</f>
        <v>14164.8</v>
      </c>
      <c r="L594" s="93"/>
      <c r="M594" s="36"/>
      <c r="N594" s="36"/>
    </row>
    <row r="595" spans="1:14">
      <c r="A595" s="79" t="str">
        <f ca="1">IF(ISERROR(MATCH(E595,Код_КЦСР,0)),"",INDIRECT(ADDRESS(MATCH(E595,Код_КЦСР,0)+1,2,,,"КЦСР")))</f>
        <v>Кадровое обеспечение муниципальной системы образования</v>
      </c>
      <c r="B595" s="26">
        <v>805</v>
      </c>
      <c r="C595" s="75" t="s">
        <v>67</v>
      </c>
      <c r="D595" s="75" t="s">
        <v>92</v>
      </c>
      <c r="E595" s="26" t="s">
        <v>279</v>
      </c>
      <c r="F595" s="26"/>
      <c r="G595" s="80">
        <f t="shared" si="93"/>
        <v>14164.8</v>
      </c>
      <c r="H595" s="80">
        <f t="shared" si="93"/>
        <v>0</v>
      </c>
      <c r="I595" s="80">
        <f t="shared" si="94"/>
        <v>14164.8</v>
      </c>
      <c r="J595" s="80">
        <f t="shared" si="93"/>
        <v>0</v>
      </c>
      <c r="K595" s="80">
        <f t="shared" si="95"/>
        <v>14164.8</v>
      </c>
      <c r="L595" s="93"/>
      <c r="M595" s="36"/>
      <c r="N595" s="36"/>
    </row>
    <row r="596" spans="1:14" ht="33.75" customHeight="1">
      <c r="A596" s="79" t="str">
        <f ca="1">IF(ISERROR(MATCH(E596,Код_КЦСР,0)),"",INDIRECT(ADDRESS(MATCH(E596,Код_КЦСР,0)+1,2,,,"КЦСР")))</f>
        <v>Осуществление денежных выплат работникам муниципальных образовательных учреждений</v>
      </c>
      <c r="B596" s="26">
        <v>805</v>
      </c>
      <c r="C596" s="75" t="s">
        <v>67</v>
      </c>
      <c r="D596" s="75" t="s">
        <v>92</v>
      </c>
      <c r="E596" s="26" t="s">
        <v>285</v>
      </c>
      <c r="F596" s="26"/>
      <c r="G596" s="80">
        <f t="shared" si="93"/>
        <v>14164.8</v>
      </c>
      <c r="H596" s="80">
        <f t="shared" si="93"/>
        <v>0</v>
      </c>
      <c r="I596" s="80">
        <f t="shared" si="94"/>
        <v>14164.8</v>
      </c>
      <c r="J596" s="80">
        <f t="shared" si="93"/>
        <v>0</v>
      </c>
      <c r="K596" s="80">
        <f t="shared" si="95"/>
        <v>14164.8</v>
      </c>
      <c r="L596" s="93"/>
      <c r="M596" s="36"/>
      <c r="N596" s="36"/>
    </row>
    <row r="597" spans="1:14" ht="33.75" customHeight="1">
      <c r="A597" s="79" t="str">
        <f ca="1">IF(ISERROR(MATCH(E597,Код_КЦСР,0)),"",INDIRECT(ADDRESS(MATCH(E597,Код_КЦСР,0)+1,2,,,"КЦСР")))</f>
        <v>Осуществление денежных выплат работникам муниципальных образовательных учреждений за счет средств городского бюджета</v>
      </c>
      <c r="B597" s="26">
        <v>805</v>
      </c>
      <c r="C597" s="75" t="s">
        <v>67</v>
      </c>
      <c r="D597" s="75" t="s">
        <v>92</v>
      </c>
      <c r="E597" s="26" t="s">
        <v>287</v>
      </c>
      <c r="F597" s="26"/>
      <c r="G597" s="80">
        <f t="shared" ref="G597:J599" si="96">G598</f>
        <v>14164.8</v>
      </c>
      <c r="H597" s="80">
        <f t="shared" si="96"/>
        <v>0</v>
      </c>
      <c r="I597" s="80">
        <f t="shared" si="94"/>
        <v>14164.8</v>
      </c>
      <c r="J597" s="80">
        <f t="shared" si="96"/>
        <v>0</v>
      </c>
      <c r="K597" s="80">
        <f t="shared" si="95"/>
        <v>14164.8</v>
      </c>
      <c r="L597" s="93"/>
      <c r="M597" s="36"/>
      <c r="N597" s="36"/>
    </row>
    <row r="598" spans="1:14" ht="51.75" customHeight="1">
      <c r="A598" s="79" t="str">
        <f ca="1">IF(ISERROR(MATCH(E598,Код_КЦСР,0)),"",INDIRECT(ADDRESS(MATCH(E598,Код_КЦСР,0)+1,2,,,"КЦСР")))</f>
        <v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v>
      </c>
      <c r="B598" s="26">
        <v>805</v>
      </c>
      <c r="C598" s="75" t="s">
        <v>67</v>
      </c>
      <c r="D598" s="75" t="s">
        <v>92</v>
      </c>
      <c r="E598" s="26" t="s">
        <v>291</v>
      </c>
      <c r="F598" s="26"/>
      <c r="G598" s="80">
        <f t="shared" si="96"/>
        <v>14164.8</v>
      </c>
      <c r="H598" s="80">
        <f t="shared" si="96"/>
        <v>0</v>
      </c>
      <c r="I598" s="80">
        <f t="shared" si="94"/>
        <v>14164.8</v>
      </c>
      <c r="J598" s="80">
        <f t="shared" si="96"/>
        <v>0</v>
      </c>
      <c r="K598" s="80">
        <f t="shared" si="95"/>
        <v>14164.8</v>
      </c>
      <c r="L598" s="93"/>
      <c r="M598" s="36"/>
      <c r="N598" s="36"/>
    </row>
    <row r="599" spans="1:14">
      <c r="A599" s="79" t="str">
        <f ca="1">IF(ISERROR(MATCH(F599,Код_КВР,0)),"",INDIRECT(ADDRESS(MATCH(F599,Код_КВР,0)+1,2,,,"КВР")))</f>
        <v>Социальное обеспечение и иные выплаты населению</v>
      </c>
      <c r="B599" s="26">
        <v>805</v>
      </c>
      <c r="C599" s="75" t="s">
        <v>67</v>
      </c>
      <c r="D599" s="75" t="s">
        <v>92</v>
      </c>
      <c r="E599" s="26" t="s">
        <v>291</v>
      </c>
      <c r="F599" s="26">
        <v>300</v>
      </c>
      <c r="G599" s="80">
        <f t="shared" si="96"/>
        <v>14164.8</v>
      </c>
      <c r="H599" s="80">
        <f t="shared" si="96"/>
        <v>0</v>
      </c>
      <c r="I599" s="80">
        <f t="shared" si="94"/>
        <v>14164.8</v>
      </c>
      <c r="J599" s="80">
        <f t="shared" si="96"/>
        <v>0</v>
      </c>
      <c r="K599" s="80">
        <f t="shared" si="95"/>
        <v>14164.8</v>
      </c>
      <c r="L599" s="93"/>
      <c r="M599" s="36"/>
      <c r="N599" s="36"/>
    </row>
    <row r="600" spans="1:14">
      <c r="A600" s="79" t="str">
        <f ca="1">IF(ISERROR(MATCH(F600,Код_КВР,0)),"",INDIRECT(ADDRESS(MATCH(F600,Код_КВР,0)+1,2,,,"КВР")))</f>
        <v>Публичные нормативные социальные выплаты гражданам</v>
      </c>
      <c r="B600" s="26">
        <v>805</v>
      </c>
      <c r="C600" s="75" t="s">
        <v>67</v>
      </c>
      <c r="D600" s="75" t="s">
        <v>92</v>
      </c>
      <c r="E600" s="26" t="s">
        <v>291</v>
      </c>
      <c r="F600" s="26">
        <v>310</v>
      </c>
      <c r="G600" s="80">
        <v>14164.8</v>
      </c>
      <c r="H600" s="80"/>
      <c r="I600" s="80">
        <f t="shared" si="94"/>
        <v>14164.8</v>
      </c>
      <c r="J600" s="80"/>
      <c r="K600" s="80">
        <f t="shared" si="95"/>
        <v>14164.8</v>
      </c>
      <c r="L600" s="93"/>
      <c r="M600" s="36"/>
      <c r="N600" s="36"/>
    </row>
    <row r="601" spans="1:14">
      <c r="A601" s="79" t="s">
        <v>82</v>
      </c>
      <c r="B601" s="26">
        <v>805</v>
      </c>
      <c r="C601" s="75" t="s">
        <v>67</v>
      </c>
      <c r="D601" s="75" t="s">
        <v>93</v>
      </c>
      <c r="E601" s="26"/>
      <c r="F601" s="26"/>
      <c r="G601" s="80">
        <f t="shared" ref="G601:J617" si="97">G602</f>
        <v>94132.900000000009</v>
      </c>
      <c r="H601" s="80">
        <f t="shared" si="97"/>
        <v>0</v>
      </c>
      <c r="I601" s="80">
        <f t="shared" si="94"/>
        <v>94132.900000000009</v>
      </c>
      <c r="J601" s="80">
        <f t="shared" si="97"/>
        <v>0</v>
      </c>
      <c r="K601" s="80">
        <f t="shared" si="95"/>
        <v>94132.900000000009</v>
      </c>
      <c r="L601" s="93"/>
      <c r="M601" s="36"/>
      <c r="N601" s="36"/>
    </row>
    <row r="602" spans="1:14">
      <c r="A602" s="79" t="str">
        <f ca="1">IF(ISERROR(MATCH(E602,Код_КЦСР,0)),"",INDIRECT(ADDRESS(MATCH(E602,Код_КЦСР,0)+1,2,,,"КЦСР")))</f>
        <v>Муниципальная программа «Развитие образования» на 2013 – 2022 годы</v>
      </c>
      <c r="B602" s="26">
        <v>805</v>
      </c>
      <c r="C602" s="75" t="s">
        <v>67</v>
      </c>
      <c r="D602" s="75" t="s">
        <v>93</v>
      </c>
      <c r="E602" s="26" t="s">
        <v>253</v>
      </c>
      <c r="F602" s="26"/>
      <c r="G602" s="80">
        <f>G603+G608+G613</f>
        <v>94132.900000000009</v>
      </c>
      <c r="H602" s="80">
        <f>H603+H608+H613</f>
        <v>0</v>
      </c>
      <c r="I602" s="80">
        <f t="shared" si="94"/>
        <v>94132.900000000009</v>
      </c>
      <c r="J602" s="80">
        <f>J603+J608+J613</f>
        <v>0</v>
      </c>
      <c r="K602" s="80">
        <f t="shared" si="95"/>
        <v>94132.900000000009</v>
      </c>
      <c r="L602" s="93"/>
      <c r="M602" s="36"/>
      <c r="N602" s="36"/>
    </row>
    <row r="603" spans="1:14">
      <c r="A603" s="79" t="str">
        <f ca="1">IF(ISERROR(MATCH(E603,Код_КЦСР,0)),"",INDIRECT(ADDRESS(MATCH(E603,Код_КЦСР,0)+1,2,,,"КЦСР")))</f>
        <v>Дошкольное образование</v>
      </c>
      <c r="B603" s="26">
        <v>805</v>
      </c>
      <c r="C603" s="75" t="s">
        <v>67</v>
      </c>
      <c r="D603" s="75" t="s">
        <v>93</v>
      </c>
      <c r="E603" s="26" t="s">
        <v>252</v>
      </c>
      <c r="F603" s="26"/>
      <c r="G603" s="80">
        <f t="shared" ref="G603:J606" si="98">G604</f>
        <v>69765.600000000006</v>
      </c>
      <c r="H603" s="80">
        <f t="shared" si="98"/>
        <v>0</v>
      </c>
      <c r="I603" s="80">
        <f t="shared" si="94"/>
        <v>69765.600000000006</v>
      </c>
      <c r="J603" s="80">
        <f t="shared" si="98"/>
        <v>0</v>
      </c>
      <c r="K603" s="80">
        <f t="shared" si="95"/>
        <v>69765.600000000006</v>
      </c>
      <c r="L603" s="93"/>
      <c r="M603" s="36"/>
      <c r="N603" s="36"/>
    </row>
    <row r="604" spans="1:14" ht="68.25" customHeight="1">
      <c r="A604" s="79" t="str">
        <f ca="1">IF(ISERROR(MATCH(E604,Код_КЦСР,0)),"",INDIRECT(ADDRESS(MATCH(E604,Код_КЦСР,0)+1,2,,,"КЦСР")))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v>
      </c>
      <c r="B604" s="26">
        <v>805</v>
      </c>
      <c r="C604" s="75" t="s">
        <v>67</v>
      </c>
      <c r="D604" s="75" t="s">
        <v>93</v>
      </c>
      <c r="E604" s="26" t="s">
        <v>259</v>
      </c>
      <c r="F604" s="26"/>
      <c r="G604" s="80">
        <f t="shared" si="98"/>
        <v>69765.600000000006</v>
      </c>
      <c r="H604" s="80">
        <f t="shared" si="98"/>
        <v>0</v>
      </c>
      <c r="I604" s="80">
        <f t="shared" si="94"/>
        <v>69765.600000000006</v>
      </c>
      <c r="J604" s="80">
        <f t="shared" si="98"/>
        <v>0</v>
      </c>
      <c r="K604" s="80">
        <f t="shared" si="95"/>
        <v>69765.600000000006</v>
      </c>
      <c r="L604" s="93"/>
      <c r="M604" s="36"/>
      <c r="N604" s="36"/>
    </row>
    <row r="605" spans="1:14" ht="69" customHeight="1">
      <c r="A605" s="79" t="str">
        <f ca="1">IF(ISERROR(MATCH(E605,Код_КЦСР,0)),"",INDIRECT(ADDRESS(MATCH(E605,Код_КЦСР,0)+1,2,,,"КЦСР")))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v>
      </c>
      <c r="B605" s="26">
        <v>805</v>
      </c>
      <c r="C605" s="75" t="s">
        <v>67</v>
      </c>
      <c r="D605" s="75" t="s">
        <v>93</v>
      </c>
      <c r="E605" s="26" t="s">
        <v>262</v>
      </c>
      <c r="F605" s="26"/>
      <c r="G605" s="80">
        <f t="shared" si="98"/>
        <v>69765.600000000006</v>
      </c>
      <c r="H605" s="80">
        <f t="shared" si="98"/>
        <v>0</v>
      </c>
      <c r="I605" s="80">
        <f t="shared" si="94"/>
        <v>69765.600000000006</v>
      </c>
      <c r="J605" s="80">
        <f t="shared" si="98"/>
        <v>0</v>
      </c>
      <c r="K605" s="80">
        <f t="shared" si="95"/>
        <v>69765.600000000006</v>
      </c>
      <c r="L605" s="93"/>
      <c r="M605" s="36"/>
      <c r="N605" s="36"/>
    </row>
    <row r="606" spans="1:14">
      <c r="A606" s="79" t="str">
        <f ca="1">IF(ISERROR(MATCH(F606,Код_КВР,0)),"",INDIRECT(ADDRESS(MATCH(F606,Код_КВР,0)+1,2,,,"КВР")))</f>
        <v>Социальное обеспечение и иные выплаты населению</v>
      </c>
      <c r="B606" s="26">
        <v>805</v>
      </c>
      <c r="C606" s="75" t="s">
        <v>67</v>
      </c>
      <c r="D606" s="75" t="s">
        <v>93</v>
      </c>
      <c r="E606" s="26" t="s">
        <v>262</v>
      </c>
      <c r="F606" s="26">
        <v>300</v>
      </c>
      <c r="G606" s="80">
        <f t="shared" si="98"/>
        <v>69765.600000000006</v>
      </c>
      <c r="H606" s="80">
        <f t="shared" si="98"/>
        <v>0</v>
      </c>
      <c r="I606" s="80">
        <f t="shared" si="94"/>
        <v>69765.600000000006</v>
      </c>
      <c r="J606" s="80">
        <f t="shared" si="98"/>
        <v>0</v>
      </c>
      <c r="K606" s="80">
        <f t="shared" si="95"/>
        <v>69765.600000000006</v>
      </c>
      <c r="L606" s="93"/>
      <c r="M606" s="36"/>
      <c r="N606" s="36"/>
    </row>
    <row r="607" spans="1:14" ht="33.75" customHeight="1">
      <c r="A607" s="79" t="str">
        <f ca="1">IF(ISERROR(MATCH(F607,Код_КВР,0)),"",INDIRECT(ADDRESS(MATCH(F607,Код_КВР,0)+1,2,,,"КВР")))</f>
        <v>Социальные выплаты гражданам, кроме публичных нормативных социальных выплат</v>
      </c>
      <c r="B607" s="26">
        <v>805</v>
      </c>
      <c r="C607" s="75" t="s">
        <v>67</v>
      </c>
      <c r="D607" s="75" t="s">
        <v>93</v>
      </c>
      <c r="E607" s="26" t="s">
        <v>262</v>
      </c>
      <c r="F607" s="26">
        <v>320</v>
      </c>
      <c r="G607" s="80">
        <f>76729.3-6963.7</f>
        <v>69765.600000000006</v>
      </c>
      <c r="H607" s="80"/>
      <c r="I607" s="80">
        <f t="shared" si="94"/>
        <v>69765.600000000006</v>
      </c>
      <c r="J607" s="80"/>
      <c r="K607" s="80">
        <f t="shared" si="95"/>
        <v>69765.600000000006</v>
      </c>
      <c r="L607" s="93"/>
      <c r="M607" s="36"/>
      <c r="N607" s="36"/>
    </row>
    <row r="608" spans="1:14">
      <c r="A608" s="79" t="str">
        <f ca="1">IF(ISERROR(MATCH(E608,Код_КЦСР,0)),"",INDIRECT(ADDRESS(MATCH(E608,Код_КЦСР,0)+1,2,,,"КЦСР")))</f>
        <v>Общее образование</v>
      </c>
      <c r="B608" s="26">
        <v>805</v>
      </c>
      <c r="C608" s="75" t="s">
        <v>67</v>
      </c>
      <c r="D608" s="75" t="s">
        <v>93</v>
      </c>
      <c r="E608" s="26" t="s">
        <v>263</v>
      </c>
      <c r="F608" s="26"/>
      <c r="G608" s="80">
        <f t="shared" ref="G608:J611" si="99">G609</f>
        <v>6863.6</v>
      </c>
      <c r="H608" s="80">
        <f t="shared" si="99"/>
        <v>0</v>
      </c>
      <c r="I608" s="80">
        <f t="shared" si="94"/>
        <v>6863.6</v>
      </c>
      <c r="J608" s="80">
        <f t="shared" si="99"/>
        <v>0</v>
      </c>
      <c r="K608" s="80">
        <f t="shared" si="95"/>
        <v>6863.6</v>
      </c>
      <c r="L608" s="93"/>
      <c r="M608" s="36"/>
      <c r="N608" s="36"/>
    </row>
    <row r="609" spans="1:14" ht="68.25" customHeight="1">
      <c r="A609" s="79" t="str">
        <f ca="1">IF(ISERROR(MATCH(E609,Код_КЦСР,0)),"",INDIRECT(ADDRESS(MATCH(E609,Код_КЦСР,0)+1,2,,,"КЦСР")))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v>
      </c>
      <c r="B609" s="26">
        <v>805</v>
      </c>
      <c r="C609" s="75" t="s">
        <v>67</v>
      </c>
      <c r="D609" s="75" t="s">
        <v>93</v>
      </c>
      <c r="E609" s="26" t="s">
        <v>270</v>
      </c>
      <c r="F609" s="26"/>
      <c r="G609" s="80">
        <f t="shared" si="99"/>
        <v>6863.6</v>
      </c>
      <c r="H609" s="80">
        <f t="shared" si="99"/>
        <v>0</v>
      </c>
      <c r="I609" s="80">
        <f t="shared" si="94"/>
        <v>6863.6</v>
      </c>
      <c r="J609" s="80">
        <f t="shared" si="99"/>
        <v>0</v>
      </c>
      <c r="K609" s="80">
        <f t="shared" si="95"/>
        <v>6863.6</v>
      </c>
      <c r="L609" s="93"/>
      <c r="M609" s="36"/>
      <c r="N609" s="36"/>
    </row>
    <row r="610" spans="1:14" ht="69.75" customHeight="1">
      <c r="A610" s="79" t="str">
        <f ca="1">IF(ISERROR(MATCH(E610,Код_КЦСР,0)),"",INDIRECT(ADDRESS(MATCH(E610,Код_КЦСР,0)+1,2,,,"КЦСР")))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v>
      </c>
      <c r="B610" s="26">
        <v>805</v>
      </c>
      <c r="C610" s="75" t="s">
        <v>67</v>
      </c>
      <c r="D610" s="75" t="s">
        <v>93</v>
      </c>
      <c r="E610" s="26" t="s">
        <v>272</v>
      </c>
      <c r="F610" s="26"/>
      <c r="G610" s="80">
        <f t="shared" si="99"/>
        <v>6863.6</v>
      </c>
      <c r="H610" s="80">
        <f t="shared" si="99"/>
        <v>0</v>
      </c>
      <c r="I610" s="80">
        <f t="shared" si="94"/>
        <v>6863.6</v>
      </c>
      <c r="J610" s="80">
        <f t="shared" si="99"/>
        <v>0</v>
      </c>
      <c r="K610" s="80">
        <f t="shared" si="95"/>
        <v>6863.6</v>
      </c>
      <c r="L610" s="93"/>
      <c r="M610" s="36"/>
      <c r="N610" s="36"/>
    </row>
    <row r="611" spans="1:14">
      <c r="A611" s="79" t="str">
        <f ca="1">IF(ISERROR(MATCH(F611,Код_КВР,0)),"",INDIRECT(ADDRESS(MATCH(F611,Код_КВР,0)+1,2,,,"КВР")))</f>
        <v>Социальное обеспечение и иные выплаты населению</v>
      </c>
      <c r="B611" s="26">
        <v>805</v>
      </c>
      <c r="C611" s="75" t="s">
        <v>67</v>
      </c>
      <c r="D611" s="75" t="s">
        <v>93</v>
      </c>
      <c r="E611" s="26" t="s">
        <v>272</v>
      </c>
      <c r="F611" s="26">
        <v>300</v>
      </c>
      <c r="G611" s="80">
        <f t="shared" si="99"/>
        <v>6863.6</v>
      </c>
      <c r="H611" s="80">
        <f t="shared" si="99"/>
        <v>0</v>
      </c>
      <c r="I611" s="80">
        <f t="shared" si="94"/>
        <v>6863.6</v>
      </c>
      <c r="J611" s="80">
        <f t="shared" si="99"/>
        <v>0</v>
      </c>
      <c r="K611" s="80">
        <f t="shared" si="95"/>
        <v>6863.6</v>
      </c>
      <c r="L611" s="93"/>
      <c r="M611" s="36"/>
      <c r="N611" s="36"/>
    </row>
    <row r="612" spans="1:14" ht="33.75" customHeight="1">
      <c r="A612" s="79" t="str">
        <f ca="1">IF(ISERROR(MATCH(F612,Код_КВР,0)),"",INDIRECT(ADDRESS(MATCH(F612,Код_КВР,0)+1,2,,,"КВР")))</f>
        <v>Социальные выплаты гражданам, кроме публичных нормативных социальных выплат</v>
      </c>
      <c r="B612" s="26">
        <v>805</v>
      </c>
      <c r="C612" s="75" t="s">
        <v>67</v>
      </c>
      <c r="D612" s="75" t="s">
        <v>93</v>
      </c>
      <c r="E612" s="26" t="s">
        <v>272</v>
      </c>
      <c r="F612" s="26">
        <v>320</v>
      </c>
      <c r="G612" s="80">
        <v>6863.6</v>
      </c>
      <c r="H612" s="80"/>
      <c r="I612" s="80">
        <f t="shared" si="94"/>
        <v>6863.6</v>
      </c>
      <c r="J612" s="80"/>
      <c r="K612" s="80">
        <f t="shared" si="95"/>
        <v>6863.6</v>
      </c>
      <c r="L612" s="93"/>
      <c r="M612" s="36"/>
      <c r="N612" s="36"/>
    </row>
    <row r="613" spans="1:14" ht="17.25" customHeight="1">
      <c r="A613" s="79" t="str">
        <f ca="1">IF(ISERROR(MATCH(E613,Код_КЦСР,0)),"",INDIRECT(ADDRESS(MATCH(E613,Код_КЦСР,0)+1,2,,,"КЦСР")))</f>
        <v>Кадровое обеспечение муниципальной системы образования</v>
      </c>
      <c r="B613" s="26">
        <v>805</v>
      </c>
      <c r="C613" s="75" t="s">
        <v>67</v>
      </c>
      <c r="D613" s="75" t="s">
        <v>93</v>
      </c>
      <c r="E613" s="26" t="s">
        <v>279</v>
      </c>
      <c r="F613" s="26"/>
      <c r="G613" s="80">
        <f t="shared" si="97"/>
        <v>17503.7</v>
      </c>
      <c r="H613" s="80">
        <f t="shared" si="97"/>
        <v>0</v>
      </c>
      <c r="I613" s="80">
        <f t="shared" si="94"/>
        <v>17503.7</v>
      </c>
      <c r="J613" s="80">
        <f t="shared" si="97"/>
        <v>0</v>
      </c>
      <c r="K613" s="80">
        <f t="shared" si="95"/>
        <v>17503.7</v>
      </c>
      <c r="L613" s="93"/>
      <c r="M613" s="36"/>
      <c r="N613" s="36"/>
    </row>
    <row r="614" spans="1:14" ht="33.75" customHeight="1">
      <c r="A614" s="79" t="str">
        <f ca="1">IF(ISERROR(MATCH(E614,Код_КЦСР,0)),"",INDIRECT(ADDRESS(MATCH(E614,Код_КЦСР,0)+1,2,,,"КЦСР")))</f>
        <v>Осуществление денежных выплат работникам муниципальных образовательных учреждений</v>
      </c>
      <c r="B614" s="26">
        <v>805</v>
      </c>
      <c r="C614" s="75" t="s">
        <v>67</v>
      </c>
      <c r="D614" s="75" t="s">
        <v>93</v>
      </c>
      <c r="E614" s="26" t="s">
        <v>285</v>
      </c>
      <c r="F614" s="26"/>
      <c r="G614" s="80">
        <f t="shared" si="97"/>
        <v>17503.7</v>
      </c>
      <c r="H614" s="80">
        <f t="shared" si="97"/>
        <v>0</v>
      </c>
      <c r="I614" s="80">
        <f t="shared" si="94"/>
        <v>17503.7</v>
      </c>
      <c r="J614" s="80">
        <f t="shared" si="97"/>
        <v>0</v>
      </c>
      <c r="K614" s="80">
        <f t="shared" si="95"/>
        <v>17503.7</v>
      </c>
      <c r="L614" s="93"/>
      <c r="M614" s="36"/>
      <c r="N614" s="36"/>
    </row>
    <row r="615" spans="1:14" ht="33.75" customHeight="1">
      <c r="A615" s="79" t="str">
        <f ca="1">IF(ISERROR(MATCH(E615,Код_КЦСР,0)),"",INDIRECT(ADDRESS(MATCH(E615,Код_КЦСР,0)+1,2,,,"КЦСР")))</f>
        <v>Осуществление денежных выплат работникам муниципальных образовательных учреждений за счет средств городского бюджета</v>
      </c>
      <c r="B615" s="26">
        <v>805</v>
      </c>
      <c r="C615" s="75" t="s">
        <v>67</v>
      </c>
      <c r="D615" s="75" t="s">
        <v>93</v>
      </c>
      <c r="E615" s="26" t="s">
        <v>287</v>
      </c>
      <c r="F615" s="26"/>
      <c r="G615" s="80">
        <f t="shared" si="97"/>
        <v>17503.7</v>
      </c>
      <c r="H615" s="80">
        <f t="shared" si="97"/>
        <v>0</v>
      </c>
      <c r="I615" s="80">
        <f t="shared" si="94"/>
        <v>17503.7</v>
      </c>
      <c r="J615" s="80">
        <f t="shared" si="97"/>
        <v>0</v>
      </c>
      <c r="K615" s="80">
        <f t="shared" si="95"/>
        <v>17503.7</v>
      </c>
      <c r="L615" s="93"/>
      <c r="M615" s="36"/>
      <c r="N615" s="36"/>
    </row>
    <row r="616" spans="1:14" ht="69" customHeight="1">
      <c r="A616" s="79" t="str">
        <f ca="1">IF(ISERROR(MATCH(E616,Код_КЦСР,0)),"",INDIRECT(ADDRESS(MATCH(E616,Код_КЦСР,0)+1,2,,,"КЦСР")))</f>
        <v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v>
      </c>
      <c r="B616" s="26">
        <v>805</v>
      </c>
      <c r="C616" s="75" t="s">
        <v>67</v>
      </c>
      <c r="D616" s="75" t="s">
        <v>93</v>
      </c>
      <c r="E616" s="26" t="s">
        <v>292</v>
      </c>
      <c r="F616" s="26"/>
      <c r="G616" s="80">
        <f t="shared" si="97"/>
        <v>17503.7</v>
      </c>
      <c r="H616" s="80">
        <f t="shared" si="97"/>
        <v>0</v>
      </c>
      <c r="I616" s="80">
        <f t="shared" si="94"/>
        <v>17503.7</v>
      </c>
      <c r="J616" s="80">
        <f t="shared" si="97"/>
        <v>0</v>
      </c>
      <c r="K616" s="80">
        <f t="shared" si="95"/>
        <v>17503.7</v>
      </c>
      <c r="L616" s="93"/>
      <c r="M616" s="36"/>
      <c r="N616" s="36"/>
    </row>
    <row r="617" spans="1:14">
      <c r="A617" s="79" t="str">
        <f ca="1">IF(ISERROR(MATCH(F617,Код_КВР,0)),"",INDIRECT(ADDRESS(MATCH(F617,Код_КВР,0)+1,2,,,"КВР")))</f>
        <v>Социальное обеспечение и иные выплаты населению</v>
      </c>
      <c r="B617" s="26">
        <v>805</v>
      </c>
      <c r="C617" s="75" t="s">
        <v>67</v>
      </c>
      <c r="D617" s="75" t="s">
        <v>93</v>
      </c>
      <c r="E617" s="26" t="s">
        <v>292</v>
      </c>
      <c r="F617" s="26">
        <v>300</v>
      </c>
      <c r="G617" s="80">
        <f t="shared" si="97"/>
        <v>17503.7</v>
      </c>
      <c r="H617" s="80">
        <f t="shared" si="97"/>
        <v>0</v>
      </c>
      <c r="I617" s="80">
        <f t="shared" si="94"/>
        <v>17503.7</v>
      </c>
      <c r="J617" s="80">
        <f t="shared" si="97"/>
        <v>0</v>
      </c>
      <c r="K617" s="80">
        <f t="shared" si="95"/>
        <v>17503.7</v>
      </c>
      <c r="L617" s="93"/>
      <c r="M617" s="36"/>
      <c r="N617" s="36"/>
    </row>
    <row r="618" spans="1:14">
      <c r="A618" s="79" t="str">
        <f ca="1">IF(ISERROR(MATCH(F618,Код_КВР,0)),"",INDIRECT(ADDRESS(MATCH(F618,Код_КВР,0)+1,2,,,"КВР")))</f>
        <v>Публичные нормативные социальные выплаты гражданам</v>
      </c>
      <c r="B618" s="26">
        <v>805</v>
      </c>
      <c r="C618" s="75" t="s">
        <v>67</v>
      </c>
      <c r="D618" s="75" t="s">
        <v>93</v>
      </c>
      <c r="E618" s="26" t="s">
        <v>292</v>
      </c>
      <c r="F618" s="26">
        <v>310</v>
      </c>
      <c r="G618" s="80">
        <v>17503.7</v>
      </c>
      <c r="H618" s="80"/>
      <c r="I618" s="80">
        <f t="shared" si="94"/>
        <v>17503.7</v>
      </c>
      <c r="J618" s="80"/>
      <c r="K618" s="80">
        <f t="shared" si="95"/>
        <v>17503.7</v>
      </c>
      <c r="L618" s="93"/>
      <c r="M618" s="36"/>
      <c r="N618" s="36"/>
    </row>
    <row r="619" spans="1:14">
      <c r="A619" s="79" t="str">
        <f ca="1">IF(ISERROR(MATCH(B619,Код_ППП,0)),"",INDIRECT(ADDRESS(MATCH(B619,Код_ППП,0)+1,2,,,"ППП")))</f>
        <v>ФИНАНСОВОЕ УПРАВЛЕНИЕ МЭРИИ ГОРОДА</v>
      </c>
      <c r="B619" s="26">
        <v>807</v>
      </c>
      <c r="C619" s="75"/>
      <c r="D619" s="75"/>
      <c r="E619" s="26"/>
      <c r="F619" s="26"/>
      <c r="G619" s="80">
        <f>G620+G653</f>
        <v>238422.6</v>
      </c>
      <c r="H619" s="80">
        <f>H620+H653</f>
        <v>0</v>
      </c>
      <c r="I619" s="80">
        <f t="shared" si="94"/>
        <v>238422.6</v>
      </c>
      <c r="J619" s="80">
        <f>J620+J653</f>
        <v>0</v>
      </c>
      <c r="K619" s="80">
        <f t="shared" si="95"/>
        <v>238422.6</v>
      </c>
      <c r="L619" s="93"/>
      <c r="M619" s="36"/>
      <c r="N619" s="36"/>
    </row>
    <row r="620" spans="1:14">
      <c r="A620" s="79" t="str">
        <f ca="1">IF(ISERROR(MATCH(C620,Код_Раздел,0)),"",INDIRECT(ADDRESS(MATCH(C620,Код_Раздел,0)+1,2,,,"Раздел")))</f>
        <v>Общегосударственные  вопросы</v>
      </c>
      <c r="B620" s="26">
        <v>807</v>
      </c>
      <c r="C620" s="75" t="s">
        <v>90</v>
      </c>
      <c r="D620" s="75"/>
      <c r="E620" s="26"/>
      <c r="F620" s="26"/>
      <c r="G620" s="80">
        <f>G621+G647+G641</f>
        <v>107922.6</v>
      </c>
      <c r="H620" s="80">
        <f>H621+H647+H641</f>
        <v>0</v>
      </c>
      <c r="I620" s="80">
        <f t="shared" si="94"/>
        <v>107922.6</v>
      </c>
      <c r="J620" s="80">
        <f>J621+J647+J641</f>
        <v>0</v>
      </c>
      <c r="K620" s="80">
        <f t="shared" si="95"/>
        <v>107922.6</v>
      </c>
      <c r="L620" s="93"/>
      <c r="M620" s="36"/>
      <c r="N620" s="36"/>
    </row>
    <row r="621" spans="1:14" ht="33.75" customHeight="1">
      <c r="A621" s="83" t="s">
        <v>46</v>
      </c>
      <c r="B621" s="26">
        <v>807</v>
      </c>
      <c r="C621" s="75" t="s">
        <v>90</v>
      </c>
      <c r="D621" s="75" t="s">
        <v>94</v>
      </c>
      <c r="E621" s="26"/>
      <c r="F621" s="26"/>
      <c r="G621" s="80">
        <f>G622</f>
        <v>47899.4</v>
      </c>
      <c r="H621" s="80">
        <f>H622</f>
        <v>0</v>
      </c>
      <c r="I621" s="80">
        <f t="shared" si="94"/>
        <v>47899.4</v>
      </c>
      <c r="J621" s="80">
        <f>J622</f>
        <v>0</v>
      </c>
      <c r="K621" s="80">
        <f t="shared" si="95"/>
        <v>47899.4</v>
      </c>
      <c r="L621" s="93"/>
      <c r="M621" s="36"/>
      <c r="N621" s="36"/>
    </row>
    <row r="622" spans="1:14">
      <c r="A622" s="79" t="str">
        <f ca="1">IF(ISERROR(MATCH(E622,Код_КЦСР,0)),"",INDIRECT(ADDRESS(MATCH(E622,Код_КЦСР,0)+1,2,,,"КЦСР")))</f>
        <v>Расходы, не включенные в муниципальные программы города Череповца</v>
      </c>
      <c r="B622" s="26">
        <v>807</v>
      </c>
      <c r="C622" s="75" t="s">
        <v>90</v>
      </c>
      <c r="D622" s="75" t="s">
        <v>94</v>
      </c>
      <c r="E622" s="26" t="s">
        <v>586</v>
      </c>
      <c r="F622" s="26"/>
      <c r="G622" s="80">
        <f>G623+G635</f>
        <v>47899.4</v>
      </c>
      <c r="H622" s="80">
        <f>H623+H635</f>
        <v>0</v>
      </c>
      <c r="I622" s="80">
        <f t="shared" si="94"/>
        <v>47899.4</v>
      </c>
      <c r="J622" s="80">
        <f>J623+J635</f>
        <v>0</v>
      </c>
      <c r="K622" s="80">
        <f t="shared" si="95"/>
        <v>47899.4</v>
      </c>
      <c r="L622" s="93"/>
      <c r="M622" s="36"/>
      <c r="N622" s="36"/>
    </row>
    <row r="623" spans="1:14" ht="33.75" customHeight="1">
      <c r="A623" s="79" t="str">
        <f ca="1">IF(ISERROR(MATCH(E623,Код_КЦСР,0)),"",INDIRECT(ADDRESS(MATCH(E623,Код_КЦСР,0)+1,2,,,"КЦСР")))</f>
        <v>Руководство и управление в сфере установленных функций органов местного самоуправления</v>
      </c>
      <c r="B623" s="26">
        <v>807</v>
      </c>
      <c r="C623" s="75" t="s">
        <v>90</v>
      </c>
      <c r="D623" s="75" t="s">
        <v>94</v>
      </c>
      <c r="E623" s="26" t="s">
        <v>587</v>
      </c>
      <c r="F623" s="26"/>
      <c r="G623" s="80">
        <f>G624</f>
        <v>35971.700000000004</v>
      </c>
      <c r="H623" s="80">
        <f>H624</f>
        <v>0</v>
      </c>
      <c r="I623" s="80">
        <f t="shared" si="94"/>
        <v>35971.700000000004</v>
      </c>
      <c r="J623" s="80">
        <f>J624</f>
        <v>0</v>
      </c>
      <c r="K623" s="80">
        <f t="shared" si="95"/>
        <v>35971.700000000004</v>
      </c>
      <c r="L623" s="93"/>
      <c r="M623" s="36"/>
      <c r="N623" s="36"/>
    </row>
    <row r="624" spans="1:14" ht="33">
      <c r="A624" s="79" t="str">
        <f ca="1">IF(ISERROR(MATCH(E624,Код_КЦСР,0)),"",INDIRECT(ADDRESS(MATCH(E624,Код_КЦСР,0)+1,2,,,"КЦСР")))</f>
        <v>Обеспечение деятельности исполнительных органов местного самоуправления</v>
      </c>
      <c r="B624" s="26">
        <v>807</v>
      </c>
      <c r="C624" s="75" t="s">
        <v>90</v>
      </c>
      <c r="D624" s="75" t="s">
        <v>94</v>
      </c>
      <c r="E624" s="26" t="s">
        <v>590</v>
      </c>
      <c r="F624" s="26"/>
      <c r="G624" s="80">
        <f>G625+G632</f>
        <v>35971.700000000004</v>
      </c>
      <c r="H624" s="80">
        <f>H625+H632</f>
        <v>0</v>
      </c>
      <c r="I624" s="80">
        <f t="shared" si="94"/>
        <v>35971.700000000004</v>
      </c>
      <c r="J624" s="80">
        <f>J625+J632</f>
        <v>0</v>
      </c>
      <c r="K624" s="80">
        <f t="shared" si="95"/>
        <v>35971.700000000004</v>
      </c>
      <c r="L624" s="93"/>
      <c r="M624" s="36"/>
      <c r="N624" s="36"/>
    </row>
    <row r="625" spans="1:14">
      <c r="A625" s="79" t="str">
        <f ca="1">IF(ISERROR(MATCH(E625,Код_КЦСР,0)),"",INDIRECT(ADDRESS(MATCH(E625,Код_КЦСР,0)+1,2,,,"КЦСР")))</f>
        <v>Расходы на обеспечение функций органов местного самоуправления</v>
      </c>
      <c r="B625" s="26">
        <v>807</v>
      </c>
      <c r="C625" s="75" t="s">
        <v>90</v>
      </c>
      <c r="D625" s="75" t="s">
        <v>94</v>
      </c>
      <c r="E625" s="26" t="s">
        <v>592</v>
      </c>
      <c r="F625" s="26"/>
      <c r="G625" s="80">
        <f>G626+G628+G630</f>
        <v>35739.800000000003</v>
      </c>
      <c r="H625" s="80">
        <f>H626+H628+H630</f>
        <v>0</v>
      </c>
      <c r="I625" s="80">
        <f t="shared" si="94"/>
        <v>35739.800000000003</v>
      </c>
      <c r="J625" s="80">
        <f>J626+J628+J630</f>
        <v>0</v>
      </c>
      <c r="K625" s="80">
        <f t="shared" si="95"/>
        <v>35739.800000000003</v>
      </c>
      <c r="L625" s="93"/>
      <c r="M625" s="36"/>
      <c r="N625" s="36"/>
    </row>
    <row r="626" spans="1:14" ht="51" customHeight="1">
      <c r="A626" s="79" t="str">
        <f t="shared" ref="A626:A634" ca="1" si="100">IF(ISERROR(MATCH(F626,Код_КВР,0)),"",INDIRECT(ADDRESS(MATCH(F626,Код_КВР,0)+1,2,,,"КВР")))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26" s="26">
        <v>807</v>
      </c>
      <c r="C626" s="75" t="s">
        <v>90</v>
      </c>
      <c r="D626" s="75" t="s">
        <v>94</v>
      </c>
      <c r="E626" s="26" t="s">
        <v>592</v>
      </c>
      <c r="F626" s="26">
        <v>100</v>
      </c>
      <c r="G626" s="80">
        <f>G627</f>
        <v>35606.5</v>
      </c>
      <c r="H626" s="80">
        <f>H627</f>
        <v>0</v>
      </c>
      <c r="I626" s="80">
        <f t="shared" si="94"/>
        <v>35606.5</v>
      </c>
      <c r="J626" s="80">
        <f>J627</f>
        <v>0</v>
      </c>
      <c r="K626" s="80">
        <f t="shared" si="95"/>
        <v>35606.5</v>
      </c>
      <c r="L626" s="93"/>
      <c r="M626" s="36"/>
      <c r="N626" s="36"/>
    </row>
    <row r="627" spans="1:14" ht="18.75" customHeight="1">
      <c r="A627" s="79" t="str">
        <f t="shared" ca="1" si="100"/>
        <v>Расходы на выплаты персоналу государственных (муниципальных) органов</v>
      </c>
      <c r="B627" s="26">
        <v>807</v>
      </c>
      <c r="C627" s="75" t="s">
        <v>90</v>
      </c>
      <c r="D627" s="75" t="s">
        <v>94</v>
      </c>
      <c r="E627" s="26" t="s">
        <v>592</v>
      </c>
      <c r="F627" s="26">
        <v>120</v>
      </c>
      <c r="G627" s="80">
        <f>35603.1+3.4</f>
        <v>35606.5</v>
      </c>
      <c r="H627" s="80"/>
      <c r="I627" s="80">
        <f t="shared" si="94"/>
        <v>35606.5</v>
      </c>
      <c r="J627" s="80"/>
      <c r="K627" s="80">
        <f t="shared" si="95"/>
        <v>35606.5</v>
      </c>
      <c r="L627" s="93"/>
      <c r="M627" s="36"/>
      <c r="N627" s="36"/>
    </row>
    <row r="628" spans="1:14" ht="18.75" customHeight="1">
      <c r="A628" s="79" t="str">
        <f t="shared" ca="1" si="100"/>
        <v>Закупка товаров, работ и услуг для государственных (муниципальных) нужд</v>
      </c>
      <c r="B628" s="26">
        <v>807</v>
      </c>
      <c r="C628" s="75" t="s">
        <v>90</v>
      </c>
      <c r="D628" s="75" t="s">
        <v>94</v>
      </c>
      <c r="E628" s="26" t="s">
        <v>592</v>
      </c>
      <c r="F628" s="26">
        <v>200</v>
      </c>
      <c r="G628" s="80">
        <f>G629</f>
        <v>131.79999999999998</v>
      </c>
      <c r="H628" s="80">
        <f>H629</f>
        <v>0</v>
      </c>
      <c r="I628" s="80">
        <f t="shared" si="94"/>
        <v>131.79999999999998</v>
      </c>
      <c r="J628" s="80">
        <f>J629</f>
        <v>0</v>
      </c>
      <c r="K628" s="80">
        <f t="shared" si="95"/>
        <v>131.79999999999998</v>
      </c>
      <c r="L628" s="93"/>
      <c r="M628" s="36"/>
      <c r="N628" s="36"/>
    </row>
    <row r="629" spans="1:14" ht="33.75" customHeight="1">
      <c r="A629" s="79" t="str">
        <f t="shared" ca="1" si="100"/>
        <v>Иные закупки товаров, работ и услуг для обеспечения государственных (муниципальных) нужд</v>
      </c>
      <c r="B629" s="26">
        <v>807</v>
      </c>
      <c r="C629" s="75" t="s">
        <v>90</v>
      </c>
      <c r="D629" s="75" t="s">
        <v>94</v>
      </c>
      <c r="E629" s="26" t="s">
        <v>592</v>
      </c>
      <c r="F629" s="26">
        <v>240</v>
      </c>
      <c r="G629" s="80">
        <f>101.1+34.1-3.4</f>
        <v>131.79999999999998</v>
      </c>
      <c r="H629" s="80"/>
      <c r="I629" s="80">
        <f t="shared" si="94"/>
        <v>131.79999999999998</v>
      </c>
      <c r="J629" s="80"/>
      <c r="K629" s="80">
        <f t="shared" si="95"/>
        <v>131.79999999999998</v>
      </c>
      <c r="L629" s="93"/>
      <c r="M629" s="36"/>
      <c r="N629" s="36"/>
    </row>
    <row r="630" spans="1:14">
      <c r="A630" s="79" t="str">
        <f t="shared" ca="1" si="100"/>
        <v>Иные бюджетные ассигнования</v>
      </c>
      <c r="B630" s="26">
        <v>807</v>
      </c>
      <c r="C630" s="75" t="s">
        <v>90</v>
      </c>
      <c r="D630" s="75" t="s">
        <v>94</v>
      </c>
      <c r="E630" s="26" t="s">
        <v>592</v>
      </c>
      <c r="F630" s="26">
        <v>800</v>
      </c>
      <c r="G630" s="80">
        <f>G631</f>
        <v>1.5</v>
      </c>
      <c r="H630" s="80">
        <f>H631</f>
        <v>0</v>
      </c>
      <c r="I630" s="80">
        <f t="shared" si="94"/>
        <v>1.5</v>
      </c>
      <c r="J630" s="80">
        <f>J631</f>
        <v>0</v>
      </c>
      <c r="K630" s="80">
        <f t="shared" si="95"/>
        <v>1.5</v>
      </c>
      <c r="L630" s="93"/>
      <c r="M630" s="36"/>
      <c r="N630" s="36"/>
    </row>
    <row r="631" spans="1:14">
      <c r="A631" s="79" t="str">
        <f t="shared" ca="1" si="100"/>
        <v>Уплата налогов, сборов и иных платежей</v>
      </c>
      <c r="B631" s="26">
        <v>807</v>
      </c>
      <c r="C631" s="75" t="s">
        <v>90</v>
      </c>
      <c r="D631" s="75" t="s">
        <v>94</v>
      </c>
      <c r="E631" s="26" t="s">
        <v>592</v>
      </c>
      <c r="F631" s="26">
        <v>850</v>
      </c>
      <c r="G631" s="80">
        <v>1.5</v>
      </c>
      <c r="H631" s="80"/>
      <c r="I631" s="80">
        <f t="shared" si="94"/>
        <v>1.5</v>
      </c>
      <c r="J631" s="80"/>
      <c r="K631" s="80">
        <f t="shared" si="95"/>
        <v>1.5</v>
      </c>
      <c r="L631" s="93"/>
      <c r="M631" s="36"/>
      <c r="N631" s="36"/>
    </row>
    <row r="632" spans="1:14" ht="85.5" customHeight="1">
      <c r="A632" s="79" t="str">
        <f ca="1">IF(ISERROR(MATCH(E632,Код_КЦСР,0)),"",INDIRECT(ADDRESS(MATCH(E632,Код_КЦСР,0)+1,2,,,"КЦСР")))</f>
        <v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v>
      </c>
      <c r="B632" s="26">
        <v>807</v>
      </c>
      <c r="C632" s="75" t="s">
        <v>90</v>
      </c>
      <c r="D632" s="75" t="s">
        <v>94</v>
      </c>
      <c r="E632" s="26" t="s">
        <v>621</v>
      </c>
      <c r="F632" s="26"/>
      <c r="G632" s="80">
        <f>G633</f>
        <v>231.9</v>
      </c>
      <c r="H632" s="80">
        <f>H633</f>
        <v>0</v>
      </c>
      <c r="I632" s="80">
        <f t="shared" si="94"/>
        <v>231.9</v>
      </c>
      <c r="J632" s="80">
        <f>J633</f>
        <v>0</v>
      </c>
      <c r="K632" s="80">
        <f t="shared" si="95"/>
        <v>231.9</v>
      </c>
      <c r="L632" s="93"/>
      <c r="M632" s="36"/>
      <c r="N632" s="36"/>
    </row>
    <row r="633" spans="1:14" ht="51" customHeight="1">
      <c r="A633" s="79" t="str">
        <f t="shared" ca="1" si="10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33" s="26">
        <v>807</v>
      </c>
      <c r="C633" s="75" t="s">
        <v>90</v>
      </c>
      <c r="D633" s="75" t="s">
        <v>94</v>
      </c>
      <c r="E633" s="26" t="s">
        <v>621</v>
      </c>
      <c r="F633" s="26">
        <v>100</v>
      </c>
      <c r="G633" s="80">
        <f>G634</f>
        <v>231.9</v>
      </c>
      <c r="H633" s="80">
        <f>H634</f>
        <v>0</v>
      </c>
      <c r="I633" s="80">
        <f t="shared" si="94"/>
        <v>231.9</v>
      </c>
      <c r="J633" s="80">
        <f>J634</f>
        <v>0</v>
      </c>
      <c r="K633" s="80">
        <f t="shared" si="95"/>
        <v>231.9</v>
      </c>
      <c r="L633" s="93"/>
      <c r="M633" s="36"/>
      <c r="N633" s="36"/>
    </row>
    <row r="634" spans="1:14" ht="18.75" customHeight="1">
      <c r="A634" s="79" t="str">
        <f t="shared" ca="1" si="100"/>
        <v>Расходы на выплаты персоналу государственных (муниципальных) органов</v>
      </c>
      <c r="B634" s="26">
        <v>807</v>
      </c>
      <c r="C634" s="75" t="s">
        <v>90</v>
      </c>
      <c r="D634" s="75" t="s">
        <v>94</v>
      </c>
      <c r="E634" s="26" t="s">
        <v>621</v>
      </c>
      <c r="F634" s="26">
        <v>120</v>
      </c>
      <c r="G634" s="80">
        <v>231.9</v>
      </c>
      <c r="H634" s="80"/>
      <c r="I634" s="80">
        <f t="shared" si="94"/>
        <v>231.9</v>
      </c>
      <c r="J634" s="80"/>
      <c r="K634" s="80">
        <f t="shared" si="95"/>
        <v>231.9</v>
      </c>
      <c r="L634" s="93"/>
      <c r="M634" s="36"/>
      <c r="N634" s="36"/>
    </row>
    <row r="635" spans="1:14">
      <c r="A635" s="79" t="str">
        <f ca="1">IF(ISERROR(MATCH(E635,Код_КЦСР,0)),"",INDIRECT(ADDRESS(MATCH(E635,Код_КЦСР,0)+1,2,,,"КЦСР")))</f>
        <v>Иные непрограммные расходы</v>
      </c>
      <c r="B635" s="26">
        <v>807</v>
      </c>
      <c r="C635" s="75" t="s">
        <v>90</v>
      </c>
      <c r="D635" s="75" t="s">
        <v>94</v>
      </c>
      <c r="E635" s="26" t="s">
        <v>610</v>
      </c>
      <c r="F635" s="26"/>
      <c r="G635" s="80">
        <f>G636</f>
        <v>11927.699999999999</v>
      </c>
      <c r="H635" s="80">
        <f>H636</f>
        <v>0</v>
      </c>
      <c r="I635" s="80">
        <f t="shared" si="94"/>
        <v>11927.699999999999</v>
      </c>
      <c r="J635" s="80">
        <f>J636</f>
        <v>0</v>
      </c>
      <c r="K635" s="80">
        <f t="shared" si="95"/>
        <v>11927.699999999999</v>
      </c>
      <c r="L635" s="93"/>
      <c r="M635" s="36"/>
      <c r="N635" s="36"/>
    </row>
    <row r="636" spans="1:14" ht="33.75" customHeight="1">
      <c r="A636" s="79" t="str">
        <f ca="1">IF(ISERROR(MATCH(E636,Код_КЦСР,0)),"",INDIRECT(ADDRESS(MATCH(E636,Код_КЦСР,0)+1,2,,,"КЦСР")))</f>
        <v>Обеспечение деятельности муниципального казенного учреждения «Финансово-бухгалтерский центр»</v>
      </c>
      <c r="B636" s="26">
        <v>807</v>
      </c>
      <c r="C636" s="75" t="s">
        <v>90</v>
      </c>
      <c r="D636" s="75" t="s">
        <v>94</v>
      </c>
      <c r="E636" s="26" t="s">
        <v>613</v>
      </c>
      <c r="F636" s="26"/>
      <c r="G636" s="80">
        <f>G637+G639</f>
        <v>11927.699999999999</v>
      </c>
      <c r="H636" s="80">
        <f>H637+H639</f>
        <v>0</v>
      </c>
      <c r="I636" s="80">
        <f t="shared" si="94"/>
        <v>11927.699999999999</v>
      </c>
      <c r="J636" s="80">
        <f>J637+J639</f>
        <v>0</v>
      </c>
      <c r="K636" s="80">
        <f t="shared" si="95"/>
        <v>11927.699999999999</v>
      </c>
      <c r="L636" s="93"/>
      <c r="M636" s="36"/>
      <c r="N636" s="36"/>
    </row>
    <row r="637" spans="1:14" ht="51" customHeight="1">
      <c r="A637" s="79" t="str">
        <f t="shared" ref="A637:A640" ca="1" si="101">IF(ISERROR(MATCH(F637,Код_КВР,0)),"",INDIRECT(ADDRESS(MATCH(F637,Код_КВР,0)+1,2,,,"КВР")))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37" s="26">
        <v>807</v>
      </c>
      <c r="C637" s="75" t="s">
        <v>90</v>
      </c>
      <c r="D637" s="75" t="s">
        <v>94</v>
      </c>
      <c r="E637" s="26" t="s">
        <v>613</v>
      </c>
      <c r="F637" s="26">
        <v>100</v>
      </c>
      <c r="G637" s="80">
        <f>G638</f>
        <v>11704.3</v>
      </c>
      <c r="H637" s="80">
        <f>H638</f>
        <v>0</v>
      </c>
      <c r="I637" s="80">
        <f t="shared" si="94"/>
        <v>11704.3</v>
      </c>
      <c r="J637" s="80">
        <f>J638</f>
        <v>0</v>
      </c>
      <c r="K637" s="80">
        <f t="shared" si="95"/>
        <v>11704.3</v>
      </c>
      <c r="L637" s="93"/>
      <c r="M637" s="36"/>
      <c r="N637" s="36"/>
    </row>
    <row r="638" spans="1:14">
      <c r="A638" s="79" t="str">
        <f t="shared" ca="1" si="101"/>
        <v>Расходы на выплаты персоналу казенных учреждений</v>
      </c>
      <c r="B638" s="26">
        <v>807</v>
      </c>
      <c r="C638" s="75" t="s">
        <v>90</v>
      </c>
      <c r="D638" s="75" t="s">
        <v>94</v>
      </c>
      <c r="E638" s="26" t="s">
        <v>613</v>
      </c>
      <c r="F638" s="26">
        <v>110</v>
      </c>
      <c r="G638" s="80">
        <f>8989.5+2714.8</f>
        <v>11704.3</v>
      </c>
      <c r="H638" s="80"/>
      <c r="I638" s="80">
        <f t="shared" si="94"/>
        <v>11704.3</v>
      </c>
      <c r="J638" s="80"/>
      <c r="K638" s="80">
        <f t="shared" si="95"/>
        <v>11704.3</v>
      </c>
      <c r="L638" s="93"/>
      <c r="M638" s="36"/>
      <c r="N638" s="36"/>
    </row>
    <row r="639" spans="1:14" ht="18.75" customHeight="1">
      <c r="A639" s="79" t="str">
        <f t="shared" ca="1" si="101"/>
        <v>Закупка товаров, работ и услуг для государственных (муниципальных) нужд</v>
      </c>
      <c r="B639" s="26">
        <v>807</v>
      </c>
      <c r="C639" s="75" t="s">
        <v>90</v>
      </c>
      <c r="D639" s="75" t="s">
        <v>94</v>
      </c>
      <c r="E639" s="26" t="s">
        <v>613</v>
      </c>
      <c r="F639" s="26">
        <v>200</v>
      </c>
      <c r="G639" s="80">
        <f>G640</f>
        <v>223.4</v>
      </c>
      <c r="H639" s="80">
        <f>H640</f>
        <v>0</v>
      </c>
      <c r="I639" s="80">
        <f t="shared" si="94"/>
        <v>223.4</v>
      </c>
      <c r="J639" s="80">
        <f>J640</f>
        <v>0</v>
      </c>
      <c r="K639" s="80">
        <f t="shared" si="95"/>
        <v>223.4</v>
      </c>
      <c r="L639" s="93"/>
      <c r="M639" s="36"/>
      <c r="N639" s="36"/>
    </row>
    <row r="640" spans="1:14" ht="33.75" customHeight="1">
      <c r="A640" s="79" t="str">
        <f t="shared" ca="1" si="101"/>
        <v>Иные закупки товаров, работ и услуг для обеспечения государственных (муниципальных) нужд</v>
      </c>
      <c r="B640" s="26">
        <v>807</v>
      </c>
      <c r="C640" s="75" t="s">
        <v>90</v>
      </c>
      <c r="D640" s="75" t="s">
        <v>94</v>
      </c>
      <c r="E640" s="26" t="s">
        <v>613</v>
      </c>
      <c r="F640" s="26">
        <v>240</v>
      </c>
      <c r="G640" s="80">
        <f>213.8+9.6</f>
        <v>223.4</v>
      </c>
      <c r="H640" s="80"/>
      <c r="I640" s="80">
        <f t="shared" si="94"/>
        <v>223.4</v>
      </c>
      <c r="J640" s="80"/>
      <c r="K640" s="80">
        <f t="shared" si="95"/>
        <v>223.4</v>
      </c>
      <c r="L640" s="93"/>
      <c r="M640" s="36"/>
      <c r="N640" s="36"/>
    </row>
    <row r="641" spans="1:14">
      <c r="A641" s="83" t="s">
        <v>79</v>
      </c>
      <c r="B641" s="26">
        <v>807</v>
      </c>
      <c r="C641" s="75" t="s">
        <v>90</v>
      </c>
      <c r="D641" s="75" t="s">
        <v>101</v>
      </c>
      <c r="E641" s="26"/>
      <c r="F641" s="26"/>
      <c r="G641" s="80">
        <f>G643</f>
        <v>59923.199999999997</v>
      </c>
      <c r="H641" s="80">
        <f>H643</f>
        <v>0</v>
      </c>
      <c r="I641" s="80">
        <f t="shared" si="94"/>
        <v>59923.199999999997</v>
      </c>
      <c r="J641" s="80">
        <f>J643</f>
        <v>0</v>
      </c>
      <c r="K641" s="80">
        <f t="shared" si="95"/>
        <v>59923.199999999997</v>
      </c>
      <c r="L641" s="93"/>
      <c r="M641" s="36"/>
      <c r="N641" s="36"/>
    </row>
    <row r="642" spans="1:14">
      <c r="A642" s="79" t="str">
        <f ca="1">IF(ISERROR(MATCH(E642,Код_КЦСР,0)),"",INDIRECT(ADDRESS(MATCH(E642,Код_КЦСР,0)+1,2,,,"КЦСР")))</f>
        <v>Расходы, не включенные в муниципальные программы города Череповца</v>
      </c>
      <c r="B642" s="26">
        <v>807</v>
      </c>
      <c r="C642" s="75" t="s">
        <v>90</v>
      </c>
      <c r="D642" s="75" t="s">
        <v>101</v>
      </c>
      <c r="E642" s="26" t="s">
        <v>586</v>
      </c>
      <c r="F642" s="26"/>
      <c r="G642" s="80">
        <f t="shared" ref="G642:J645" si="102">G643</f>
        <v>59923.199999999997</v>
      </c>
      <c r="H642" s="80">
        <f t="shared" si="102"/>
        <v>0</v>
      </c>
      <c r="I642" s="80">
        <f t="shared" si="94"/>
        <v>59923.199999999997</v>
      </c>
      <c r="J642" s="80">
        <f t="shared" si="102"/>
        <v>0</v>
      </c>
      <c r="K642" s="80">
        <f t="shared" si="95"/>
        <v>59923.199999999997</v>
      </c>
      <c r="L642" s="93"/>
      <c r="M642" s="36"/>
      <c r="N642" s="36"/>
    </row>
    <row r="643" spans="1:14">
      <c r="A643" s="79" t="str">
        <f ca="1">IF(ISERROR(MATCH(E643,Код_КЦСР,0)),"",INDIRECT(ADDRESS(MATCH(E643,Код_КЦСР,0)+1,2,,,"КЦСР")))</f>
        <v>Резервные фонды</v>
      </c>
      <c r="B643" s="26">
        <v>807</v>
      </c>
      <c r="C643" s="75" t="s">
        <v>90</v>
      </c>
      <c r="D643" s="75" t="s">
        <v>101</v>
      </c>
      <c r="E643" s="26" t="s">
        <v>607</v>
      </c>
      <c r="F643" s="26"/>
      <c r="G643" s="80">
        <f t="shared" si="102"/>
        <v>59923.199999999997</v>
      </c>
      <c r="H643" s="80">
        <f t="shared" si="102"/>
        <v>0</v>
      </c>
      <c r="I643" s="80">
        <f t="shared" si="94"/>
        <v>59923.199999999997</v>
      </c>
      <c r="J643" s="80">
        <f t="shared" si="102"/>
        <v>0</v>
      </c>
      <c r="K643" s="80">
        <f t="shared" si="95"/>
        <v>59923.199999999997</v>
      </c>
      <c r="L643" s="93"/>
      <c r="M643" s="36"/>
      <c r="N643" s="36"/>
    </row>
    <row r="644" spans="1:14">
      <c r="A644" s="79" t="str">
        <f ca="1">IF(ISERROR(MATCH(E644,Код_КЦСР,0)),"",INDIRECT(ADDRESS(MATCH(E644,Код_КЦСР,0)+1,2,,,"КЦСР")))</f>
        <v>Резервный фонд мэрии города</v>
      </c>
      <c r="B644" s="26">
        <v>807</v>
      </c>
      <c r="C644" s="75" t="s">
        <v>90</v>
      </c>
      <c r="D644" s="75" t="s">
        <v>101</v>
      </c>
      <c r="E644" s="26" t="s">
        <v>608</v>
      </c>
      <c r="F644" s="26"/>
      <c r="G644" s="80">
        <f>G645</f>
        <v>59923.199999999997</v>
      </c>
      <c r="H644" s="80">
        <f>H645</f>
        <v>0</v>
      </c>
      <c r="I644" s="80">
        <f t="shared" si="94"/>
        <v>59923.199999999997</v>
      </c>
      <c r="J644" s="80">
        <f>J645</f>
        <v>0</v>
      </c>
      <c r="K644" s="80">
        <f t="shared" si="95"/>
        <v>59923.199999999997</v>
      </c>
      <c r="L644" s="93"/>
      <c r="M644" s="36"/>
      <c r="N644" s="36"/>
    </row>
    <row r="645" spans="1:14">
      <c r="A645" s="79" t="str">
        <f ca="1">IF(ISERROR(MATCH(F645,Код_КВР,0)),"",INDIRECT(ADDRESS(MATCH(F645,Код_КВР,0)+1,2,,,"КВР")))</f>
        <v>Иные бюджетные ассигнования</v>
      </c>
      <c r="B645" s="26">
        <v>807</v>
      </c>
      <c r="C645" s="75" t="s">
        <v>90</v>
      </c>
      <c r="D645" s="75" t="s">
        <v>101</v>
      </c>
      <c r="E645" s="26" t="s">
        <v>608</v>
      </c>
      <c r="F645" s="26">
        <v>800</v>
      </c>
      <c r="G645" s="80">
        <f t="shared" si="102"/>
        <v>59923.199999999997</v>
      </c>
      <c r="H645" s="80">
        <f t="shared" si="102"/>
        <v>0</v>
      </c>
      <c r="I645" s="80">
        <f t="shared" si="94"/>
        <v>59923.199999999997</v>
      </c>
      <c r="J645" s="80">
        <f t="shared" si="102"/>
        <v>0</v>
      </c>
      <c r="K645" s="80">
        <f t="shared" si="95"/>
        <v>59923.199999999997</v>
      </c>
      <c r="L645" s="93"/>
      <c r="M645" s="36"/>
      <c r="N645" s="36"/>
    </row>
    <row r="646" spans="1:14">
      <c r="A646" s="79" t="str">
        <f ca="1">IF(ISERROR(MATCH(F646,Код_КВР,0)),"",INDIRECT(ADDRESS(MATCH(F646,Код_КВР,0)+1,2,,,"КВР")))</f>
        <v>Резервные средства</v>
      </c>
      <c r="B646" s="26">
        <v>807</v>
      </c>
      <c r="C646" s="75" t="s">
        <v>90</v>
      </c>
      <c r="D646" s="75" t="s">
        <v>101</v>
      </c>
      <c r="E646" s="26" t="s">
        <v>608</v>
      </c>
      <c r="F646" s="26">
        <v>870</v>
      </c>
      <c r="G646" s="80">
        <v>59923.199999999997</v>
      </c>
      <c r="H646" s="80"/>
      <c r="I646" s="80">
        <f t="shared" si="94"/>
        <v>59923.199999999997</v>
      </c>
      <c r="J646" s="80"/>
      <c r="K646" s="80">
        <f t="shared" si="95"/>
        <v>59923.199999999997</v>
      </c>
      <c r="L646" s="93"/>
      <c r="M646" s="36"/>
      <c r="N646" s="36"/>
    </row>
    <row r="647" spans="1:14">
      <c r="A647" s="83" t="s">
        <v>111</v>
      </c>
      <c r="B647" s="26">
        <v>807</v>
      </c>
      <c r="C647" s="75" t="s">
        <v>90</v>
      </c>
      <c r="D647" s="75" t="s">
        <v>69</v>
      </c>
      <c r="E647" s="26"/>
      <c r="F647" s="26"/>
      <c r="G647" s="80">
        <f t="shared" ref="G647:J651" si="103">G648</f>
        <v>100</v>
      </c>
      <c r="H647" s="80">
        <f t="shared" si="103"/>
        <v>0</v>
      </c>
      <c r="I647" s="80">
        <f t="shared" si="94"/>
        <v>100</v>
      </c>
      <c r="J647" s="80">
        <f t="shared" si="103"/>
        <v>0</v>
      </c>
      <c r="K647" s="80">
        <f t="shared" si="95"/>
        <v>100</v>
      </c>
      <c r="L647" s="93"/>
      <c r="M647" s="36"/>
      <c r="N647" s="36"/>
    </row>
    <row r="648" spans="1:14">
      <c r="A648" s="79" t="str">
        <f ca="1">IF(ISERROR(MATCH(E648,Код_КЦСР,0)),"",INDIRECT(ADDRESS(MATCH(E648,Код_КЦСР,0)+1,2,,,"КЦСР")))</f>
        <v>Расходы, не включенные в муниципальные программы города Череповца</v>
      </c>
      <c r="B648" s="26">
        <v>807</v>
      </c>
      <c r="C648" s="75" t="s">
        <v>90</v>
      </c>
      <c r="D648" s="75" t="s">
        <v>69</v>
      </c>
      <c r="E648" s="26" t="s">
        <v>586</v>
      </c>
      <c r="F648" s="26"/>
      <c r="G648" s="80">
        <f t="shared" si="103"/>
        <v>100</v>
      </c>
      <c r="H648" s="80">
        <f t="shared" si="103"/>
        <v>0</v>
      </c>
      <c r="I648" s="80">
        <f t="shared" si="94"/>
        <v>100</v>
      </c>
      <c r="J648" s="80">
        <f t="shared" si="103"/>
        <v>0</v>
      </c>
      <c r="K648" s="80">
        <f t="shared" si="95"/>
        <v>100</v>
      </c>
      <c r="L648" s="93"/>
      <c r="M648" s="36"/>
      <c r="N648" s="36"/>
    </row>
    <row r="649" spans="1:14" ht="33.75" customHeight="1">
      <c r="A649" s="79" t="str">
        <f ca="1">IF(ISERROR(MATCH(E649,Код_КЦСР,0)),"",INDIRECT(ADDRESS(MATCH(E649,Код_КЦСР,0)+1,2,,,"КЦСР")))</f>
        <v>Реализация функций органов местного самоуправления города, связанных с общегородским управлением и проведением мероприятий</v>
      </c>
      <c r="B649" s="26">
        <v>807</v>
      </c>
      <c r="C649" s="75" t="s">
        <v>90</v>
      </c>
      <c r="D649" s="75" t="s">
        <v>69</v>
      </c>
      <c r="E649" s="26" t="s">
        <v>604</v>
      </c>
      <c r="F649" s="26"/>
      <c r="G649" s="80">
        <f t="shared" si="103"/>
        <v>100</v>
      </c>
      <c r="H649" s="80">
        <f t="shared" si="103"/>
        <v>0</v>
      </c>
      <c r="I649" s="80">
        <f t="shared" si="94"/>
        <v>100</v>
      </c>
      <c r="J649" s="80">
        <f t="shared" si="103"/>
        <v>0</v>
      </c>
      <c r="K649" s="80">
        <f t="shared" si="95"/>
        <v>100</v>
      </c>
      <c r="L649" s="93"/>
      <c r="M649" s="36"/>
      <c r="N649" s="36"/>
    </row>
    <row r="650" spans="1:14">
      <c r="A650" s="79" t="str">
        <f ca="1">IF(ISERROR(MATCH(E650,Код_КЦСР,0)),"",INDIRECT(ADDRESS(MATCH(E650,Код_КЦСР,0)+1,2,,,"КЦСР")))</f>
        <v>Расходы на судебные издержки и исполнение судебных решений</v>
      </c>
      <c r="B650" s="26">
        <v>807</v>
      </c>
      <c r="C650" s="75" t="s">
        <v>90</v>
      </c>
      <c r="D650" s="75" t="s">
        <v>69</v>
      </c>
      <c r="E650" s="26" t="s">
        <v>605</v>
      </c>
      <c r="F650" s="26"/>
      <c r="G650" s="80">
        <f>G651</f>
        <v>100</v>
      </c>
      <c r="H650" s="80">
        <f>H651</f>
        <v>0</v>
      </c>
      <c r="I650" s="80">
        <f t="shared" si="94"/>
        <v>100</v>
      </c>
      <c r="J650" s="80">
        <f>J651</f>
        <v>0</v>
      </c>
      <c r="K650" s="80">
        <f t="shared" si="95"/>
        <v>100</v>
      </c>
      <c r="L650" s="93"/>
      <c r="M650" s="36"/>
      <c r="N650" s="36"/>
    </row>
    <row r="651" spans="1:14">
      <c r="A651" s="79" t="str">
        <f ca="1">IF(ISERROR(MATCH(F651,Код_КВР,0)),"",INDIRECT(ADDRESS(MATCH(F651,Код_КВР,0)+1,2,,,"КВР")))</f>
        <v>Иные бюджетные ассигнования</v>
      </c>
      <c r="B651" s="26">
        <v>807</v>
      </c>
      <c r="C651" s="75" t="s">
        <v>90</v>
      </c>
      <c r="D651" s="75" t="s">
        <v>69</v>
      </c>
      <c r="E651" s="26" t="s">
        <v>605</v>
      </c>
      <c r="F651" s="26">
        <v>800</v>
      </c>
      <c r="G651" s="80">
        <f t="shared" si="103"/>
        <v>100</v>
      </c>
      <c r="H651" s="80">
        <f t="shared" si="103"/>
        <v>0</v>
      </c>
      <c r="I651" s="80">
        <f t="shared" si="94"/>
        <v>100</v>
      </c>
      <c r="J651" s="80">
        <f t="shared" si="103"/>
        <v>0</v>
      </c>
      <c r="K651" s="80">
        <f t="shared" si="95"/>
        <v>100</v>
      </c>
      <c r="L651" s="93"/>
      <c r="M651" s="36"/>
      <c r="N651" s="36"/>
    </row>
    <row r="652" spans="1:14">
      <c r="A652" s="79" t="str">
        <f ca="1">IF(ISERROR(MATCH(F652,Код_КВР,0)),"",INDIRECT(ADDRESS(MATCH(F652,Код_КВР,0)+1,2,,,"КВР")))</f>
        <v>Исполнение судебных актов</v>
      </c>
      <c r="B652" s="26">
        <v>807</v>
      </c>
      <c r="C652" s="75" t="s">
        <v>90</v>
      </c>
      <c r="D652" s="75" t="s">
        <v>69</v>
      </c>
      <c r="E652" s="26" t="s">
        <v>605</v>
      </c>
      <c r="F652" s="26">
        <v>830</v>
      </c>
      <c r="G652" s="80">
        <v>100</v>
      </c>
      <c r="H652" s="80"/>
      <c r="I652" s="80">
        <f t="shared" si="94"/>
        <v>100</v>
      </c>
      <c r="J652" s="80"/>
      <c r="K652" s="80">
        <f t="shared" si="95"/>
        <v>100</v>
      </c>
      <c r="L652" s="93"/>
      <c r="M652" s="36"/>
      <c r="N652" s="36"/>
    </row>
    <row r="653" spans="1:14">
      <c r="A653" s="79" t="str">
        <f ca="1">IF(ISERROR(MATCH(C653,Код_Раздел,0)),"",INDIRECT(ADDRESS(MATCH(C653,Код_Раздел,0)+1,2,,,"Раздел")))</f>
        <v>Обслуживание государственного и муниципального долга</v>
      </c>
      <c r="B653" s="26">
        <v>807</v>
      </c>
      <c r="C653" s="75" t="s">
        <v>69</v>
      </c>
      <c r="D653" s="75"/>
      <c r="E653" s="26"/>
      <c r="F653" s="26"/>
      <c r="G653" s="80">
        <f t="shared" ref="G653:J656" si="104">G654</f>
        <v>130500</v>
      </c>
      <c r="H653" s="80">
        <f t="shared" si="104"/>
        <v>0</v>
      </c>
      <c r="I653" s="80">
        <f t="shared" si="94"/>
        <v>130500</v>
      </c>
      <c r="J653" s="80">
        <f t="shared" si="104"/>
        <v>0</v>
      </c>
      <c r="K653" s="80">
        <f t="shared" si="95"/>
        <v>130500</v>
      </c>
      <c r="L653" s="93"/>
      <c r="M653" s="36"/>
      <c r="N653" s="36"/>
    </row>
    <row r="654" spans="1:14">
      <c r="A654" s="83" t="s">
        <v>132</v>
      </c>
      <c r="B654" s="26">
        <v>807</v>
      </c>
      <c r="C654" s="75" t="s">
        <v>69</v>
      </c>
      <c r="D654" s="75" t="s">
        <v>90</v>
      </c>
      <c r="E654" s="26"/>
      <c r="F654" s="26"/>
      <c r="G654" s="80">
        <f t="shared" si="104"/>
        <v>130500</v>
      </c>
      <c r="H654" s="80">
        <f t="shared" si="104"/>
        <v>0</v>
      </c>
      <c r="I654" s="80">
        <f t="shared" si="94"/>
        <v>130500</v>
      </c>
      <c r="J654" s="80">
        <f t="shared" si="104"/>
        <v>0</v>
      </c>
      <c r="K654" s="80">
        <f t="shared" si="95"/>
        <v>130500</v>
      </c>
      <c r="L654" s="93"/>
      <c r="M654" s="36"/>
      <c r="N654" s="36"/>
    </row>
    <row r="655" spans="1:14">
      <c r="A655" s="79" t="str">
        <f ca="1">IF(ISERROR(MATCH(E655,Код_КЦСР,0)),"",INDIRECT(ADDRESS(MATCH(E655,Код_КЦСР,0)+1,2,,,"КЦСР")))</f>
        <v>Расходы, не включенные в муниципальные программы города Череповца</v>
      </c>
      <c r="B655" s="26">
        <v>807</v>
      </c>
      <c r="C655" s="75" t="s">
        <v>69</v>
      </c>
      <c r="D655" s="75" t="s">
        <v>90</v>
      </c>
      <c r="E655" s="26" t="s">
        <v>586</v>
      </c>
      <c r="F655" s="26"/>
      <c r="G655" s="80">
        <f t="shared" si="104"/>
        <v>130500</v>
      </c>
      <c r="H655" s="80">
        <f t="shared" si="104"/>
        <v>0</v>
      </c>
      <c r="I655" s="80">
        <f t="shared" si="94"/>
        <v>130500</v>
      </c>
      <c r="J655" s="80">
        <f t="shared" si="104"/>
        <v>0</v>
      </c>
      <c r="K655" s="80">
        <f t="shared" si="95"/>
        <v>130500</v>
      </c>
      <c r="L655" s="93"/>
      <c r="M655" s="36"/>
      <c r="N655" s="36"/>
    </row>
    <row r="656" spans="1:14">
      <c r="A656" s="79" t="str">
        <f ca="1">IF(ISERROR(MATCH(E656,Код_КЦСР,0)),"",INDIRECT(ADDRESS(MATCH(E656,Код_КЦСР,0)+1,2,,,"КЦСР")))</f>
        <v>Иные непрограммные расходы</v>
      </c>
      <c r="B656" s="26">
        <v>807</v>
      </c>
      <c r="C656" s="75" t="s">
        <v>69</v>
      </c>
      <c r="D656" s="75" t="s">
        <v>90</v>
      </c>
      <c r="E656" s="26" t="s">
        <v>610</v>
      </c>
      <c r="F656" s="26"/>
      <c r="G656" s="80">
        <f t="shared" si="104"/>
        <v>130500</v>
      </c>
      <c r="H656" s="80">
        <f t="shared" si="104"/>
        <v>0</v>
      </c>
      <c r="I656" s="80">
        <f t="shared" si="94"/>
        <v>130500</v>
      </c>
      <c r="J656" s="80">
        <f t="shared" si="104"/>
        <v>0</v>
      </c>
      <c r="K656" s="80">
        <f t="shared" si="95"/>
        <v>130500</v>
      </c>
      <c r="L656" s="93"/>
      <c r="M656" s="36"/>
      <c r="N656" s="36"/>
    </row>
    <row r="657" spans="1:14">
      <c r="A657" s="79" t="str">
        <f ca="1">IF(ISERROR(MATCH(E657,Код_КЦСР,0)),"",INDIRECT(ADDRESS(MATCH(E657,Код_КЦСР,0)+1,2,,,"КЦСР")))</f>
        <v>Процентные платежи по муниципальному долгу</v>
      </c>
      <c r="B657" s="26">
        <v>807</v>
      </c>
      <c r="C657" s="75" t="s">
        <v>69</v>
      </c>
      <c r="D657" s="75" t="s">
        <v>90</v>
      </c>
      <c r="E657" s="26" t="s">
        <v>612</v>
      </c>
      <c r="F657" s="26"/>
      <c r="G657" s="80">
        <f>G658</f>
        <v>130500</v>
      </c>
      <c r="H657" s="80">
        <f>H658</f>
        <v>0</v>
      </c>
      <c r="I657" s="80">
        <f t="shared" si="94"/>
        <v>130500</v>
      </c>
      <c r="J657" s="80">
        <f>J658</f>
        <v>0</v>
      </c>
      <c r="K657" s="80">
        <f t="shared" si="95"/>
        <v>130500</v>
      </c>
      <c r="L657" s="93"/>
      <c r="M657" s="36"/>
      <c r="N657" s="36"/>
    </row>
    <row r="658" spans="1:14">
      <c r="A658" s="79" t="str">
        <f ca="1">IF(ISERROR(MATCH(F658,Код_КВР,0)),"",INDIRECT(ADDRESS(MATCH(F658,Код_КВР,0)+1,2,,,"КВР")))</f>
        <v>Обслуживание государственного (муниципального) долга</v>
      </c>
      <c r="B658" s="26">
        <v>807</v>
      </c>
      <c r="C658" s="75" t="s">
        <v>69</v>
      </c>
      <c r="D658" s="75" t="s">
        <v>90</v>
      </c>
      <c r="E658" s="26" t="s">
        <v>612</v>
      </c>
      <c r="F658" s="26">
        <v>700</v>
      </c>
      <c r="G658" s="80">
        <f>G659</f>
        <v>130500</v>
      </c>
      <c r="H658" s="80">
        <f>H659</f>
        <v>0</v>
      </c>
      <c r="I658" s="80">
        <f t="shared" ref="I658:I721" si="105">G658+H658</f>
        <v>130500</v>
      </c>
      <c r="J658" s="80">
        <f>J659</f>
        <v>0</v>
      </c>
      <c r="K658" s="80">
        <f t="shared" ref="K658:K721" si="106">I658+J658</f>
        <v>130500</v>
      </c>
      <c r="L658" s="93"/>
      <c r="M658" s="36"/>
      <c r="N658" s="36"/>
    </row>
    <row r="659" spans="1:14">
      <c r="A659" s="79" t="str">
        <f ca="1">IF(ISERROR(MATCH(F659,Код_КВР,0)),"",INDIRECT(ADDRESS(MATCH(F659,Код_КВР,0)+1,2,,,"КВР")))</f>
        <v>Обслуживание муниципального долга</v>
      </c>
      <c r="B659" s="26">
        <v>807</v>
      </c>
      <c r="C659" s="75" t="s">
        <v>69</v>
      </c>
      <c r="D659" s="75" t="s">
        <v>90</v>
      </c>
      <c r="E659" s="26" t="s">
        <v>612</v>
      </c>
      <c r="F659" s="26">
        <v>730</v>
      </c>
      <c r="G659" s="80">
        <v>130500</v>
      </c>
      <c r="H659" s="80"/>
      <c r="I659" s="80">
        <f t="shared" si="105"/>
        <v>130500</v>
      </c>
      <c r="J659" s="80"/>
      <c r="K659" s="80">
        <f t="shared" si="106"/>
        <v>130500</v>
      </c>
      <c r="L659" s="93"/>
      <c r="M659" s="36"/>
      <c r="N659" s="36"/>
    </row>
    <row r="660" spans="1:14">
      <c r="A660" s="79" t="str">
        <f ca="1">IF(ISERROR(MATCH(B660,Код_ППП,0)),"",INDIRECT(ADDRESS(MATCH(B660,Код_ППП,0)+1,2,,,"ППП")))</f>
        <v>УПРАВЛЕНИЕ ПО ДЕЛАМ КУЛЬТУРЫ МЭРИИ ГОРОДА</v>
      </c>
      <c r="B660" s="26">
        <v>808</v>
      </c>
      <c r="C660" s="75"/>
      <c r="D660" s="75"/>
      <c r="E660" s="26"/>
      <c r="F660" s="26"/>
      <c r="G660" s="80">
        <f>G661+G668+G678</f>
        <v>337722.59999999992</v>
      </c>
      <c r="H660" s="80">
        <f>H661+H668+H678</f>
        <v>0</v>
      </c>
      <c r="I660" s="80">
        <f t="shared" si="105"/>
        <v>337722.59999999992</v>
      </c>
      <c r="J660" s="80">
        <f>J661+J668+J678</f>
        <v>0</v>
      </c>
      <c r="K660" s="80">
        <f t="shared" si="106"/>
        <v>337722.59999999992</v>
      </c>
      <c r="L660" s="93"/>
      <c r="M660" s="36"/>
      <c r="N660" s="36"/>
    </row>
    <row r="661" spans="1:14">
      <c r="A661" s="79" t="str">
        <f ca="1">IF(ISERROR(MATCH(C661,Код_Раздел,0)),"",INDIRECT(ADDRESS(MATCH(C661,Код_Раздел,0)+1,2,,,"Раздел")))</f>
        <v>Национальная экономика</v>
      </c>
      <c r="B661" s="26">
        <v>808</v>
      </c>
      <c r="C661" s="75" t="s">
        <v>93</v>
      </c>
      <c r="D661" s="75"/>
      <c r="E661" s="26"/>
      <c r="F661" s="26"/>
      <c r="G661" s="80">
        <f t="shared" ref="G661:J666" si="107">G662</f>
        <v>159.1</v>
      </c>
      <c r="H661" s="80">
        <f t="shared" si="107"/>
        <v>0</v>
      </c>
      <c r="I661" s="80">
        <f t="shared" si="105"/>
        <v>159.1</v>
      </c>
      <c r="J661" s="80">
        <f t="shared" si="107"/>
        <v>0</v>
      </c>
      <c r="K661" s="80">
        <f t="shared" si="106"/>
        <v>159.1</v>
      </c>
      <c r="L661" s="93"/>
      <c r="M661" s="36"/>
      <c r="N661" s="36"/>
    </row>
    <row r="662" spans="1:14">
      <c r="A662" s="66" t="s">
        <v>100</v>
      </c>
      <c r="B662" s="26">
        <v>808</v>
      </c>
      <c r="C662" s="75" t="s">
        <v>93</v>
      </c>
      <c r="D662" s="75" t="s">
        <v>75</v>
      </c>
      <c r="E662" s="26"/>
      <c r="F662" s="26"/>
      <c r="G662" s="80">
        <f t="shared" si="107"/>
        <v>159.1</v>
      </c>
      <c r="H662" s="80">
        <f t="shared" si="107"/>
        <v>0</v>
      </c>
      <c r="I662" s="80">
        <f t="shared" si="105"/>
        <v>159.1</v>
      </c>
      <c r="J662" s="80">
        <f t="shared" si="107"/>
        <v>0</v>
      </c>
      <c r="K662" s="80">
        <f t="shared" si="106"/>
        <v>159.1</v>
      </c>
      <c r="L662" s="93"/>
      <c r="M662" s="36"/>
      <c r="N662" s="36"/>
    </row>
    <row r="663" spans="1:14" ht="33.75" customHeight="1">
      <c r="A663" s="79" t="str">
        <f ca="1">IF(ISERROR(MATCH(E663,Код_КЦСР,0)),"",INDIRECT(ADDRESS(MATCH(E663,Код_КЦСР,0)+1,2,,,"КЦСР")))</f>
        <v>Муниципальная программа «Развитие культуры и туризма в городе Череповце» на 2016 – 2022 годы</v>
      </c>
      <c r="B663" s="26">
        <v>808</v>
      </c>
      <c r="C663" s="75" t="s">
        <v>93</v>
      </c>
      <c r="D663" s="75" t="s">
        <v>75</v>
      </c>
      <c r="E663" s="26" t="s">
        <v>300</v>
      </c>
      <c r="F663" s="26"/>
      <c r="G663" s="80">
        <f t="shared" si="107"/>
        <v>159.1</v>
      </c>
      <c r="H663" s="80">
        <f t="shared" si="107"/>
        <v>0</v>
      </c>
      <c r="I663" s="80">
        <f t="shared" si="105"/>
        <v>159.1</v>
      </c>
      <c r="J663" s="80">
        <f t="shared" si="107"/>
        <v>0</v>
      </c>
      <c r="K663" s="80">
        <f t="shared" si="106"/>
        <v>159.1</v>
      </c>
      <c r="L663" s="93"/>
      <c r="M663" s="36"/>
      <c r="N663" s="36"/>
    </row>
    <row r="664" spans="1:14">
      <c r="A664" s="79" t="str">
        <f ca="1">IF(ISERROR(MATCH(E664,Код_КЦСР,0)),"",INDIRECT(ADDRESS(MATCH(E664,Код_КЦСР,0)+1,2,,,"КЦСР")))</f>
        <v>Туризм</v>
      </c>
      <c r="B664" s="26">
        <v>808</v>
      </c>
      <c r="C664" s="75" t="s">
        <v>93</v>
      </c>
      <c r="D664" s="75" t="s">
        <v>75</v>
      </c>
      <c r="E664" s="26" t="s">
        <v>342</v>
      </c>
      <c r="F664" s="26"/>
      <c r="G664" s="80">
        <f t="shared" si="107"/>
        <v>159.1</v>
      </c>
      <c r="H664" s="80">
        <f t="shared" si="107"/>
        <v>0</v>
      </c>
      <c r="I664" s="80">
        <f t="shared" si="105"/>
        <v>159.1</v>
      </c>
      <c r="J664" s="80">
        <f t="shared" si="107"/>
        <v>0</v>
      </c>
      <c r="K664" s="80">
        <f t="shared" si="106"/>
        <v>159.1</v>
      </c>
      <c r="L664" s="93"/>
      <c r="M664" s="36"/>
      <c r="N664" s="36"/>
    </row>
    <row r="665" spans="1:14">
      <c r="A665" s="79" t="str">
        <f ca="1">IF(ISERROR(MATCH(E665,Код_КЦСР,0)),"",INDIRECT(ADDRESS(MATCH(E665,Код_КЦСР,0)+1,2,,,"КЦСР")))</f>
        <v>Развитие туристской, инженерной и транспортной инфраструктур</v>
      </c>
      <c r="B665" s="26">
        <v>808</v>
      </c>
      <c r="C665" s="75" t="s">
        <v>93</v>
      </c>
      <c r="D665" s="75" t="s">
        <v>75</v>
      </c>
      <c r="E665" s="26" t="s">
        <v>345</v>
      </c>
      <c r="F665" s="26"/>
      <c r="G665" s="80">
        <f t="shared" si="107"/>
        <v>159.1</v>
      </c>
      <c r="H665" s="80">
        <f t="shared" si="107"/>
        <v>0</v>
      </c>
      <c r="I665" s="80">
        <f t="shared" si="105"/>
        <v>159.1</v>
      </c>
      <c r="J665" s="80">
        <f t="shared" si="107"/>
        <v>0</v>
      </c>
      <c r="K665" s="80">
        <f t="shared" si="106"/>
        <v>159.1</v>
      </c>
      <c r="L665" s="93"/>
      <c r="M665" s="36"/>
      <c r="N665" s="36"/>
    </row>
    <row r="666" spans="1:14" ht="33.75" customHeight="1">
      <c r="A666" s="79" t="str">
        <f ca="1">IF(ISERROR(MATCH(F666,Код_КВР,0)),"",INDIRECT(ADDRESS(MATCH(F666,Код_КВР,0)+1,2,,,"КВР")))</f>
        <v>Предоставление субсидий бюджетным, автономным учреждениям и иным некоммерческим организациям</v>
      </c>
      <c r="B666" s="26">
        <v>808</v>
      </c>
      <c r="C666" s="75" t="s">
        <v>93</v>
      </c>
      <c r="D666" s="75" t="s">
        <v>75</v>
      </c>
      <c r="E666" s="26" t="s">
        <v>345</v>
      </c>
      <c r="F666" s="26">
        <v>600</v>
      </c>
      <c r="G666" s="80">
        <f t="shared" si="107"/>
        <v>159.1</v>
      </c>
      <c r="H666" s="80">
        <f t="shared" si="107"/>
        <v>0</v>
      </c>
      <c r="I666" s="80">
        <f t="shared" si="105"/>
        <v>159.1</v>
      </c>
      <c r="J666" s="80">
        <f t="shared" si="107"/>
        <v>0</v>
      </c>
      <c r="K666" s="80">
        <f t="shared" si="106"/>
        <v>159.1</v>
      </c>
      <c r="L666" s="93"/>
      <c r="M666" s="36"/>
      <c r="N666" s="36"/>
    </row>
    <row r="667" spans="1:14">
      <c r="A667" s="79" t="str">
        <f ca="1">IF(ISERROR(MATCH(F667,Код_КВР,0)),"",INDIRECT(ADDRESS(MATCH(F667,Код_КВР,0)+1,2,,,"КВР")))</f>
        <v>Субсидии бюджетным учреждениям</v>
      </c>
      <c r="B667" s="26">
        <v>808</v>
      </c>
      <c r="C667" s="75" t="s">
        <v>93</v>
      </c>
      <c r="D667" s="75" t="s">
        <v>75</v>
      </c>
      <c r="E667" s="26" t="s">
        <v>345</v>
      </c>
      <c r="F667" s="26">
        <v>610</v>
      </c>
      <c r="G667" s="80">
        <v>159.1</v>
      </c>
      <c r="H667" s="80"/>
      <c r="I667" s="80">
        <f t="shared" si="105"/>
        <v>159.1</v>
      </c>
      <c r="J667" s="80"/>
      <c r="K667" s="80">
        <f t="shared" si="106"/>
        <v>159.1</v>
      </c>
      <c r="L667" s="93"/>
      <c r="M667" s="36"/>
      <c r="N667" s="36"/>
    </row>
    <row r="668" spans="1:14">
      <c r="A668" s="79" t="str">
        <f ca="1">IF(ISERROR(MATCH(C668,Код_Раздел,0)),"",INDIRECT(ADDRESS(MATCH(C668,Код_Раздел,0)+1,2,,,"Раздел")))</f>
        <v>Образование</v>
      </c>
      <c r="B668" s="26">
        <v>808</v>
      </c>
      <c r="C668" s="75" t="s">
        <v>74</v>
      </c>
      <c r="D668" s="75"/>
      <c r="E668" s="26"/>
      <c r="F668" s="26"/>
      <c r="G668" s="80">
        <f>G669</f>
        <v>66835.7</v>
      </c>
      <c r="H668" s="80">
        <f>H669</f>
        <v>0</v>
      </c>
      <c r="I668" s="80">
        <f t="shared" si="105"/>
        <v>66835.7</v>
      </c>
      <c r="J668" s="80">
        <f>J669</f>
        <v>0</v>
      </c>
      <c r="K668" s="80">
        <f t="shared" si="106"/>
        <v>66835.7</v>
      </c>
      <c r="L668" s="93"/>
      <c r="M668" s="36"/>
      <c r="N668" s="36"/>
    </row>
    <row r="669" spans="1:14">
      <c r="A669" s="83" t="s">
        <v>122</v>
      </c>
      <c r="B669" s="26">
        <v>808</v>
      </c>
      <c r="C669" s="75" t="s">
        <v>74</v>
      </c>
      <c r="D669" s="75" t="s">
        <v>91</v>
      </c>
      <c r="E669" s="26"/>
      <c r="F669" s="26"/>
      <c r="G669" s="80">
        <f t="shared" ref="G669:J673" si="108">G670</f>
        <v>66835.7</v>
      </c>
      <c r="H669" s="80">
        <f t="shared" si="108"/>
        <v>0</v>
      </c>
      <c r="I669" s="80">
        <f t="shared" si="105"/>
        <v>66835.7</v>
      </c>
      <c r="J669" s="80">
        <f t="shared" si="108"/>
        <v>0</v>
      </c>
      <c r="K669" s="80">
        <f t="shared" si="106"/>
        <v>66835.7</v>
      </c>
      <c r="L669" s="93"/>
      <c r="M669" s="36"/>
      <c r="N669" s="36"/>
    </row>
    <row r="670" spans="1:14" ht="33.75" customHeight="1">
      <c r="A670" s="79" t="str">
        <f ca="1">IF(ISERROR(MATCH(E670,Код_КЦСР,0)),"",INDIRECT(ADDRESS(MATCH(E670,Код_КЦСР,0)+1,2,,,"КЦСР")))</f>
        <v>Муниципальная программа «Развитие культуры и туризма в городе Череповце» на 2016 – 2022 годы</v>
      </c>
      <c r="B670" s="26">
        <v>808</v>
      </c>
      <c r="C670" s="75" t="s">
        <v>74</v>
      </c>
      <c r="D670" s="75" t="s">
        <v>91</v>
      </c>
      <c r="E670" s="26" t="s">
        <v>300</v>
      </c>
      <c r="F670" s="26"/>
      <c r="G670" s="80">
        <f t="shared" si="108"/>
        <v>66835.7</v>
      </c>
      <c r="H670" s="80">
        <f t="shared" si="108"/>
        <v>0</v>
      </c>
      <c r="I670" s="80">
        <f t="shared" si="105"/>
        <v>66835.7</v>
      </c>
      <c r="J670" s="80">
        <f t="shared" si="108"/>
        <v>0</v>
      </c>
      <c r="K670" s="80">
        <f t="shared" si="106"/>
        <v>66835.7</v>
      </c>
      <c r="L670" s="93"/>
      <c r="M670" s="36"/>
      <c r="N670" s="36"/>
    </row>
    <row r="671" spans="1:14">
      <c r="A671" s="79" t="str">
        <f ca="1">IF(ISERROR(MATCH(E671,Код_КЦСР,0)),"",INDIRECT(ADDRESS(MATCH(E671,Код_КЦСР,0)+1,2,,,"КЦСР")))</f>
        <v>Искусство</v>
      </c>
      <c r="B671" s="26">
        <v>808</v>
      </c>
      <c r="C671" s="75" t="s">
        <v>74</v>
      </c>
      <c r="D671" s="75" t="s">
        <v>91</v>
      </c>
      <c r="E671" s="26" t="s">
        <v>320</v>
      </c>
      <c r="F671" s="26"/>
      <c r="G671" s="80">
        <f>G672+G675</f>
        <v>66835.7</v>
      </c>
      <c r="H671" s="80">
        <f>H672+H675</f>
        <v>0</v>
      </c>
      <c r="I671" s="80">
        <f t="shared" si="105"/>
        <v>66835.7</v>
      </c>
      <c r="J671" s="80">
        <f>J672+J675</f>
        <v>0</v>
      </c>
      <c r="K671" s="80">
        <f t="shared" si="106"/>
        <v>66835.7</v>
      </c>
      <c r="L671" s="93"/>
      <c r="M671" s="36"/>
      <c r="N671" s="36"/>
    </row>
    <row r="672" spans="1:14" ht="49.5">
      <c r="A672" s="79" t="str">
        <f ca="1">IF(ISERROR(MATCH(E672,Код_КЦСР,0)),"",INDIRECT(ADDRESS(MATCH(E672,Код_КЦСР,0)+1,2,,,"КЦСР")))</f>
        <v>Оказание муниципальной услуги в области предоставления общеразвивающих программ и обеспечение деятельности МБОУДОД «ДДиЮ «Дом Знаний»</v>
      </c>
      <c r="B672" s="26">
        <v>808</v>
      </c>
      <c r="C672" s="75" t="s">
        <v>74</v>
      </c>
      <c r="D672" s="75" t="s">
        <v>91</v>
      </c>
      <c r="E672" s="26" t="s">
        <v>324</v>
      </c>
      <c r="F672" s="26"/>
      <c r="G672" s="80">
        <f t="shared" si="108"/>
        <v>13572.2</v>
      </c>
      <c r="H672" s="80">
        <f t="shared" si="108"/>
        <v>0</v>
      </c>
      <c r="I672" s="80">
        <f t="shared" si="105"/>
        <v>13572.2</v>
      </c>
      <c r="J672" s="80">
        <f t="shared" si="108"/>
        <v>0</v>
      </c>
      <c r="K672" s="80">
        <f t="shared" si="106"/>
        <v>13572.2</v>
      </c>
      <c r="L672" s="93"/>
      <c r="M672" s="36"/>
      <c r="N672" s="36"/>
    </row>
    <row r="673" spans="1:14" ht="33.75" customHeight="1">
      <c r="A673" s="79" t="str">
        <f ca="1">IF(ISERROR(MATCH(F673,Код_КВР,0)),"",INDIRECT(ADDRESS(MATCH(F673,Код_КВР,0)+1,2,,,"КВР")))</f>
        <v>Предоставление субсидий бюджетным, автономным учреждениям и иным некоммерческим организациям</v>
      </c>
      <c r="B673" s="26">
        <v>808</v>
      </c>
      <c r="C673" s="75" t="s">
        <v>74</v>
      </c>
      <c r="D673" s="75" t="s">
        <v>91</v>
      </c>
      <c r="E673" s="26" t="s">
        <v>324</v>
      </c>
      <c r="F673" s="26">
        <v>600</v>
      </c>
      <c r="G673" s="80">
        <f t="shared" si="108"/>
        <v>13572.2</v>
      </c>
      <c r="H673" s="80">
        <f t="shared" si="108"/>
        <v>0</v>
      </c>
      <c r="I673" s="80">
        <f t="shared" si="105"/>
        <v>13572.2</v>
      </c>
      <c r="J673" s="80">
        <f t="shared" si="108"/>
        <v>0</v>
      </c>
      <c r="K673" s="80">
        <f t="shared" si="106"/>
        <v>13572.2</v>
      </c>
      <c r="L673" s="93"/>
      <c r="M673" s="36"/>
      <c r="N673" s="36"/>
    </row>
    <row r="674" spans="1:14">
      <c r="A674" s="79" t="str">
        <f ca="1">IF(ISERROR(MATCH(F674,Код_КВР,0)),"",INDIRECT(ADDRESS(MATCH(F674,Код_КВР,0)+1,2,,,"КВР")))</f>
        <v>Субсидии бюджетным учреждениям</v>
      </c>
      <c r="B674" s="26">
        <v>808</v>
      </c>
      <c r="C674" s="75" t="s">
        <v>74</v>
      </c>
      <c r="D674" s="75" t="s">
        <v>91</v>
      </c>
      <c r="E674" s="26" t="s">
        <v>324</v>
      </c>
      <c r="F674" s="26">
        <v>610</v>
      </c>
      <c r="G674" s="80">
        <v>13572.2</v>
      </c>
      <c r="H674" s="80"/>
      <c r="I674" s="80">
        <f t="shared" si="105"/>
        <v>13572.2</v>
      </c>
      <c r="J674" s="80"/>
      <c r="K674" s="80">
        <f t="shared" si="106"/>
        <v>13572.2</v>
      </c>
      <c r="L674" s="93"/>
      <c r="M674" s="36"/>
      <c r="N674" s="36"/>
    </row>
    <row r="675" spans="1:14" ht="49.5">
      <c r="A675" s="79" t="str">
        <f ca="1">IF(ISERROR(MATCH(E675,Код_КЦСР,0)),"",INDIRECT(ADDRESS(MATCH(E675,Код_КЦСР,0)+1,2,,,"КЦСР")))</f>
        <v>Оказание муниципальной услуги в области предоставления предпрофессиональных программ и обеспечение деятельности школ искусств</v>
      </c>
      <c r="B675" s="26">
        <v>808</v>
      </c>
      <c r="C675" s="75" t="s">
        <v>74</v>
      </c>
      <c r="D675" s="75" t="s">
        <v>91</v>
      </c>
      <c r="E675" s="26" t="s">
        <v>326</v>
      </c>
      <c r="F675" s="26"/>
      <c r="G675" s="80">
        <f>G676</f>
        <v>53263.5</v>
      </c>
      <c r="H675" s="80">
        <f>H676</f>
        <v>0</v>
      </c>
      <c r="I675" s="80">
        <f t="shared" si="105"/>
        <v>53263.5</v>
      </c>
      <c r="J675" s="80">
        <f>J676</f>
        <v>0</v>
      </c>
      <c r="K675" s="80">
        <f t="shared" si="106"/>
        <v>53263.5</v>
      </c>
      <c r="L675" s="93"/>
      <c r="M675" s="36"/>
      <c r="N675" s="36"/>
    </row>
    <row r="676" spans="1:14" ht="33.75" customHeight="1">
      <c r="A676" s="79" t="str">
        <f ca="1">IF(ISERROR(MATCH(F676,Код_КВР,0)),"",INDIRECT(ADDRESS(MATCH(F676,Код_КВР,0)+1,2,,,"КВР")))</f>
        <v>Предоставление субсидий бюджетным, автономным учреждениям и иным некоммерческим организациям</v>
      </c>
      <c r="B676" s="26">
        <v>808</v>
      </c>
      <c r="C676" s="75" t="s">
        <v>74</v>
      </c>
      <c r="D676" s="75" t="s">
        <v>91</v>
      </c>
      <c r="E676" s="26" t="s">
        <v>326</v>
      </c>
      <c r="F676" s="26">
        <v>600</v>
      </c>
      <c r="G676" s="80">
        <f>G677</f>
        <v>53263.5</v>
      </c>
      <c r="H676" s="80">
        <f>H677</f>
        <v>0</v>
      </c>
      <c r="I676" s="80">
        <f t="shared" si="105"/>
        <v>53263.5</v>
      </c>
      <c r="J676" s="80">
        <f>J677</f>
        <v>0</v>
      </c>
      <c r="K676" s="80">
        <f t="shared" si="106"/>
        <v>53263.5</v>
      </c>
      <c r="L676" s="93"/>
      <c r="M676" s="36"/>
      <c r="N676" s="36"/>
    </row>
    <row r="677" spans="1:14">
      <c r="A677" s="79" t="str">
        <f ca="1">IF(ISERROR(MATCH(F677,Код_КВР,0)),"",INDIRECT(ADDRESS(MATCH(F677,Код_КВР,0)+1,2,,,"КВР")))</f>
        <v>Субсидии бюджетным учреждениям</v>
      </c>
      <c r="B677" s="26">
        <v>808</v>
      </c>
      <c r="C677" s="75" t="s">
        <v>74</v>
      </c>
      <c r="D677" s="75" t="s">
        <v>91</v>
      </c>
      <c r="E677" s="26" t="s">
        <v>326</v>
      </c>
      <c r="F677" s="26">
        <v>610</v>
      </c>
      <c r="G677" s="80">
        <v>53263.5</v>
      </c>
      <c r="H677" s="80"/>
      <c r="I677" s="80">
        <f t="shared" si="105"/>
        <v>53263.5</v>
      </c>
      <c r="J677" s="80"/>
      <c r="K677" s="80">
        <f t="shared" si="106"/>
        <v>53263.5</v>
      </c>
      <c r="L677" s="93"/>
      <c r="M677" s="36"/>
      <c r="N677" s="36"/>
    </row>
    <row r="678" spans="1:14">
      <c r="A678" s="79" t="str">
        <f ca="1">IF(ISERROR(MATCH(C678,Код_Раздел,0)),"",INDIRECT(ADDRESS(MATCH(C678,Код_Раздел,0)+1,2,,,"Раздел")))</f>
        <v>Культура, кинематография</v>
      </c>
      <c r="B678" s="26">
        <v>808</v>
      </c>
      <c r="C678" s="75" t="s">
        <v>99</v>
      </c>
      <c r="D678" s="75"/>
      <c r="E678" s="26"/>
      <c r="F678" s="26"/>
      <c r="G678" s="80">
        <f>G679+G744</f>
        <v>270727.79999999993</v>
      </c>
      <c r="H678" s="80">
        <f>H679+H744</f>
        <v>0</v>
      </c>
      <c r="I678" s="80">
        <f t="shared" si="105"/>
        <v>270727.79999999993</v>
      </c>
      <c r="J678" s="80">
        <f>J679+J744</f>
        <v>0</v>
      </c>
      <c r="K678" s="80">
        <f t="shared" si="106"/>
        <v>270727.79999999993</v>
      </c>
      <c r="L678" s="93"/>
      <c r="M678" s="36"/>
      <c r="N678" s="36"/>
    </row>
    <row r="679" spans="1:14">
      <c r="A679" s="83" t="s">
        <v>63</v>
      </c>
      <c r="B679" s="26">
        <v>808</v>
      </c>
      <c r="C679" s="75" t="s">
        <v>99</v>
      </c>
      <c r="D679" s="75" t="s">
        <v>90</v>
      </c>
      <c r="E679" s="26"/>
      <c r="F679" s="26"/>
      <c r="G679" s="80">
        <f>G680+G724+G728+G733</f>
        <v>251228.29999999996</v>
      </c>
      <c r="H679" s="80">
        <f>H680+H724+H728+H733</f>
        <v>0</v>
      </c>
      <c r="I679" s="80">
        <f t="shared" si="105"/>
        <v>251228.29999999996</v>
      </c>
      <c r="J679" s="80">
        <f>J680+J724+J728+J733</f>
        <v>0</v>
      </c>
      <c r="K679" s="80">
        <f t="shared" si="106"/>
        <v>251228.29999999996</v>
      </c>
      <c r="L679" s="93"/>
      <c r="M679" s="36"/>
      <c r="N679" s="36"/>
    </row>
    <row r="680" spans="1:14" ht="33.75" customHeight="1">
      <c r="A680" s="79" t="str">
        <f ca="1">IF(ISERROR(MATCH(E680,Код_КЦСР,0)),"",INDIRECT(ADDRESS(MATCH(E680,Код_КЦСР,0)+1,2,,,"КЦСР")))</f>
        <v>Муниципальная программа «Развитие культуры и туризма в городе Череповце» на 2016 – 2022 годы</v>
      </c>
      <c r="B680" s="26">
        <v>808</v>
      </c>
      <c r="C680" s="75" t="s">
        <v>99</v>
      </c>
      <c r="D680" s="75" t="s">
        <v>90</v>
      </c>
      <c r="E680" s="26" t="s">
        <v>300</v>
      </c>
      <c r="F680" s="26"/>
      <c r="G680" s="80">
        <f>G681+G709+G714</f>
        <v>250161.99999999997</v>
      </c>
      <c r="H680" s="80">
        <f>H681+H709+H714</f>
        <v>0</v>
      </c>
      <c r="I680" s="80">
        <f t="shared" si="105"/>
        <v>250161.99999999997</v>
      </c>
      <c r="J680" s="80">
        <f>J681+J709+J714</f>
        <v>0</v>
      </c>
      <c r="K680" s="80">
        <f t="shared" si="106"/>
        <v>250161.99999999997</v>
      </c>
      <c r="L680" s="93"/>
      <c r="M680" s="36"/>
      <c r="N680" s="36"/>
    </row>
    <row r="681" spans="1:14">
      <c r="A681" s="79" t="str">
        <f ca="1">IF(ISERROR(MATCH(E681,Код_КЦСР,0)),"",INDIRECT(ADDRESS(MATCH(E681,Код_КЦСР,0)+1,2,,,"КЦСР")))</f>
        <v>Наследие</v>
      </c>
      <c r="B681" s="26">
        <v>808</v>
      </c>
      <c r="C681" s="75" t="s">
        <v>99</v>
      </c>
      <c r="D681" s="75" t="s">
        <v>90</v>
      </c>
      <c r="E681" s="26" t="s">
        <v>303</v>
      </c>
      <c r="F681" s="26"/>
      <c r="G681" s="80">
        <f>G682+G685+G688+G691+G694+G697+G700+G703+G706</f>
        <v>105827.9</v>
      </c>
      <c r="H681" s="80">
        <f>H682+H685+H688+H691+H694+H697+H700+H703+H706</f>
        <v>0</v>
      </c>
      <c r="I681" s="80">
        <f t="shared" si="105"/>
        <v>105827.9</v>
      </c>
      <c r="J681" s="80">
        <f>J682+J685+J688+J691+J694+J697+J700+J703+J706</f>
        <v>0</v>
      </c>
      <c r="K681" s="80">
        <f t="shared" si="106"/>
        <v>105827.9</v>
      </c>
      <c r="L681" s="93"/>
      <c r="M681" s="36"/>
      <c r="N681" s="36"/>
    </row>
    <row r="682" spans="1:14" ht="33.75" customHeight="1">
      <c r="A682" s="79" t="str">
        <f ca="1">IF(ISERROR(MATCH(E682,Код_КЦСР,0)),"",INDIRECT(ADDRESS(MATCH(E682,Код_КЦСР,0)+1,2,,,"КЦСР")))</f>
        <v>Организация мероприятий по сохранению, реставрации (ремонту) объектов культурного наследия</v>
      </c>
      <c r="B682" s="26">
        <v>808</v>
      </c>
      <c r="C682" s="75" t="s">
        <v>99</v>
      </c>
      <c r="D682" s="75" t="s">
        <v>90</v>
      </c>
      <c r="E682" s="26" t="s">
        <v>304</v>
      </c>
      <c r="F682" s="26"/>
      <c r="G682" s="80">
        <f>G683</f>
        <v>250</v>
      </c>
      <c r="H682" s="80">
        <f>H683</f>
        <v>0</v>
      </c>
      <c r="I682" s="80">
        <f t="shared" si="105"/>
        <v>250</v>
      </c>
      <c r="J682" s="80">
        <f>J683</f>
        <v>0</v>
      </c>
      <c r="K682" s="80">
        <f t="shared" si="106"/>
        <v>250</v>
      </c>
      <c r="L682" s="93"/>
      <c r="M682" s="36"/>
      <c r="N682" s="36"/>
    </row>
    <row r="683" spans="1:14" ht="33.75" customHeight="1">
      <c r="A683" s="79" t="str">
        <f ca="1">IF(ISERROR(MATCH(F683,Код_КВР,0)),"",INDIRECT(ADDRESS(MATCH(F683,Код_КВР,0)+1,2,,,"КВР")))</f>
        <v>Предоставление субсидий бюджетным, автономным учреждениям и иным некоммерческим организациям</v>
      </c>
      <c r="B683" s="26">
        <v>808</v>
      </c>
      <c r="C683" s="75" t="s">
        <v>99</v>
      </c>
      <c r="D683" s="75" t="s">
        <v>90</v>
      </c>
      <c r="E683" s="26" t="s">
        <v>304</v>
      </c>
      <c r="F683" s="26">
        <v>600</v>
      </c>
      <c r="G683" s="80">
        <f t="shared" ref="G683:J683" si="109">G684</f>
        <v>250</v>
      </c>
      <c r="H683" s="80">
        <f t="shared" si="109"/>
        <v>0</v>
      </c>
      <c r="I683" s="80">
        <f t="shared" si="105"/>
        <v>250</v>
      </c>
      <c r="J683" s="80">
        <f t="shared" si="109"/>
        <v>0</v>
      </c>
      <c r="K683" s="80">
        <f t="shared" si="106"/>
        <v>250</v>
      </c>
      <c r="L683" s="93"/>
      <c r="M683" s="36"/>
      <c r="N683" s="36"/>
    </row>
    <row r="684" spans="1:14">
      <c r="A684" s="79" t="str">
        <f ca="1">IF(ISERROR(MATCH(F684,Код_КВР,0)),"",INDIRECT(ADDRESS(MATCH(F684,Код_КВР,0)+1,2,,,"КВР")))</f>
        <v>Субсидии бюджетным учреждениям</v>
      </c>
      <c r="B684" s="26">
        <v>808</v>
      </c>
      <c r="C684" s="75" t="s">
        <v>99</v>
      </c>
      <c r="D684" s="75" t="s">
        <v>90</v>
      </c>
      <c r="E684" s="26" t="s">
        <v>304</v>
      </c>
      <c r="F684" s="26">
        <v>610</v>
      </c>
      <c r="G684" s="80">
        <v>250</v>
      </c>
      <c r="H684" s="80"/>
      <c r="I684" s="80">
        <f t="shared" si="105"/>
        <v>250</v>
      </c>
      <c r="J684" s="80"/>
      <c r="K684" s="80">
        <f t="shared" si="106"/>
        <v>250</v>
      </c>
      <c r="L684" s="93"/>
      <c r="M684" s="36"/>
      <c r="N684" s="36"/>
    </row>
    <row r="685" spans="1:14" ht="49.5">
      <c r="A685" s="79" t="str">
        <f ca="1">IF(ISERROR(MATCH(E685,Код_КЦСР,0)),"",INDIRECT(ADDRESS(MATCH(E685,Код_КЦСР,0)+1,2,,,"КЦСР")))</f>
        <v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v>
      </c>
      <c r="B685" s="26">
        <v>808</v>
      </c>
      <c r="C685" s="75" t="s">
        <v>99</v>
      </c>
      <c r="D685" s="75" t="s">
        <v>90</v>
      </c>
      <c r="E685" s="26" t="s">
        <v>306</v>
      </c>
      <c r="F685" s="26"/>
      <c r="G685" s="80">
        <f>G686</f>
        <v>33837.599999999999</v>
      </c>
      <c r="H685" s="80">
        <f>H686</f>
        <v>0</v>
      </c>
      <c r="I685" s="80">
        <f t="shared" si="105"/>
        <v>33837.599999999999</v>
      </c>
      <c r="J685" s="80">
        <f>J686</f>
        <v>0</v>
      </c>
      <c r="K685" s="80">
        <f t="shared" si="106"/>
        <v>33837.599999999999</v>
      </c>
      <c r="L685" s="93"/>
      <c r="M685" s="36"/>
      <c r="N685" s="36"/>
    </row>
    <row r="686" spans="1:14" ht="33.75" customHeight="1">
      <c r="A686" s="79" t="str">
        <f ca="1">IF(ISERROR(MATCH(F686,Код_КВР,0)),"",INDIRECT(ADDRESS(MATCH(F686,Код_КВР,0)+1,2,,,"КВР")))</f>
        <v>Предоставление субсидий бюджетным, автономным учреждениям и иным некоммерческим организациям</v>
      </c>
      <c r="B686" s="26">
        <v>808</v>
      </c>
      <c r="C686" s="75" t="s">
        <v>99</v>
      </c>
      <c r="D686" s="75" t="s">
        <v>90</v>
      </c>
      <c r="E686" s="26" t="s">
        <v>306</v>
      </c>
      <c r="F686" s="26">
        <v>600</v>
      </c>
      <c r="G686" s="80">
        <f>G687</f>
        <v>33837.599999999999</v>
      </c>
      <c r="H686" s="80">
        <f>H687</f>
        <v>0</v>
      </c>
      <c r="I686" s="80">
        <f t="shared" si="105"/>
        <v>33837.599999999999</v>
      </c>
      <c r="J686" s="80">
        <f>J687</f>
        <v>0</v>
      </c>
      <c r="K686" s="80">
        <f t="shared" si="106"/>
        <v>33837.599999999999</v>
      </c>
      <c r="L686" s="93"/>
      <c r="M686" s="36"/>
      <c r="N686" s="36"/>
    </row>
    <row r="687" spans="1:14">
      <c r="A687" s="79" t="str">
        <f ca="1">IF(ISERROR(MATCH(F687,Код_КВР,0)),"",INDIRECT(ADDRESS(MATCH(F687,Код_КВР,0)+1,2,,,"КВР")))</f>
        <v>Субсидии бюджетным учреждениям</v>
      </c>
      <c r="B687" s="26">
        <v>808</v>
      </c>
      <c r="C687" s="75" t="s">
        <v>99</v>
      </c>
      <c r="D687" s="75" t="s">
        <v>90</v>
      </c>
      <c r="E687" s="26" t="s">
        <v>306</v>
      </c>
      <c r="F687" s="26">
        <v>610</v>
      </c>
      <c r="G687" s="80">
        <v>33837.599999999999</v>
      </c>
      <c r="H687" s="80"/>
      <c r="I687" s="80">
        <f t="shared" si="105"/>
        <v>33837.599999999999</v>
      </c>
      <c r="J687" s="80"/>
      <c r="K687" s="80">
        <f t="shared" si="106"/>
        <v>33837.599999999999</v>
      </c>
      <c r="L687" s="93"/>
      <c r="M687" s="36"/>
      <c r="N687" s="36"/>
    </row>
    <row r="688" spans="1:14" ht="33.75" customHeight="1">
      <c r="A688" s="79" t="str">
        <f ca="1">IF(ISERROR(MATCH(E688,Код_КЦСР,0)),"",INDIRECT(ADDRESS(MATCH(E688,Код_КЦСР,0)+1,2,,,"КЦСР")))</f>
        <v>Осуществление реставрации и консервации музейных предметов, музейных коллекций</v>
      </c>
      <c r="B688" s="26">
        <v>808</v>
      </c>
      <c r="C688" s="75" t="s">
        <v>99</v>
      </c>
      <c r="D688" s="75" t="s">
        <v>90</v>
      </c>
      <c r="E688" s="26" t="s">
        <v>309</v>
      </c>
      <c r="F688" s="26"/>
      <c r="G688" s="80">
        <f t="shared" ref="G688:J689" si="110">G689</f>
        <v>2372</v>
      </c>
      <c r="H688" s="80">
        <f t="shared" si="110"/>
        <v>0</v>
      </c>
      <c r="I688" s="80">
        <f t="shared" si="105"/>
        <v>2372</v>
      </c>
      <c r="J688" s="80">
        <f t="shared" si="110"/>
        <v>0</v>
      </c>
      <c r="K688" s="80">
        <f t="shared" si="106"/>
        <v>2372</v>
      </c>
      <c r="L688" s="93"/>
      <c r="M688" s="36"/>
      <c r="N688" s="36"/>
    </row>
    <row r="689" spans="1:14" ht="33.75" customHeight="1">
      <c r="A689" s="79" t="str">
        <f ca="1">IF(ISERROR(MATCH(F689,Код_КВР,0)),"",INDIRECT(ADDRESS(MATCH(F689,Код_КВР,0)+1,2,,,"КВР")))</f>
        <v>Предоставление субсидий бюджетным, автономным учреждениям и иным некоммерческим организациям</v>
      </c>
      <c r="B689" s="26">
        <v>808</v>
      </c>
      <c r="C689" s="75" t="s">
        <v>99</v>
      </c>
      <c r="D689" s="75" t="s">
        <v>90</v>
      </c>
      <c r="E689" s="26" t="s">
        <v>309</v>
      </c>
      <c r="F689" s="26">
        <v>600</v>
      </c>
      <c r="G689" s="80">
        <f t="shared" si="110"/>
        <v>2372</v>
      </c>
      <c r="H689" s="80">
        <f t="shared" si="110"/>
        <v>0</v>
      </c>
      <c r="I689" s="80">
        <f t="shared" si="105"/>
        <v>2372</v>
      </c>
      <c r="J689" s="80">
        <f t="shared" si="110"/>
        <v>0</v>
      </c>
      <c r="K689" s="80">
        <f t="shared" si="106"/>
        <v>2372</v>
      </c>
      <c r="L689" s="93"/>
      <c r="M689" s="36"/>
      <c r="N689" s="36"/>
    </row>
    <row r="690" spans="1:14">
      <c r="A690" s="79" t="str">
        <f ca="1">IF(ISERROR(MATCH(F690,Код_КВР,0)),"",INDIRECT(ADDRESS(MATCH(F690,Код_КВР,0)+1,2,,,"КВР")))</f>
        <v>Субсидии бюджетным учреждениям</v>
      </c>
      <c r="B690" s="26">
        <v>808</v>
      </c>
      <c r="C690" s="75" t="s">
        <v>99</v>
      </c>
      <c r="D690" s="75" t="s">
        <v>90</v>
      </c>
      <c r="E690" s="26" t="s">
        <v>309</v>
      </c>
      <c r="F690" s="26">
        <v>610</v>
      </c>
      <c r="G690" s="80">
        <v>2372</v>
      </c>
      <c r="H690" s="80"/>
      <c r="I690" s="80">
        <f t="shared" si="105"/>
        <v>2372</v>
      </c>
      <c r="J690" s="80"/>
      <c r="K690" s="80">
        <f t="shared" si="106"/>
        <v>2372</v>
      </c>
      <c r="L690" s="93"/>
      <c r="M690" s="36"/>
      <c r="N690" s="36"/>
    </row>
    <row r="691" spans="1:14" ht="33.75" customHeight="1">
      <c r="A691" s="79" t="str">
        <f ca="1">IF(ISERROR(MATCH(E691,Код_КЦСР,0)),"",INDIRECT(ADDRESS(MATCH(E691,Код_КЦСР,0)+1,2,,,"КЦСР")))</f>
        <v>Формирование, учет, изучение, обеспечение физического сохранения и безопасности музейных предметов, музейных коллекций</v>
      </c>
      <c r="B691" s="26">
        <v>808</v>
      </c>
      <c r="C691" s="75" t="s">
        <v>99</v>
      </c>
      <c r="D691" s="75" t="s">
        <v>90</v>
      </c>
      <c r="E691" s="26" t="s">
        <v>310</v>
      </c>
      <c r="F691" s="26"/>
      <c r="G691" s="80">
        <f t="shared" ref="G691:J692" si="111">G692</f>
        <v>18587.099999999999</v>
      </c>
      <c r="H691" s="80">
        <f t="shared" si="111"/>
        <v>0</v>
      </c>
      <c r="I691" s="80">
        <f t="shared" si="105"/>
        <v>18587.099999999999</v>
      </c>
      <c r="J691" s="80">
        <f t="shared" si="111"/>
        <v>0</v>
      </c>
      <c r="K691" s="80">
        <f t="shared" si="106"/>
        <v>18587.099999999999</v>
      </c>
      <c r="L691" s="93"/>
      <c r="M691" s="36"/>
      <c r="N691" s="36"/>
    </row>
    <row r="692" spans="1:14" ht="33.75" customHeight="1">
      <c r="A692" s="79" t="str">
        <f ca="1">IF(ISERROR(MATCH(F692,Код_КВР,0)),"",INDIRECT(ADDRESS(MATCH(F692,Код_КВР,0)+1,2,,,"КВР")))</f>
        <v>Предоставление субсидий бюджетным, автономным учреждениям и иным некоммерческим организациям</v>
      </c>
      <c r="B692" s="26">
        <v>808</v>
      </c>
      <c r="C692" s="75" t="s">
        <v>99</v>
      </c>
      <c r="D692" s="75" t="s">
        <v>90</v>
      </c>
      <c r="E692" s="26" t="s">
        <v>310</v>
      </c>
      <c r="F692" s="26">
        <v>600</v>
      </c>
      <c r="G692" s="80">
        <f t="shared" si="111"/>
        <v>18587.099999999999</v>
      </c>
      <c r="H692" s="80">
        <f t="shared" si="111"/>
        <v>0</v>
      </c>
      <c r="I692" s="80">
        <f t="shared" si="105"/>
        <v>18587.099999999999</v>
      </c>
      <c r="J692" s="80">
        <f t="shared" si="111"/>
        <v>0</v>
      </c>
      <c r="K692" s="80">
        <f t="shared" si="106"/>
        <v>18587.099999999999</v>
      </c>
      <c r="L692" s="93"/>
      <c r="M692" s="36"/>
      <c r="N692" s="36"/>
    </row>
    <row r="693" spans="1:14">
      <c r="A693" s="79" t="str">
        <f ca="1">IF(ISERROR(MATCH(F693,Код_КВР,0)),"",INDIRECT(ADDRESS(MATCH(F693,Код_КВР,0)+1,2,,,"КВР")))</f>
        <v>Субсидии бюджетным учреждениям</v>
      </c>
      <c r="B693" s="26">
        <v>808</v>
      </c>
      <c r="C693" s="75" t="s">
        <v>99</v>
      </c>
      <c r="D693" s="75" t="s">
        <v>90</v>
      </c>
      <c r="E693" s="26" t="s">
        <v>310</v>
      </c>
      <c r="F693" s="26">
        <v>610</v>
      </c>
      <c r="G693" s="80">
        <v>18587.099999999999</v>
      </c>
      <c r="H693" s="80"/>
      <c r="I693" s="80">
        <f t="shared" si="105"/>
        <v>18587.099999999999</v>
      </c>
      <c r="J693" s="80"/>
      <c r="K693" s="80">
        <f t="shared" si="106"/>
        <v>18587.099999999999</v>
      </c>
      <c r="L693" s="93"/>
      <c r="M693" s="36"/>
      <c r="N693" s="36"/>
    </row>
    <row r="694" spans="1:14">
      <c r="A694" s="79" t="str">
        <f ca="1">IF(ISERROR(MATCH(E694,Код_КЦСР,0)),"",INDIRECT(ADDRESS(MATCH(E694,Код_КЦСР,0)+1,2,,,"КЦСР")))</f>
        <v>Развитие музейного дела</v>
      </c>
      <c r="B694" s="26">
        <v>808</v>
      </c>
      <c r="C694" s="75" t="s">
        <v>99</v>
      </c>
      <c r="D694" s="75" t="s">
        <v>90</v>
      </c>
      <c r="E694" s="26" t="s">
        <v>312</v>
      </c>
      <c r="F694" s="26"/>
      <c r="G694" s="80">
        <f>G695</f>
        <v>469</v>
      </c>
      <c r="H694" s="80">
        <f>H695</f>
        <v>0</v>
      </c>
      <c r="I694" s="80">
        <f t="shared" si="105"/>
        <v>469</v>
      </c>
      <c r="J694" s="80">
        <f>J695</f>
        <v>0</v>
      </c>
      <c r="K694" s="80">
        <f t="shared" si="106"/>
        <v>469</v>
      </c>
      <c r="L694" s="93"/>
      <c r="M694" s="36"/>
      <c r="N694" s="36"/>
    </row>
    <row r="695" spans="1:14" ht="33.75" customHeight="1">
      <c r="A695" s="79" t="str">
        <f ca="1">IF(ISERROR(MATCH(F695,Код_КВР,0)),"",INDIRECT(ADDRESS(MATCH(F695,Код_КВР,0)+1,2,,,"КВР")))</f>
        <v>Предоставление субсидий бюджетным, автономным учреждениям и иным некоммерческим организациям</v>
      </c>
      <c r="B695" s="26">
        <v>808</v>
      </c>
      <c r="C695" s="75" t="s">
        <v>99</v>
      </c>
      <c r="D695" s="75" t="s">
        <v>90</v>
      </c>
      <c r="E695" s="26" t="s">
        <v>312</v>
      </c>
      <c r="F695" s="26">
        <v>600</v>
      </c>
      <c r="G695" s="80">
        <f>G696</f>
        <v>469</v>
      </c>
      <c r="H695" s="80">
        <f>H696</f>
        <v>0</v>
      </c>
      <c r="I695" s="80">
        <f t="shared" si="105"/>
        <v>469</v>
      </c>
      <c r="J695" s="80">
        <f>J696</f>
        <v>0</v>
      </c>
      <c r="K695" s="80">
        <f t="shared" si="106"/>
        <v>469</v>
      </c>
      <c r="L695" s="93"/>
      <c r="M695" s="36"/>
      <c r="N695" s="36"/>
    </row>
    <row r="696" spans="1:14">
      <c r="A696" s="79" t="str">
        <f ca="1">IF(ISERROR(MATCH(F696,Код_КВР,0)),"",INDIRECT(ADDRESS(MATCH(F696,Код_КВР,0)+1,2,,,"КВР")))</f>
        <v>Субсидии бюджетным учреждениям</v>
      </c>
      <c r="B696" s="26">
        <v>808</v>
      </c>
      <c r="C696" s="75" t="s">
        <v>99</v>
      </c>
      <c r="D696" s="75" t="s">
        <v>90</v>
      </c>
      <c r="E696" s="26" t="s">
        <v>312</v>
      </c>
      <c r="F696" s="26">
        <v>610</v>
      </c>
      <c r="G696" s="80">
        <v>469</v>
      </c>
      <c r="H696" s="80"/>
      <c r="I696" s="80">
        <f t="shared" si="105"/>
        <v>469</v>
      </c>
      <c r="J696" s="80"/>
      <c r="K696" s="80">
        <f t="shared" si="106"/>
        <v>469</v>
      </c>
      <c r="L696" s="93"/>
      <c r="M696" s="36"/>
      <c r="N696" s="36"/>
    </row>
    <row r="697" spans="1:14" ht="49.5">
      <c r="A697" s="79" t="str">
        <f ca="1">IF(ISERROR(MATCH(E697,Код_КЦСР,0)),"",INDIRECT(ADDRESS(MATCH(E697,Код_КЦСР,0)+1,2,,,"КЦСР")))</f>
        <v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v>
      </c>
      <c r="B697" s="26">
        <v>808</v>
      </c>
      <c r="C697" s="75" t="s">
        <v>99</v>
      </c>
      <c r="D697" s="75" t="s">
        <v>90</v>
      </c>
      <c r="E697" s="26" t="s">
        <v>313</v>
      </c>
      <c r="F697" s="26"/>
      <c r="G697" s="80">
        <f>G698</f>
        <v>40447.800000000003</v>
      </c>
      <c r="H697" s="80">
        <f>H698</f>
        <v>0</v>
      </c>
      <c r="I697" s="80">
        <f t="shared" si="105"/>
        <v>40447.800000000003</v>
      </c>
      <c r="J697" s="80">
        <f>J698</f>
        <v>0</v>
      </c>
      <c r="K697" s="80">
        <f t="shared" si="106"/>
        <v>40447.800000000003</v>
      </c>
      <c r="L697" s="93"/>
      <c r="M697" s="36"/>
      <c r="N697" s="36"/>
    </row>
    <row r="698" spans="1:14" ht="33.75" customHeight="1">
      <c r="A698" s="79" t="str">
        <f ca="1">IF(ISERROR(MATCH(F698,Код_КВР,0)),"",INDIRECT(ADDRESS(MATCH(F698,Код_КВР,0)+1,2,,,"КВР")))</f>
        <v>Предоставление субсидий бюджетным, автономным учреждениям и иным некоммерческим организациям</v>
      </c>
      <c r="B698" s="26">
        <v>808</v>
      </c>
      <c r="C698" s="75" t="s">
        <v>99</v>
      </c>
      <c r="D698" s="75" t="s">
        <v>90</v>
      </c>
      <c r="E698" s="26" t="s">
        <v>313</v>
      </c>
      <c r="F698" s="26">
        <v>600</v>
      </c>
      <c r="G698" s="80">
        <f>G699</f>
        <v>40447.800000000003</v>
      </c>
      <c r="H698" s="80">
        <f>H699</f>
        <v>0</v>
      </c>
      <c r="I698" s="80">
        <f t="shared" si="105"/>
        <v>40447.800000000003</v>
      </c>
      <c r="J698" s="80">
        <f>J699</f>
        <v>0</v>
      </c>
      <c r="K698" s="80">
        <f t="shared" si="106"/>
        <v>40447.800000000003</v>
      </c>
      <c r="L698" s="93"/>
      <c r="M698" s="36"/>
      <c r="N698" s="36"/>
    </row>
    <row r="699" spans="1:14">
      <c r="A699" s="79" t="str">
        <f ca="1">IF(ISERROR(MATCH(F699,Код_КВР,0)),"",INDIRECT(ADDRESS(MATCH(F699,Код_КВР,0)+1,2,,,"КВР")))</f>
        <v>Субсидии бюджетным учреждениям</v>
      </c>
      <c r="B699" s="26">
        <v>808</v>
      </c>
      <c r="C699" s="75" t="s">
        <v>99</v>
      </c>
      <c r="D699" s="75" t="s">
        <v>90</v>
      </c>
      <c r="E699" s="26" t="s">
        <v>313</v>
      </c>
      <c r="F699" s="26">
        <v>610</v>
      </c>
      <c r="G699" s="80">
        <v>40447.800000000003</v>
      </c>
      <c r="H699" s="80"/>
      <c r="I699" s="80">
        <f t="shared" si="105"/>
        <v>40447.800000000003</v>
      </c>
      <c r="J699" s="80"/>
      <c r="K699" s="80">
        <f t="shared" si="106"/>
        <v>40447.800000000003</v>
      </c>
      <c r="L699" s="93"/>
      <c r="M699" s="36"/>
      <c r="N699" s="36"/>
    </row>
    <row r="700" spans="1:14">
      <c r="A700" s="79" t="str">
        <f ca="1">IF(ISERROR(MATCH(E700,Код_КЦСР,0)),"",INDIRECT(ADDRESS(MATCH(E700,Код_КЦСР,0)+1,2,,,"КЦСР")))</f>
        <v>Библиографическая обработка документов и создание каталогов</v>
      </c>
      <c r="B700" s="26">
        <v>808</v>
      </c>
      <c r="C700" s="75" t="s">
        <v>99</v>
      </c>
      <c r="D700" s="75" t="s">
        <v>90</v>
      </c>
      <c r="E700" s="26" t="s">
        <v>315</v>
      </c>
      <c r="F700" s="26"/>
      <c r="G700" s="80">
        <f>G701</f>
        <v>3547.9</v>
      </c>
      <c r="H700" s="80">
        <f>H701</f>
        <v>0</v>
      </c>
      <c r="I700" s="80">
        <f t="shared" si="105"/>
        <v>3547.9</v>
      </c>
      <c r="J700" s="80">
        <f>J701</f>
        <v>0</v>
      </c>
      <c r="K700" s="80">
        <f t="shared" si="106"/>
        <v>3547.9</v>
      </c>
      <c r="L700" s="93"/>
      <c r="M700" s="36"/>
      <c r="N700" s="36"/>
    </row>
    <row r="701" spans="1:14" ht="33.75" customHeight="1">
      <c r="A701" s="79" t="str">
        <f ca="1">IF(ISERROR(MATCH(F701,Код_КВР,0)),"",INDIRECT(ADDRESS(MATCH(F701,Код_КВР,0)+1,2,,,"КВР")))</f>
        <v>Предоставление субсидий бюджетным, автономным учреждениям и иным некоммерческим организациям</v>
      </c>
      <c r="B701" s="26">
        <v>808</v>
      </c>
      <c r="C701" s="75" t="s">
        <v>99</v>
      </c>
      <c r="D701" s="75" t="s">
        <v>90</v>
      </c>
      <c r="E701" s="26" t="s">
        <v>315</v>
      </c>
      <c r="F701" s="26">
        <v>600</v>
      </c>
      <c r="G701" s="80">
        <f>G702</f>
        <v>3547.9</v>
      </c>
      <c r="H701" s="80">
        <f>H702</f>
        <v>0</v>
      </c>
      <c r="I701" s="80">
        <f t="shared" si="105"/>
        <v>3547.9</v>
      </c>
      <c r="J701" s="80">
        <f>J702</f>
        <v>0</v>
      </c>
      <c r="K701" s="80">
        <f t="shared" si="106"/>
        <v>3547.9</v>
      </c>
      <c r="L701" s="93"/>
      <c r="M701" s="36"/>
      <c r="N701" s="36"/>
    </row>
    <row r="702" spans="1:14">
      <c r="A702" s="79" t="str">
        <f ca="1">IF(ISERROR(MATCH(F702,Код_КВР,0)),"",INDIRECT(ADDRESS(MATCH(F702,Код_КВР,0)+1,2,,,"КВР")))</f>
        <v>Субсидии бюджетным учреждениям</v>
      </c>
      <c r="B702" s="26">
        <v>808</v>
      </c>
      <c r="C702" s="75" t="s">
        <v>99</v>
      </c>
      <c r="D702" s="75" t="s">
        <v>90</v>
      </c>
      <c r="E702" s="26" t="s">
        <v>315</v>
      </c>
      <c r="F702" s="26">
        <v>610</v>
      </c>
      <c r="G702" s="80">
        <v>3547.9</v>
      </c>
      <c r="H702" s="80"/>
      <c r="I702" s="80">
        <f t="shared" si="105"/>
        <v>3547.9</v>
      </c>
      <c r="J702" s="80"/>
      <c r="K702" s="80">
        <f t="shared" si="106"/>
        <v>3547.9</v>
      </c>
      <c r="L702" s="93"/>
      <c r="M702" s="36"/>
      <c r="N702" s="36"/>
    </row>
    <row r="703" spans="1:14" ht="33.75" customHeight="1">
      <c r="A703" s="79" t="str">
        <f ca="1">IF(ISERROR(MATCH(E703,Код_КЦСР,0)),"",INDIRECT(ADDRESS(MATCH(E703,Код_КЦСР,0)+1,2,,,"КЦСР")))</f>
        <v>Формирование, учет, изучение, обеспечение физического сохранения и безопасности фондов библиотеки</v>
      </c>
      <c r="B703" s="26">
        <v>808</v>
      </c>
      <c r="C703" s="75" t="s">
        <v>99</v>
      </c>
      <c r="D703" s="75" t="s">
        <v>90</v>
      </c>
      <c r="E703" s="26" t="s">
        <v>317</v>
      </c>
      <c r="F703" s="26"/>
      <c r="G703" s="80">
        <f t="shared" ref="G703:J704" si="112">G704</f>
        <v>4036.5</v>
      </c>
      <c r="H703" s="80">
        <f t="shared" si="112"/>
        <v>0</v>
      </c>
      <c r="I703" s="80">
        <f t="shared" si="105"/>
        <v>4036.5</v>
      </c>
      <c r="J703" s="80">
        <f t="shared" si="112"/>
        <v>0</v>
      </c>
      <c r="K703" s="80">
        <f t="shared" si="106"/>
        <v>4036.5</v>
      </c>
      <c r="L703" s="93"/>
      <c r="M703" s="36"/>
      <c r="N703" s="36"/>
    </row>
    <row r="704" spans="1:14" ht="33.75" customHeight="1">
      <c r="A704" s="79" t="str">
        <f ca="1">IF(ISERROR(MATCH(F704,Код_КВР,0)),"",INDIRECT(ADDRESS(MATCH(F704,Код_КВР,0)+1,2,,,"КВР")))</f>
        <v>Предоставление субсидий бюджетным, автономным учреждениям и иным некоммерческим организациям</v>
      </c>
      <c r="B704" s="26">
        <v>808</v>
      </c>
      <c r="C704" s="75" t="s">
        <v>99</v>
      </c>
      <c r="D704" s="75" t="s">
        <v>90</v>
      </c>
      <c r="E704" s="26" t="s">
        <v>317</v>
      </c>
      <c r="F704" s="26">
        <v>600</v>
      </c>
      <c r="G704" s="80">
        <f t="shared" si="112"/>
        <v>4036.5</v>
      </c>
      <c r="H704" s="80">
        <f t="shared" si="112"/>
        <v>0</v>
      </c>
      <c r="I704" s="80">
        <f t="shared" si="105"/>
        <v>4036.5</v>
      </c>
      <c r="J704" s="80">
        <f t="shared" si="112"/>
        <v>0</v>
      </c>
      <c r="K704" s="80">
        <f t="shared" si="106"/>
        <v>4036.5</v>
      </c>
      <c r="L704" s="93"/>
      <c r="M704" s="36"/>
      <c r="N704" s="36"/>
    </row>
    <row r="705" spans="1:14">
      <c r="A705" s="79" t="str">
        <f ca="1">IF(ISERROR(MATCH(F705,Код_КВР,0)),"",INDIRECT(ADDRESS(MATCH(F705,Код_КВР,0)+1,2,,,"КВР")))</f>
        <v>Субсидии бюджетным учреждениям</v>
      </c>
      <c r="B705" s="26">
        <v>808</v>
      </c>
      <c r="C705" s="75" t="s">
        <v>99</v>
      </c>
      <c r="D705" s="75" t="s">
        <v>90</v>
      </c>
      <c r="E705" s="26" t="s">
        <v>317</v>
      </c>
      <c r="F705" s="26">
        <v>610</v>
      </c>
      <c r="G705" s="80">
        <v>4036.5</v>
      </c>
      <c r="H705" s="80"/>
      <c r="I705" s="80">
        <f t="shared" si="105"/>
        <v>4036.5</v>
      </c>
      <c r="J705" s="80"/>
      <c r="K705" s="80">
        <f t="shared" si="106"/>
        <v>4036.5</v>
      </c>
      <c r="L705" s="93"/>
      <c r="M705" s="36"/>
      <c r="N705" s="36"/>
    </row>
    <row r="706" spans="1:14">
      <c r="A706" s="79" t="str">
        <f ca="1">IF(ISERROR(MATCH(E706,Код_КЦСР,0)),"",INDIRECT(ADDRESS(MATCH(E706,Код_КЦСР,0)+1,2,,,"КЦСР")))</f>
        <v>Развитие библиотечного дела</v>
      </c>
      <c r="B706" s="26">
        <v>808</v>
      </c>
      <c r="C706" s="75" t="s">
        <v>99</v>
      </c>
      <c r="D706" s="75" t="s">
        <v>90</v>
      </c>
      <c r="E706" s="26" t="s">
        <v>319</v>
      </c>
      <c r="F706" s="26"/>
      <c r="G706" s="80">
        <f t="shared" ref="G706:J707" si="113">G707</f>
        <v>2280</v>
      </c>
      <c r="H706" s="80">
        <f t="shared" si="113"/>
        <v>0</v>
      </c>
      <c r="I706" s="80">
        <f t="shared" si="105"/>
        <v>2280</v>
      </c>
      <c r="J706" s="80">
        <f t="shared" si="113"/>
        <v>0</v>
      </c>
      <c r="K706" s="80">
        <f t="shared" si="106"/>
        <v>2280</v>
      </c>
      <c r="L706" s="93"/>
      <c r="M706" s="36"/>
      <c r="N706" s="36"/>
    </row>
    <row r="707" spans="1:14" ht="33.75" customHeight="1">
      <c r="A707" s="79" t="str">
        <f ca="1">IF(ISERROR(MATCH(F707,Код_КВР,0)),"",INDIRECT(ADDRESS(MATCH(F707,Код_КВР,0)+1,2,,,"КВР")))</f>
        <v>Предоставление субсидий бюджетным, автономным учреждениям и иным некоммерческим организациям</v>
      </c>
      <c r="B707" s="26">
        <v>808</v>
      </c>
      <c r="C707" s="75" t="s">
        <v>99</v>
      </c>
      <c r="D707" s="75" t="s">
        <v>90</v>
      </c>
      <c r="E707" s="26" t="s">
        <v>319</v>
      </c>
      <c r="F707" s="26">
        <v>600</v>
      </c>
      <c r="G707" s="80">
        <f t="shared" si="113"/>
        <v>2280</v>
      </c>
      <c r="H707" s="80">
        <f t="shared" si="113"/>
        <v>0</v>
      </c>
      <c r="I707" s="80">
        <f t="shared" si="105"/>
        <v>2280</v>
      </c>
      <c r="J707" s="80">
        <f t="shared" si="113"/>
        <v>0</v>
      </c>
      <c r="K707" s="80">
        <f t="shared" si="106"/>
        <v>2280</v>
      </c>
      <c r="L707" s="93"/>
      <c r="M707" s="36"/>
      <c r="N707" s="36"/>
    </row>
    <row r="708" spans="1:14">
      <c r="A708" s="79" t="str">
        <f ca="1">IF(ISERROR(MATCH(F708,Код_КВР,0)),"",INDIRECT(ADDRESS(MATCH(F708,Код_КВР,0)+1,2,,,"КВР")))</f>
        <v>Субсидии бюджетным учреждениям</v>
      </c>
      <c r="B708" s="26">
        <v>808</v>
      </c>
      <c r="C708" s="75" t="s">
        <v>99</v>
      </c>
      <c r="D708" s="75" t="s">
        <v>90</v>
      </c>
      <c r="E708" s="26" t="s">
        <v>319</v>
      </c>
      <c r="F708" s="26">
        <v>610</v>
      </c>
      <c r="G708" s="80">
        <v>2280</v>
      </c>
      <c r="H708" s="80"/>
      <c r="I708" s="80">
        <f t="shared" si="105"/>
        <v>2280</v>
      </c>
      <c r="J708" s="80"/>
      <c r="K708" s="80">
        <f t="shared" si="106"/>
        <v>2280</v>
      </c>
      <c r="L708" s="93"/>
      <c r="M708" s="36"/>
      <c r="N708" s="36"/>
    </row>
    <row r="709" spans="1:14">
      <c r="A709" s="79" t="str">
        <f ca="1">IF(ISERROR(MATCH(E709,Код_КЦСР,0)),"",INDIRECT(ADDRESS(MATCH(E709,Код_КЦСР,0)+1,2,,,"КЦСР")))</f>
        <v>Искусство</v>
      </c>
      <c r="B709" s="26">
        <v>808</v>
      </c>
      <c r="C709" s="75" t="s">
        <v>99</v>
      </c>
      <c r="D709" s="75" t="s">
        <v>90</v>
      </c>
      <c r="E709" s="26" t="s">
        <v>320</v>
      </c>
      <c r="F709" s="26"/>
      <c r="G709" s="80">
        <f>G710</f>
        <v>44005.7</v>
      </c>
      <c r="H709" s="80">
        <f>H710</f>
        <v>0</v>
      </c>
      <c r="I709" s="80">
        <f t="shared" si="105"/>
        <v>44005.7</v>
      </c>
      <c r="J709" s="80">
        <f>J710</f>
        <v>0</v>
      </c>
      <c r="K709" s="80">
        <f t="shared" si="106"/>
        <v>44005.7</v>
      </c>
      <c r="L709" s="93"/>
      <c r="M709" s="36"/>
      <c r="N709" s="36"/>
    </row>
    <row r="710" spans="1:14" ht="33.75" customHeight="1">
      <c r="A710" s="79" t="str">
        <f ca="1">IF(ISERROR(MATCH(E710,Код_КЦСР,0)),"",INDIRECT(ADDRESS(MATCH(E710,Код_КЦСР,0)+1,2,,,"КЦСР")))</f>
        <v>Оказание муниципальных услуг в области театрально-концертного дела и обеспечение деятельности муниципальных учреждений культуры</v>
      </c>
      <c r="B710" s="26">
        <v>808</v>
      </c>
      <c r="C710" s="75" t="s">
        <v>99</v>
      </c>
      <c r="D710" s="75" t="s">
        <v>90</v>
      </c>
      <c r="E710" s="26" t="s">
        <v>322</v>
      </c>
      <c r="F710" s="26"/>
      <c r="G710" s="80">
        <f>G711</f>
        <v>44005.7</v>
      </c>
      <c r="H710" s="80">
        <f>H711</f>
        <v>0</v>
      </c>
      <c r="I710" s="80">
        <f t="shared" si="105"/>
        <v>44005.7</v>
      </c>
      <c r="J710" s="80">
        <f>J711</f>
        <v>0</v>
      </c>
      <c r="K710" s="80">
        <f t="shared" si="106"/>
        <v>44005.7</v>
      </c>
      <c r="L710" s="93"/>
      <c r="M710" s="36"/>
      <c r="N710" s="36"/>
    </row>
    <row r="711" spans="1:14" ht="33.75" customHeight="1">
      <c r="A711" s="79" t="str">
        <f ca="1">IF(ISERROR(MATCH(F711,Код_КВР,0)),"",INDIRECT(ADDRESS(MATCH(F711,Код_КВР,0)+1,2,,,"КВР")))</f>
        <v>Предоставление субсидий бюджетным, автономным учреждениям и иным некоммерческим организациям</v>
      </c>
      <c r="B711" s="26">
        <v>808</v>
      </c>
      <c r="C711" s="75" t="s">
        <v>99</v>
      </c>
      <c r="D711" s="75" t="s">
        <v>90</v>
      </c>
      <c r="E711" s="26" t="s">
        <v>322</v>
      </c>
      <c r="F711" s="26">
        <v>600</v>
      </c>
      <c r="G711" s="80">
        <f>G712+G713</f>
        <v>44005.7</v>
      </c>
      <c r="H711" s="80">
        <f>H712+H713</f>
        <v>0</v>
      </c>
      <c r="I711" s="80">
        <f t="shared" si="105"/>
        <v>44005.7</v>
      </c>
      <c r="J711" s="80">
        <f>J712+J713</f>
        <v>0</v>
      </c>
      <c r="K711" s="80">
        <f t="shared" si="106"/>
        <v>44005.7</v>
      </c>
      <c r="L711" s="93"/>
      <c r="M711" s="36"/>
      <c r="N711" s="36"/>
    </row>
    <row r="712" spans="1:14">
      <c r="A712" s="79" t="str">
        <f ca="1">IF(ISERROR(MATCH(F712,Код_КВР,0)),"",INDIRECT(ADDRESS(MATCH(F712,Код_КВР,0)+1,2,,,"КВР")))</f>
        <v>Субсидии бюджетным учреждениям</v>
      </c>
      <c r="B712" s="26">
        <v>808</v>
      </c>
      <c r="C712" s="75" t="s">
        <v>99</v>
      </c>
      <c r="D712" s="75" t="s">
        <v>90</v>
      </c>
      <c r="E712" s="26" t="s">
        <v>322</v>
      </c>
      <c r="F712" s="26">
        <v>610</v>
      </c>
      <c r="G712" s="80">
        <v>31755.4</v>
      </c>
      <c r="H712" s="80"/>
      <c r="I712" s="80">
        <f t="shared" si="105"/>
        <v>31755.4</v>
      </c>
      <c r="J712" s="80"/>
      <c r="K712" s="80">
        <f t="shared" si="106"/>
        <v>31755.4</v>
      </c>
      <c r="L712" s="93"/>
      <c r="M712" s="36"/>
      <c r="N712" s="36"/>
    </row>
    <row r="713" spans="1:14">
      <c r="A713" s="79" t="str">
        <f ca="1">IF(ISERROR(MATCH(F713,Код_КВР,0)),"",INDIRECT(ADDRESS(MATCH(F713,Код_КВР,0)+1,2,,,"КВР")))</f>
        <v>Субсидии автономным учреждениям</v>
      </c>
      <c r="B713" s="26">
        <v>808</v>
      </c>
      <c r="C713" s="75" t="s">
        <v>99</v>
      </c>
      <c r="D713" s="75" t="s">
        <v>90</v>
      </c>
      <c r="E713" s="26" t="s">
        <v>322</v>
      </c>
      <c r="F713" s="26">
        <v>620</v>
      </c>
      <c r="G713" s="80">
        <v>12250.3</v>
      </c>
      <c r="H713" s="80"/>
      <c r="I713" s="80">
        <f t="shared" si="105"/>
        <v>12250.3</v>
      </c>
      <c r="J713" s="80"/>
      <c r="K713" s="80">
        <f t="shared" si="106"/>
        <v>12250.3</v>
      </c>
      <c r="L713" s="93"/>
      <c r="M713" s="36"/>
      <c r="N713" s="36"/>
    </row>
    <row r="714" spans="1:14">
      <c r="A714" s="79" t="str">
        <f ca="1">IF(ISERROR(MATCH(E714,Код_КЦСР,0)),"",INDIRECT(ADDRESS(MATCH(E714,Код_КЦСР,0)+1,2,,,"КЦСР")))</f>
        <v>Досуг</v>
      </c>
      <c r="B714" s="26">
        <v>808</v>
      </c>
      <c r="C714" s="75" t="s">
        <v>99</v>
      </c>
      <c r="D714" s="75" t="s">
        <v>90</v>
      </c>
      <c r="E714" s="26" t="s">
        <v>330</v>
      </c>
      <c r="F714" s="26"/>
      <c r="G714" s="80">
        <f>G715+G718+G721</f>
        <v>100328.4</v>
      </c>
      <c r="H714" s="80">
        <f>H715+H718+H721</f>
        <v>0</v>
      </c>
      <c r="I714" s="80">
        <f t="shared" si="105"/>
        <v>100328.4</v>
      </c>
      <c r="J714" s="80">
        <f>J715+J718+J721</f>
        <v>0</v>
      </c>
      <c r="K714" s="80">
        <f t="shared" si="106"/>
        <v>100328.4</v>
      </c>
      <c r="L714" s="93"/>
      <c r="M714" s="36"/>
      <c r="N714" s="36"/>
    </row>
    <row r="715" spans="1:14" ht="33.75" customHeight="1">
      <c r="A715" s="79" t="str">
        <f ca="1">IF(ISERROR(MATCH(E715,Код_КЦСР,0)),"",INDIRECT(ADDRESS(MATCH(E715,Код_КЦСР,0)+1,2,,,"КЦСР")))</f>
        <v>Организация деятельности клубных формирований и формирований самодеятельного народного творчества</v>
      </c>
      <c r="B715" s="26">
        <v>808</v>
      </c>
      <c r="C715" s="75" t="s">
        <v>99</v>
      </c>
      <c r="D715" s="75" t="s">
        <v>90</v>
      </c>
      <c r="E715" s="26" t="s">
        <v>332</v>
      </c>
      <c r="F715" s="26"/>
      <c r="G715" s="80">
        <f>G716</f>
        <v>92348.9</v>
      </c>
      <c r="H715" s="80">
        <f>H716</f>
        <v>0</v>
      </c>
      <c r="I715" s="80">
        <f t="shared" si="105"/>
        <v>92348.9</v>
      </c>
      <c r="J715" s="80">
        <f>J716</f>
        <v>0</v>
      </c>
      <c r="K715" s="80">
        <f t="shared" si="106"/>
        <v>92348.9</v>
      </c>
      <c r="L715" s="93"/>
      <c r="M715" s="36"/>
      <c r="N715" s="36"/>
    </row>
    <row r="716" spans="1:14" ht="33.75" customHeight="1">
      <c r="A716" s="79" t="str">
        <f ca="1">IF(ISERROR(MATCH(F716,Код_КВР,0)),"",INDIRECT(ADDRESS(MATCH(F716,Код_КВР,0)+1,2,,,"КВР")))</f>
        <v>Предоставление субсидий бюджетным, автономным учреждениям и иным некоммерческим организациям</v>
      </c>
      <c r="B716" s="26">
        <v>808</v>
      </c>
      <c r="C716" s="75" t="s">
        <v>99</v>
      </c>
      <c r="D716" s="75" t="s">
        <v>90</v>
      </c>
      <c r="E716" s="26" t="s">
        <v>332</v>
      </c>
      <c r="F716" s="26">
        <v>600</v>
      </c>
      <c r="G716" s="80">
        <f>G717</f>
        <v>92348.9</v>
      </c>
      <c r="H716" s="80">
        <f>H717</f>
        <v>0</v>
      </c>
      <c r="I716" s="80">
        <f t="shared" si="105"/>
        <v>92348.9</v>
      </c>
      <c r="J716" s="80">
        <f>J717</f>
        <v>0</v>
      </c>
      <c r="K716" s="80">
        <f t="shared" si="106"/>
        <v>92348.9</v>
      </c>
      <c r="L716" s="93"/>
      <c r="M716" s="36"/>
      <c r="N716" s="36"/>
    </row>
    <row r="717" spans="1:14">
      <c r="A717" s="79" t="str">
        <f ca="1">IF(ISERROR(MATCH(F717,Код_КВР,0)),"",INDIRECT(ADDRESS(MATCH(F717,Код_КВР,0)+1,2,,,"КВР")))</f>
        <v>Субсидии бюджетным учреждениям</v>
      </c>
      <c r="B717" s="26">
        <v>808</v>
      </c>
      <c r="C717" s="75" t="s">
        <v>99</v>
      </c>
      <c r="D717" s="75" t="s">
        <v>90</v>
      </c>
      <c r="E717" s="26" t="s">
        <v>332</v>
      </c>
      <c r="F717" s="26">
        <v>610</v>
      </c>
      <c r="G717" s="80">
        <v>92348.9</v>
      </c>
      <c r="H717" s="80"/>
      <c r="I717" s="80">
        <f t="shared" si="105"/>
        <v>92348.9</v>
      </c>
      <c r="J717" s="80"/>
      <c r="K717" s="80">
        <f t="shared" si="106"/>
        <v>92348.9</v>
      </c>
      <c r="L717" s="93"/>
      <c r="M717" s="36"/>
      <c r="N717" s="36"/>
    </row>
    <row r="718" spans="1:14">
      <c r="A718" s="79" t="str">
        <f ca="1">IF(ISERROR(MATCH(E718,Код_КЦСР,0)),"",INDIRECT(ADDRESS(MATCH(E718,Код_КЦСР,0)+1,2,,,"КЦСР")))</f>
        <v>Организация и проведение городских культурно-массовых мероприятий</v>
      </c>
      <c r="B718" s="26">
        <v>808</v>
      </c>
      <c r="C718" s="75" t="s">
        <v>99</v>
      </c>
      <c r="D718" s="75" t="s">
        <v>90</v>
      </c>
      <c r="E718" s="26" t="s">
        <v>334</v>
      </c>
      <c r="F718" s="26"/>
      <c r="G718" s="80">
        <f>G719</f>
        <v>6499</v>
      </c>
      <c r="H718" s="80">
        <f>H719</f>
        <v>0</v>
      </c>
      <c r="I718" s="80">
        <f t="shared" si="105"/>
        <v>6499</v>
      </c>
      <c r="J718" s="80">
        <f>J719</f>
        <v>0</v>
      </c>
      <c r="K718" s="80">
        <f t="shared" si="106"/>
        <v>6499</v>
      </c>
      <c r="L718" s="93"/>
      <c r="M718" s="36"/>
      <c r="N718" s="36"/>
    </row>
    <row r="719" spans="1:14" ht="33.75" customHeight="1">
      <c r="A719" s="79" t="str">
        <f ca="1">IF(ISERROR(MATCH(F719,Код_КВР,0)),"",INDIRECT(ADDRESS(MATCH(F719,Код_КВР,0)+1,2,,,"КВР")))</f>
        <v>Предоставление субсидий бюджетным, автономным учреждениям и иным некоммерческим организациям</v>
      </c>
      <c r="B719" s="26">
        <v>808</v>
      </c>
      <c r="C719" s="75" t="s">
        <v>99</v>
      </c>
      <c r="D719" s="75" t="s">
        <v>90</v>
      </c>
      <c r="E719" s="26" t="s">
        <v>334</v>
      </c>
      <c r="F719" s="26">
        <v>600</v>
      </c>
      <c r="G719" s="80">
        <f>G720</f>
        <v>6499</v>
      </c>
      <c r="H719" s="80">
        <f>H720</f>
        <v>0</v>
      </c>
      <c r="I719" s="80">
        <f t="shared" si="105"/>
        <v>6499</v>
      </c>
      <c r="J719" s="80">
        <f>J720</f>
        <v>0</v>
      </c>
      <c r="K719" s="80">
        <f t="shared" si="106"/>
        <v>6499</v>
      </c>
      <c r="L719" s="93"/>
      <c r="M719" s="36"/>
      <c r="N719" s="36"/>
    </row>
    <row r="720" spans="1:14">
      <c r="A720" s="79" t="str">
        <f ca="1">IF(ISERROR(MATCH(F720,Код_КВР,0)),"",INDIRECT(ADDRESS(MATCH(F720,Код_КВР,0)+1,2,,,"КВР")))</f>
        <v>Субсидии бюджетным учреждениям</v>
      </c>
      <c r="B720" s="26">
        <v>808</v>
      </c>
      <c r="C720" s="75" t="s">
        <v>99</v>
      </c>
      <c r="D720" s="75" t="s">
        <v>90</v>
      </c>
      <c r="E720" s="26" t="s">
        <v>334</v>
      </c>
      <c r="F720" s="26">
        <v>610</v>
      </c>
      <c r="G720" s="80">
        <v>6499</v>
      </c>
      <c r="H720" s="80"/>
      <c r="I720" s="80">
        <f t="shared" si="105"/>
        <v>6499</v>
      </c>
      <c r="J720" s="80"/>
      <c r="K720" s="80">
        <f t="shared" si="106"/>
        <v>6499</v>
      </c>
      <c r="L720" s="93"/>
      <c r="M720" s="36"/>
      <c r="N720" s="36"/>
    </row>
    <row r="721" spans="1:14">
      <c r="A721" s="79" t="str">
        <f ca="1">IF(ISERROR(MATCH(E721,Код_КЦСР,0)),"",INDIRECT(ADDRESS(MATCH(E721,Код_КЦСР,0)+1,2,,,"КЦСР")))</f>
        <v>Укрепление материально-технической базы клубных учреждений</v>
      </c>
      <c r="B721" s="26">
        <v>808</v>
      </c>
      <c r="C721" s="75" t="s">
        <v>99</v>
      </c>
      <c r="D721" s="75" t="s">
        <v>90</v>
      </c>
      <c r="E721" s="26" t="s">
        <v>336</v>
      </c>
      <c r="F721" s="26"/>
      <c r="G721" s="80">
        <f t="shared" ref="G721:J722" si="114">G722</f>
        <v>1480.5</v>
      </c>
      <c r="H721" s="80">
        <f t="shared" si="114"/>
        <v>0</v>
      </c>
      <c r="I721" s="80">
        <f t="shared" si="105"/>
        <v>1480.5</v>
      </c>
      <c r="J721" s="80">
        <f t="shared" si="114"/>
        <v>0</v>
      </c>
      <c r="K721" s="80">
        <f t="shared" si="106"/>
        <v>1480.5</v>
      </c>
      <c r="L721" s="93"/>
      <c r="M721" s="36"/>
      <c r="N721" s="36"/>
    </row>
    <row r="722" spans="1:14" ht="33.75" customHeight="1">
      <c r="A722" s="79" t="str">
        <f ca="1">IF(ISERROR(MATCH(F722,Код_КВР,0)),"",INDIRECT(ADDRESS(MATCH(F722,Код_КВР,0)+1,2,,,"КВР")))</f>
        <v>Предоставление субсидий бюджетным, автономным учреждениям и иным некоммерческим организациям</v>
      </c>
      <c r="B722" s="26">
        <v>808</v>
      </c>
      <c r="C722" s="75" t="s">
        <v>99</v>
      </c>
      <c r="D722" s="75" t="s">
        <v>90</v>
      </c>
      <c r="E722" s="26" t="s">
        <v>336</v>
      </c>
      <c r="F722" s="26">
        <v>600</v>
      </c>
      <c r="G722" s="80">
        <f t="shared" si="114"/>
        <v>1480.5</v>
      </c>
      <c r="H722" s="80">
        <f t="shared" si="114"/>
        <v>0</v>
      </c>
      <c r="I722" s="80">
        <f t="shared" ref="I722:I785" si="115">G722+H722</f>
        <v>1480.5</v>
      </c>
      <c r="J722" s="80">
        <f t="shared" si="114"/>
        <v>0</v>
      </c>
      <c r="K722" s="80">
        <f t="shared" ref="K722:K785" si="116">I722+J722</f>
        <v>1480.5</v>
      </c>
      <c r="L722" s="93"/>
      <c r="M722" s="36"/>
      <c r="N722" s="36"/>
    </row>
    <row r="723" spans="1:14">
      <c r="A723" s="79" t="str">
        <f ca="1">IF(ISERROR(MATCH(F723,Код_КВР,0)),"",INDIRECT(ADDRESS(MATCH(F723,Код_КВР,0)+1,2,,,"КВР")))</f>
        <v>Субсидии бюджетным учреждениям</v>
      </c>
      <c r="B723" s="26">
        <v>808</v>
      </c>
      <c r="C723" s="75" t="s">
        <v>99</v>
      </c>
      <c r="D723" s="75" t="s">
        <v>90</v>
      </c>
      <c r="E723" s="26" t="s">
        <v>336</v>
      </c>
      <c r="F723" s="26">
        <v>610</v>
      </c>
      <c r="G723" s="80">
        <v>1480.5</v>
      </c>
      <c r="H723" s="80"/>
      <c r="I723" s="80">
        <f t="shared" si="115"/>
        <v>1480.5</v>
      </c>
      <c r="J723" s="80"/>
      <c r="K723" s="80">
        <f t="shared" si="116"/>
        <v>1480.5</v>
      </c>
      <c r="L723" s="93"/>
      <c r="M723" s="36"/>
      <c r="N723" s="36"/>
    </row>
    <row r="724" spans="1:14" ht="18.75" customHeight="1">
      <c r="A724" s="79" t="str">
        <f ca="1">IF(ISERROR(MATCH(E724,Код_КЦСР,0)),"",INDIRECT(ADDRESS(MATCH(E724,Код_КЦСР,0)+1,2,,,"КЦСР")))</f>
        <v>Муниципальная программа «Охрана окружающей среды» на 2013 – 2022 годы</v>
      </c>
      <c r="B724" s="26">
        <v>808</v>
      </c>
      <c r="C724" s="75" t="s">
        <v>99</v>
      </c>
      <c r="D724" s="75" t="s">
        <v>90</v>
      </c>
      <c r="E724" s="26" t="s">
        <v>374</v>
      </c>
      <c r="F724" s="26"/>
      <c r="G724" s="80">
        <f t="shared" ref="G724:J726" si="117">G725</f>
        <v>16.5</v>
      </c>
      <c r="H724" s="80">
        <f t="shared" si="117"/>
        <v>0</v>
      </c>
      <c r="I724" s="80">
        <f t="shared" si="115"/>
        <v>16.5</v>
      </c>
      <c r="J724" s="80">
        <f t="shared" si="117"/>
        <v>0</v>
      </c>
      <c r="K724" s="80">
        <f t="shared" si="116"/>
        <v>16.5</v>
      </c>
      <c r="L724" s="93"/>
      <c r="M724" s="36"/>
      <c r="N724" s="36"/>
    </row>
    <row r="725" spans="1:14" ht="33.75" customHeight="1">
      <c r="A725" s="79" t="str">
        <f ca="1">IF(ISERROR(MATCH(E725,Код_КЦСР,0)),"",INDIRECT(ADDRESS(MATCH(E725,Код_КЦСР,0)+1,2,,,"КЦСР")))</f>
        <v>Организация мероприятий по экологическому образованию и воспитанию населения</v>
      </c>
      <c r="B725" s="26">
        <v>808</v>
      </c>
      <c r="C725" s="75" t="s">
        <v>99</v>
      </c>
      <c r="D725" s="75" t="s">
        <v>90</v>
      </c>
      <c r="E725" s="26" t="s">
        <v>376</v>
      </c>
      <c r="F725" s="26"/>
      <c r="G725" s="80">
        <f t="shared" si="117"/>
        <v>16.5</v>
      </c>
      <c r="H725" s="80">
        <f t="shared" si="117"/>
        <v>0</v>
      </c>
      <c r="I725" s="80">
        <f t="shared" si="115"/>
        <v>16.5</v>
      </c>
      <c r="J725" s="80">
        <f t="shared" si="117"/>
        <v>0</v>
      </c>
      <c r="K725" s="80">
        <f t="shared" si="116"/>
        <v>16.5</v>
      </c>
      <c r="L725" s="93"/>
      <c r="M725" s="36"/>
      <c r="N725" s="36"/>
    </row>
    <row r="726" spans="1:14" ht="33.75" customHeight="1">
      <c r="A726" s="79" t="str">
        <f ca="1">IF(ISERROR(MATCH(F726,Код_КВР,0)),"",INDIRECT(ADDRESS(MATCH(F726,Код_КВР,0)+1,2,,,"КВР")))</f>
        <v>Предоставление субсидий бюджетным, автономным учреждениям и иным некоммерческим организациям</v>
      </c>
      <c r="B726" s="26">
        <v>808</v>
      </c>
      <c r="C726" s="75" t="s">
        <v>99</v>
      </c>
      <c r="D726" s="75" t="s">
        <v>90</v>
      </c>
      <c r="E726" s="26" t="s">
        <v>376</v>
      </c>
      <c r="F726" s="26">
        <v>600</v>
      </c>
      <c r="G726" s="80">
        <f t="shared" si="117"/>
        <v>16.5</v>
      </c>
      <c r="H726" s="80">
        <f t="shared" si="117"/>
        <v>0</v>
      </c>
      <c r="I726" s="80">
        <f t="shared" si="115"/>
        <v>16.5</v>
      </c>
      <c r="J726" s="80">
        <f t="shared" si="117"/>
        <v>0</v>
      </c>
      <c r="K726" s="80">
        <f t="shared" si="116"/>
        <v>16.5</v>
      </c>
      <c r="L726" s="93"/>
      <c r="M726" s="36"/>
      <c r="N726" s="36"/>
    </row>
    <row r="727" spans="1:14">
      <c r="A727" s="79" t="str">
        <f ca="1">IF(ISERROR(MATCH(F727,Код_КВР,0)),"",INDIRECT(ADDRESS(MATCH(F727,Код_КВР,0)+1,2,,,"КВР")))</f>
        <v>Субсидии бюджетным учреждениям</v>
      </c>
      <c r="B727" s="26">
        <v>808</v>
      </c>
      <c r="C727" s="75" t="s">
        <v>99</v>
      </c>
      <c r="D727" s="75" t="s">
        <v>90</v>
      </c>
      <c r="E727" s="26" t="s">
        <v>376</v>
      </c>
      <c r="F727" s="26">
        <v>610</v>
      </c>
      <c r="G727" s="80">
        <v>16.5</v>
      </c>
      <c r="H727" s="80"/>
      <c r="I727" s="80">
        <f t="shared" si="115"/>
        <v>16.5</v>
      </c>
      <c r="J727" s="80"/>
      <c r="K727" s="80">
        <f t="shared" si="116"/>
        <v>16.5</v>
      </c>
      <c r="L727" s="93"/>
      <c r="M727" s="36"/>
      <c r="N727" s="36"/>
    </row>
    <row r="728" spans="1:14" ht="50.25" customHeight="1">
      <c r="A728" s="79" t="str">
        <f ca="1">IF(ISERROR(MATCH(E728,Код_КЦСР,0)),"",INDIRECT(ADDRESS(MATCH(E728,Код_КЦСР,0)+1,2,,,"КЦСР")))</f>
        <v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v>
      </c>
      <c r="B728" s="26">
        <v>808</v>
      </c>
      <c r="C728" s="75" t="s">
        <v>99</v>
      </c>
      <c r="D728" s="75" t="s">
        <v>90</v>
      </c>
      <c r="E728" s="26" t="s">
        <v>469</v>
      </c>
      <c r="F728" s="26"/>
      <c r="G728" s="80">
        <f t="shared" ref="G728:J731" si="118">G729</f>
        <v>500</v>
      </c>
      <c r="H728" s="80">
        <f t="shared" si="118"/>
        <v>0</v>
      </c>
      <c r="I728" s="80">
        <f t="shared" si="115"/>
        <v>500</v>
      </c>
      <c r="J728" s="80">
        <f t="shared" si="118"/>
        <v>0</v>
      </c>
      <c r="K728" s="80">
        <f t="shared" si="116"/>
        <v>500</v>
      </c>
      <c r="L728" s="93"/>
      <c r="M728" s="36"/>
      <c r="N728" s="36"/>
    </row>
    <row r="729" spans="1:14" ht="33.75" customHeight="1">
      <c r="A729" s="79" t="str">
        <f ca="1">IF(ISERROR(MATCH(E729,Код_КЦСР,0)),"",INDIRECT(ADDRESS(MATCH(E729,Код_КЦСР,0)+1,2,,,"КЦСР")))</f>
        <v>Энергосбережение и повышение энергетической эффективности в организациях с участием муниципального образования</v>
      </c>
      <c r="B729" s="26">
        <v>808</v>
      </c>
      <c r="C729" s="75" t="s">
        <v>99</v>
      </c>
      <c r="D729" s="75" t="s">
        <v>90</v>
      </c>
      <c r="E729" s="26" t="s">
        <v>471</v>
      </c>
      <c r="F729" s="26"/>
      <c r="G729" s="80">
        <f t="shared" si="118"/>
        <v>500</v>
      </c>
      <c r="H729" s="80">
        <f t="shared" si="118"/>
        <v>0</v>
      </c>
      <c r="I729" s="80">
        <f t="shared" si="115"/>
        <v>500</v>
      </c>
      <c r="J729" s="80">
        <f t="shared" si="118"/>
        <v>0</v>
      </c>
      <c r="K729" s="80">
        <f t="shared" si="116"/>
        <v>500</v>
      </c>
      <c r="L729" s="93"/>
      <c r="M729" s="36"/>
      <c r="N729" s="36"/>
    </row>
    <row r="730" spans="1:14" ht="50.25" customHeight="1">
      <c r="A730" s="79" t="str">
        <f ca="1">IF(ISERROR(MATCH(E730,Код_КЦСР,0)),"",INDIRECT(ADDRESS(MATCH(E730,Код_КЦСР,0)+1,2,,,"КЦСР")))</f>
        <v>Мероприятия по энергосбережению, направленные на снижение потребления энергоресурсов и воды, в организациях с участием муниципального образования</v>
      </c>
      <c r="B730" s="26">
        <v>808</v>
      </c>
      <c r="C730" s="75" t="s">
        <v>99</v>
      </c>
      <c r="D730" s="75" t="s">
        <v>90</v>
      </c>
      <c r="E730" s="26" t="s">
        <v>473</v>
      </c>
      <c r="F730" s="26"/>
      <c r="G730" s="80">
        <f t="shared" si="118"/>
        <v>500</v>
      </c>
      <c r="H730" s="80">
        <f t="shared" si="118"/>
        <v>0</v>
      </c>
      <c r="I730" s="80">
        <f t="shared" si="115"/>
        <v>500</v>
      </c>
      <c r="J730" s="80">
        <f t="shared" si="118"/>
        <v>0</v>
      </c>
      <c r="K730" s="80">
        <f t="shared" si="116"/>
        <v>500</v>
      </c>
      <c r="L730" s="93"/>
      <c r="M730" s="36"/>
      <c r="N730" s="36"/>
    </row>
    <row r="731" spans="1:14" ht="33.75" customHeight="1">
      <c r="A731" s="79" t="str">
        <f ca="1">IF(ISERROR(MATCH(F731,Код_КВР,0)),"",INDIRECT(ADDRESS(MATCH(F731,Код_КВР,0)+1,2,,,"КВР")))</f>
        <v>Предоставление субсидий бюджетным, автономным учреждениям и иным некоммерческим организациям</v>
      </c>
      <c r="B731" s="26">
        <v>808</v>
      </c>
      <c r="C731" s="75" t="s">
        <v>99</v>
      </c>
      <c r="D731" s="75" t="s">
        <v>90</v>
      </c>
      <c r="E731" s="26" t="s">
        <v>473</v>
      </c>
      <c r="F731" s="26">
        <v>600</v>
      </c>
      <c r="G731" s="80">
        <f t="shared" si="118"/>
        <v>500</v>
      </c>
      <c r="H731" s="80">
        <f t="shared" si="118"/>
        <v>0</v>
      </c>
      <c r="I731" s="80">
        <f t="shared" si="115"/>
        <v>500</v>
      </c>
      <c r="J731" s="80">
        <f t="shared" si="118"/>
        <v>0</v>
      </c>
      <c r="K731" s="80">
        <f t="shared" si="116"/>
        <v>500</v>
      </c>
      <c r="L731" s="93"/>
      <c r="M731" s="36"/>
      <c r="N731" s="36"/>
    </row>
    <row r="732" spans="1:14">
      <c r="A732" s="79" t="str">
        <f ca="1">IF(ISERROR(MATCH(F732,Код_КВР,0)),"",INDIRECT(ADDRESS(MATCH(F732,Код_КВР,0)+1,2,,,"КВР")))</f>
        <v>Субсидии бюджетным учреждениям</v>
      </c>
      <c r="B732" s="26">
        <v>808</v>
      </c>
      <c r="C732" s="75" t="s">
        <v>99</v>
      </c>
      <c r="D732" s="75" t="s">
        <v>90</v>
      </c>
      <c r="E732" s="26" t="s">
        <v>473</v>
      </c>
      <c r="F732" s="26">
        <v>610</v>
      </c>
      <c r="G732" s="80">
        <v>500</v>
      </c>
      <c r="H732" s="80"/>
      <c r="I732" s="80">
        <f t="shared" si="115"/>
        <v>500</v>
      </c>
      <c r="J732" s="80"/>
      <c r="K732" s="80">
        <f t="shared" si="116"/>
        <v>500</v>
      </c>
      <c r="L732" s="93"/>
      <c r="M732" s="36"/>
      <c r="N732" s="36"/>
    </row>
    <row r="733" spans="1:14" ht="34.5" customHeight="1">
      <c r="A733" s="79" t="str">
        <f ca="1">IF(ISERROR(MATCH(E733,Код_КЦСР,0)),"",INDIRECT(ADDRESS(MATCH(E733,Код_КЦСР,0)+1,2,,,"КЦСР")))</f>
        <v>Муниципальная программа «Развитие системы комплексной безопасности жизнедеятельности населения города» на 2014 – 2018 годы</v>
      </c>
      <c r="B733" s="26">
        <v>808</v>
      </c>
      <c r="C733" s="75" t="s">
        <v>99</v>
      </c>
      <c r="D733" s="75" t="s">
        <v>90</v>
      </c>
      <c r="E733" s="26" t="s">
        <v>532</v>
      </c>
      <c r="F733" s="26"/>
      <c r="G733" s="80">
        <f>G734</f>
        <v>549.79999999999995</v>
      </c>
      <c r="H733" s="80">
        <f>H734</f>
        <v>0</v>
      </c>
      <c r="I733" s="80">
        <f t="shared" si="115"/>
        <v>549.79999999999995</v>
      </c>
      <c r="J733" s="80">
        <f>J734</f>
        <v>0</v>
      </c>
      <c r="K733" s="80">
        <f t="shared" si="116"/>
        <v>549.79999999999995</v>
      </c>
      <c r="L733" s="93"/>
      <c r="M733" s="36"/>
      <c r="N733" s="36"/>
    </row>
    <row r="734" spans="1:14">
      <c r="A734" s="79" t="str">
        <f ca="1">IF(ISERROR(MATCH(E734,Код_КЦСР,0)),"",INDIRECT(ADDRESS(MATCH(E734,Код_КЦСР,0)+1,2,,,"КЦСР")))</f>
        <v>Обеспечение пожарной безопасности муниципальных учреждений города</v>
      </c>
      <c r="B734" s="26">
        <v>808</v>
      </c>
      <c r="C734" s="75" t="s">
        <v>99</v>
      </c>
      <c r="D734" s="75" t="s">
        <v>90</v>
      </c>
      <c r="E734" s="26" t="s">
        <v>534</v>
      </c>
      <c r="F734" s="26"/>
      <c r="G734" s="80">
        <f>G735+G738+G741</f>
        <v>549.79999999999995</v>
      </c>
      <c r="H734" s="80">
        <f>H735+H738+H741</f>
        <v>0</v>
      </c>
      <c r="I734" s="80">
        <f t="shared" si="115"/>
        <v>549.79999999999995</v>
      </c>
      <c r="J734" s="80">
        <f>J735+J738+J741</f>
        <v>0</v>
      </c>
      <c r="K734" s="80">
        <f t="shared" si="116"/>
        <v>549.79999999999995</v>
      </c>
      <c r="L734" s="93"/>
      <c r="M734" s="36"/>
      <c r="N734" s="36"/>
    </row>
    <row r="735" spans="1:14">
      <c r="A735" s="79" t="str">
        <f ca="1">IF(ISERROR(MATCH(E735,Код_КЦСР,0)),"",INDIRECT(ADDRESS(MATCH(E735,Код_КЦСР,0)+1,2,,,"КЦСР")))</f>
        <v>Ремонт и оборудование эвакуационных путей зданий</v>
      </c>
      <c r="B735" s="26">
        <v>808</v>
      </c>
      <c r="C735" s="75" t="s">
        <v>99</v>
      </c>
      <c r="D735" s="75" t="s">
        <v>90</v>
      </c>
      <c r="E735" s="26" t="s">
        <v>537</v>
      </c>
      <c r="F735" s="26"/>
      <c r="G735" s="80">
        <f>G736</f>
        <v>355.3</v>
      </c>
      <c r="H735" s="80">
        <f>H736</f>
        <v>0</v>
      </c>
      <c r="I735" s="80">
        <f t="shared" si="115"/>
        <v>355.3</v>
      </c>
      <c r="J735" s="80">
        <f>J736</f>
        <v>0</v>
      </c>
      <c r="K735" s="80">
        <f t="shared" si="116"/>
        <v>355.3</v>
      </c>
      <c r="L735" s="93"/>
      <c r="M735" s="36"/>
      <c r="N735" s="36"/>
    </row>
    <row r="736" spans="1:14" ht="33.75" customHeight="1">
      <c r="A736" s="79" t="str">
        <f ca="1">IF(ISERROR(MATCH(F736,Код_КВР,0)),"",INDIRECT(ADDRESS(MATCH(F736,Код_КВР,0)+1,2,,,"КВР")))</f>
        <v>Предоставление субсидий бюджетным, автономным учреждениям и иным некоммерческим организациям</v>
      </c>
      <c r="B736" s="26">
        <v>808</v>
      </c>
      <c r="C736" s="75" t="s">
        <v>99</v>
      </c>
      <c r="D736" s="75" t="s">
        <v>90</v>
      </c>
      <c r="E736" s="26" t="s">
        <v>537</v>
      </c>
      <c r="F736" s="26">
        <v>600</v>
      </c>
      <c r="G736" s="80">
        <f>G737</f>
        <v>355.3</v>
      </c>
      <c r="H736" s="80">
        <f>H737</f>
        <v>0</v>
      </c>
      <c r="I736" s="80">
        <f t="shared" si="115"/>
        <v>355.3</v>
      </c>
      <c r="J736" s="80">
        <f>J737</f>
        <v>0</v>
      </c>
      <c r="K736" s="80">
        <f t="shared" si="116"/>
        <v>355.3</v>
      </c>
      <c r="L736" s="93"/>
      <c r="M736" s="36"/>
      <c r="N736" s="36"/>
    </row>
    <row r="737" spans="1:14">
      <c r="A737" s="79" t="str">
        <f ca="1">IF(ISERROR(MATCH(F737,Код_КВР,0)),"",INDIRECT(ADDRESS(MATCH(F737,Код_КВР,0)+1,2,,,"КВР")))</f>
        <v>Субсидии бюджетным учреждениям</v>
      </c>
      <c r="B737" s="26">
        <v>808</v>
      </c>
      <c r="C737" s="75" t="s">
        <v>99</v>
      </c>
      <c r="D737" s="75" t="s">
        <v>90</v>
      </c>
      <c r="E737" s="26" t="s">
        <v>537</v>
      </c>
      <c r="F737" s="26">
        <v>610</v>
      </c>
      <c r="G737" s="80">
        <v>355.3</v>
      </c>
      <c r="H737" s="80"/>
      <c r="I737" s="80">
        <f t="shared" si="115"/>
        <v>355.3</v>
      </c>
      <c r="J737" s="80"/>
      <c r="K737" s="80">
        <f t="shared" si="116"/>
        <v>355.3</v>
      </c>
      <c r="L737" s="93"/>
      <c r="M737" s="36"/>
      <c r="N737" s="36"/>
    </row>
    <row r="738" spans="1:14">
      <c r="A738" s="79" t="str">
        <f ca="1">IF(ISERROR(MATCH(E738,Код_КЦСР,0)),"",INDIRECT(ADDRESS(MATCH(E738,Код_КЦСР,0)+1,2,,,"КЦСР")))</f>
        <v>Ремонт и обслуживание электрооборудования зданий</v>
      </c>
      <c r="B738" s="26">
        <v>808</v>
      </c>
      <c r="C738" s="75" t="s">
        <v>99</v>
      </c>
      <c r="D738" s="75" t="s">
        <v>90</v>
      </c>
      <c r="E738" s="26" t="s">
        <v>539</v>
      </c>
      <c r="F738" s="26"/>
      <c r="G738" s="80">
        <f>G739</f>
        <v>66.7</v>
      </c>
      <c r="H738" s="80">
        <f>H739</f>
        <v>0</v>
      </c>
      <c r="I738" s="80">
        <f t="shared" si="115"/>
        <v>66.7</v>
      </c>
      <c r="J738" s="80">
        <f>J739</f>
        <v>0</v>
      </c>
      <c r="K738" s="80">
        <f t="shared" si="116"/>
        <v>66.7</v>
      </c>
      <c r="L738" s="93"/>
      <c r="M738" s="36"/>
      <c r="N738" s="36"/>
    </row>
    <row r="739" spans="1:14" ht="33.75" customHeight="1">
      <c r="A739" s="79" t="str">
        <f ca="1">IF(ISERROR(MATCH(F739,Код_КВР,0)),"",INDIRECT(ADDRESS(MATCH(F739,Код_КВР,0)+1,2,,,"КВР")))</f>
        <v>Предоставление субсидий бюджетным, автономным учреждениям и иным некоммерческим организациям</v>
      </c>
      <c r="B739" s="26">
        <v>808</v>
      </c>
      <c r="C739" s="75" t="s">
        <v>99</v>
      </c>
      <c r="D739" s="75" t="s">
        <v>90</v>
      </c>
      <c r="E739" s="26" t="s">
        <v>539</v>
      </c>
      <c r="F739" s="26">
        <v>600</v>
      </c>
      <c r="G739" s="80">
        <f>G740</f>
        <v>66.7</v>
      </c>
      <c r="H739" s="80">
        <f>H740</f>
        <v>0</v>
      </c>
      <c r="I739" s="80">
        <f t="shared" si="115"/>
        <v>66.7</v>
      </c>
      <c r="J739" s="80">
        <f>J740</f>
        <v>0</v>
      </c>
      <c r="K739" s="80">
        <f t="shared" si="116"/>
        <v>66.7</v>
      </c>
      <c r="L739" s="93"/>
      <c r="M739" s="36"/>
      <c r="N739" s="36"/>
    </row>
    <row r="740" spans="1:14">
      <c r="A740" s="79" t="str">
        <f ca="1">IF(ISERROR(MATCH(F740,Код_КВР,0)),"",INDIRECT(ADDRESS(MATCH(F740,Код_КВР,0)+1,2,,,"КВР")))</f>
        <v>Субсидии бюджетным учреждениям</v>
      </c>
      <c r="B740" s="26">
        <v>808</v>
      </c>
      <c r="C740" s="75" t="s">
        <v>99</v>
      </c>
      <c r="D740" s="75" t="s">
        <v>90</v>
      </c>
      <c r="E740" s="26" t="s">
        <v>539</v>
      </c>
      <c r="F740" s="26">
        <v>610</v>
      </c>
      <c r="G740" s="80">
        <v>66.7</v>
      </c>
      <c r="H740" s="80"/>
      <c r="I740" s="80">
        <f t="shared" si="115"/>
        <v>66.7</v>
      </c>
      <c r="J740" s="80"/>
      <c r="K740" s="80">
        <f t="shared" si="116"/>
        <v>66.7</v>
      </c>
      <c r="L740" s="93"/>
      <c r="M740" s="36"/>
      <c r="N740" s="36"/>
    </row>
    <row r="741" spans="1:14" ht="33">
      <c r="A741" s="79" t="str">
        <f ca="1">IF(ISERROR(MATCH(E741,Код_КЦСР,0)),"",INDIRECT(ADDRESS(MATCH(E741,Код_КЦСР,0)+1,2,,,"КЦСР")))</f>
        <v>Огнезащитная обработка деревянных и металлических конструкций зданий, декорации и одежды сцены. Проведение экспертизы</v>
      </c>
      <c r="B741" s="26">
        <v>808</v>
      </c>
      <c r="C741" s="75" t="s">
        <v>99</v>
      </c>
      <c r="D741" s="75" t="s">
        <v>90</v>
      </c>
      <c r="E741" s="26" t="s">
        <v>542</v>
      </c>
      <c r="F741" s="26"/>
      <c r="G741" s="80">
        <f>G742</f>
        <v>127.8</v>
      </c>
      <c r="H741" s="80">
        <f>H742</f>
        <v>0</v>
      </c>
      <c r="I741" s="80">
        <f t="shared" si="115"/>
        <v>127.8</v>
      </c>
      <c r="J741" s="80">
        <f>J742</f>
        <v>0</v>
      </c>
      <c r="K741" s="80">
        <f t="shared" si="116"/>
        <v>127.8</v>
      </c>
      <c r="L741" s="93"/>
      <c r="M741" s="36"/>
      <c r="N741" s="36"/>
    </row>
    <row r="742" spans="1:14" ht="33.75" customHeight="1">
      <c r="A742" s="79" t="str">
        <f ca="1">IF(ISERROR(MATCH(F742,Код_КВР,0)),"",INDIRECT(ADDRESS(MATCH(F742,Код_КВР,0)+1,2,,,"КВР")))</f>
        <v>Предоставление субсидий бюджетным, автономным учреждениям и иным некоммерческим организациям</v>
      </c>
      <c r="B742" s="26">
        <v>808</v>
      </c>
      <c r="C742" s="75" t="s">
        <v>99</v>
      </c>
      <c r="D742" s="75" t="s">
        <v>90</v>
      </c>
      <c r="E742" s="26" t="s">
        <v>542</v>
      </c>
      <c r="F742" s="26">
        <v>600</v>
      </c>
      <c r="G742" s="80">
        <f>G743</f>
        <v>127.8</v>
      </c>
      <c r="H742" s="80">
        <f>H743</f>
        <v>0</v>
      </c>
      <c r="I742" s="80">
        <f t="shared" si="115"/>
        <v>127.8</v>
      </c>
      <c r="J742" s="80">
        <f>J743</f>
        <v>0</v>
      </c>
      <c r="K742" s="80">
        <f t="shared" si="116"/>
        <v>127.8</v>
      </c>
      <c r="L742" s="93"/>
      <c r="M742" s="36"/>
      <c r="N742" s="36"/>
    </row>
    <row r="743" spans="1:14">
      <c r="A743" s="79" t="str">
        <f ca="1">IF(ISERROR(MATCH(F743,Код_КВР,0)),"",INDIRECT(ADDRESS(MATCH(F743,Код_КВР,0)+1,2,,,"КВР")))</f>
        <v>Субсидии бюджетным учреждениям</v>
      </c>
      <c r="B743" s="26">
        <v>808</v>
      </c>
      <c r="C743" s="75" t="s">
        <v>99</v>
      </c>
      <c r="D743" s="75" t="s">
        <v>90</v>
      </c>
      <c r="E743" s="26" t="s">
        <v>542</v>
      </c>
      <c r="F743" s="26">
        <v>610</v>
      </c>
      <c r="G743" s="80">
        <v>127.8</v>
      </c>
      <c r="H743" s="80"/>
      <c r="I743" s="80">
        <f t="shared" si="115"/>
        <v>127.8</v>
      </c>
      <c r="J743" s="80"/>
      <c r="K743" s="80">
        <f t="shared" si="116"/>
        <v>127.8</v>
      </c>
      <c r="L743" s="93"/>
      <c r="M743" s="36"/>
      <c r="N743" s="36"/>
    </row>
    <row r="744" spans="1:14">
      <c r="A744" s="83" t="s">
        <v>44</v>
      </c>
      <c r="B744" s="26">
        <v>808</v>
      </c>
      <c r="C744" s="75" t="s">
        <v>99</v>
      </c>
      <c r="D744" s="75" t="s">
        <v>93</v>
      </c>
      <c r="E744" s="26"/>
      <c r="F744" s="26"/>
      <c r="G744" s="80">
        <f>G745</f>
        <v>19499.5</v>
      </c>
      <c r="H744" s="80">
        <f>H745</f>
        <v>0</v>
      </c>
      <c r="I744" s="80">
        <f t="shared" si="115"/>
        <v>19499.5</v>
      </c>
      <c r="J744" s="80">
        <f>J745</f>
        <v>0</v>
      </c>
      <c r="K744" s="80">
        <f t="shared" si="116"/>
        <v>19499.5</v>
      </c>
      <c r="L744" s="93"/>
      <c r="M744" s="36"/>
      <c r="N744" s="36"/>
    </row>
    <row r="745" spans="1:14" ht="33">
      <c r="A745" s="79" t="str">
        <f ca="1">IF(ISERROR(MATCH(E745,Код_КЦСР,0)),"",INDIRECT(ADDRESS(MATCH(E745,Код_КЦСР,0)+1,2,,,"КЦСР")))</f>
        <v>Муниципальная программа «Развитие культуры и туризма в городе Череповце» на 2016 – 2022 годы</v>
      </c>
      <c r="B745" s="26">
        <v>808</v>
      </c>
      <c r="C745" s="75" t="s">
        <v>99</v>
      </c>
      <c r="D745" s="75" t="s">
        <v>93</v>
      </c>
      <c r="E745" s="26" t="s">
        <v>300</v>
      </c>
      <c r="F745" s="26"/>
      <c r="G745" s="80">
        <f>G746+G752</f>
        <v>19499.5</v>
      </c>
      <c r="H745" s="80">
        <f>H746+H752</f>
        <v>0</v>
      </c>
      <c r="I745" s="80">
        <f t="shared" si="115"/>
        <v>19499.5</v>
      </c>
      <c r="J745" s="80">
        <f>J746+J752</f>
        <v>0</v>
      </c>
      <c r="K745" s="80">
        <f t="shared" si="116"/>
        <v>19499.5</v>
      </c>
      <c r="L745" s="93"/>
      <c r="M745" s="36"/>
      <c r="N745" s="36"/>
    </row>
    <row r="746" spans="1:14" ht="33">
      <c r="A746" s="79" t="str">
        <f ca="1">IF(ISERROR(MATCH(E746,Код_КЦСР,0)),"",INDIRECT(ADDRESS(MATCH(E746,Код_КЦСР,0)+1,2,,,"КЦСР")))</f>
        <v>Организация работы по реализации целей, задач управления и выполнения его функциональных обязанностей</v>
      </c>
      <c r="B746" s="26">
        <v>808</v>
      </c>
      <c r="C746" s="75" t="s">
        <v>99</v>
      </c>
      <c r="D746" s="75" t="s">
        <v>93</v>
      </c>
      <c r="E746" s="26" t="s">
        <v>347</v>
      </c>
      <c r="F746" s="26"/>
      <c r="G746" s="80">
        <f>G747</f>
        <v>9221.9</v>
      </c>
      <c r="H746" s="80">
        <f>H747</f>
        <v>0</v>
      </c>
      <c r="I746" s="80">
        <f t="shared" si="115"/>
        <v>9221.9</v>
      </c>
      <c r="J746" s="80">
        <f>J747</f>
        <v>0</v>
      </c>
      <c r="K746" s="80">
        <f t="shared" si="116"/>
        <v>9221.9</v>
      </c>
      <c r="L746" s="93"/>
      <c r="M746" s="36"/>
      <c r="N746" s="36"/>
    </row>
    <row r="747" spans="1:14">
      <c r="A747" s="79" t="str">
        <f ca="1">IF(ISERROR(MATCH(E747,Код_КЦСР,0)),"",INDIRECT(ADDRESS(MATCH(E747,Код_КЦСР,0)+1,2,,,"КЦСР")))</f>
        <v>Расходы на обеспечение функций органов местного самоуправления</v>
      </c>
      <c r="B747" s="26">
        <v>808</v>
      </c>
      <c r="C747" s="75" t="s">
        <v>99</v>
      </c>
      <c r="D747" s="75" t="s">
        <v>93</v>
      </c>
      <c r="E747" s="26" t="s">
        <v>348</v>
      </c>
      <c r="F747" s="26"/>
      <c r="G747" s="80">
        <f>G748+G750</f>
        <v>9221.9</v>
      </c>
      <c r="H747" s="80">
        <f>H748+H750</f>
        <v>0</v>
      </c>
      <c r="I747" s="80">
        <f t="shared" si="115"/>
        <v>9221.9</v>
      </c>
      <c r="J747" s="80">
        <f>J748+J750</f>
        <v>0</v>
      </c>
      <c r="K747" s="80">
        <f t="shared" si="116"/>
        <v>9221.9</v>
      </c>
      <c r="L747" s="93"/>
      <c r="M747" s="36"/>
      <c r="N747" s="36"/>
    </row>
    <row r="748" spans="1:14" ht="51" customHeight="1">
      <c r="A748" s="79" t="str">
        <f ca="1">IF(ISERROR(MATCH(F748,Код_КВР,0)),"",INDIRECT(ADDRESS(MATCH(F748,Код_КВР,0)+1,2,,,"КВР")))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48" s="26">
        <v>808</v>
      </c>
      <c r="C748" s="75" t="s">
        <v>99</v>
      </c>
      <c r="D748" s="75" t="s">
        <v>93</v>
      </c>
      <c r="E748" s="26" t="s">
        <v>348</v>
      </c>
      <c r="F748" s="26">
        <v>100</v>
      </c>
      <c r="G748" s="80">
        <f>G749</f>
        <v>9207.6</v>
      </c>
      <c r="H748" s="80">
        <f>H749</f>
        <v>0</v>
      </c>
      <c r="I748" s="80">
        <f t="shared" si="115"/>
        <v>9207.6</v>
      </c>
      <c r="J748" s="80">
        <f>J749</f>
        <v>0</v>
      </c>
      <c r="K748" s="80">
        <f t="shared" si="116"/>
        <v>9207.6</v>
      </c>
      <c r="L748" s="93"/>
      <c r="M748" s="36"/>
      <c r="N748" s="36"/>
    </row>
    <row r="749" spans="1:14" ht="18.75" customHeight="1">
      <c r="A749" s="79" t="str">
        <f ca="1">IF(ISERROR(MATCH(F749,Код_КВР,0)),"",INDIRECT(ADDRESS(MATCH(F749,Код_КВР,0)+1,2,,,"КВР")))</f>
        <v>Расходы на выплаты персоналу государственных (муниципальных) органов</v>
      </c>
      <c r="B749" s="26">
        <v>808</v>
      </c>
      <c r="C749" s="75" t="s">
        <v>99</v>
      </c>
      <c r="D749" s="75" t="s">
        <v>93</v>
      </c>
      <c r="E749" s="26" t="s">
        <v>348</v>
      </c>
      <c r="F749" s="26">
        <v>120</v>
      </c>
      <c r="G749" s="80">
        <v>9207.6</v>
      </c>
      <c r="H749" s="80"/>
      <c r="I749" s="80">
        <f t="shared" si="115"/>
        <v>9207.6</v>
      </c>
      <c r="J749" s="80"/>
      <c r="K749" s="80">
        <f t="shared" si="116"/>
        <v>9207.6</v>
      </c>
      <c r="L749" s="93"/>
      <c r="M749" s="36"/>
      <c r="N749" s="36"/>
    </row>
    <row r="750" spans="1:14" ht="18.75" customHeight="1">
      <c r="A750" s="79" t="str">
        <f ca="1">IF(ISERROR(MATCH(F750,Код_КВР,0)),"",INDIRECT(ADDRESS(MATCH(F750,Код_КВР,0)+1,2,,,"КВР")))</f>
        <v>Закупка товаров, работ и услуг для государственных (муниципальных) нужд</v>
      </c>
      <c r="B750" s="26">
        <v>808</v>
      </c>
      <c r="C750" s="75" t="s">
        <v>99</v>
      </c>
      <c r="D750" s="75" t="s">
        <v>93</v>
      </c>
      <c r="E750" s="26" t="s">
        <v>348</v>
      </c>
      <c r="F750" s="26">
        <v>200</v>
      </c>
      <c r="G750" s="80">
        <f>G751</f>
        <v>14.3</v>
      </c>
      <c r="H750" s="80">
        <f>H751</f>
        <v>0</v>
      </c>
      <c r="I750" s="80">
        <f t="shared" si="115"/>
        <v>14.3</v>
      </c>
      <c r="J750" s="80">
        <f>J751</f>
        <v>0</v>
      </c>
      <c r="K750" s="80">
        <f t="shared" si="116"/>
        <v>14.3</v>
      </c>
      <c r="L750" s="93"/>
      <c r="M750" s="36"/>
      <c r="N750" s="36"/>
    </row>
    <row r="751" spans="1:14" ht="33.75" customHeight="1">
      <c r="A751" s="79" t="str">
        <f ca="1">IF(ISERROR(MATCH(F751,Код_КВР,0)),"",INDIRECT(ADDRESS(MATCH(F751,Код_КВР,0)+1,2,,,"КВР")))</f>
        <v>Иные закупки товаров, работ и услуг для обеспечения государственных (муниципальных) нужд</v>
      </c>
      <c r="B751" s="26">
        <v>808</v>
      </c>
      <c r="C751" s="75" t="s">
        <v>99</v>
      </c>
      <c r="D751" s="75" t="s">
        <v>93</v>
      </c>
      <c r="E751" s="26" t="s">
        <v>348</v>
      </c>
      <c r="F751" s="26">
        <v>240</v>
      </c>
      <c r="G751" s="80">
        <v>14.3</v>
      </c>
      <c r="H751" s="80"/>
      <c r="I751" s="80">
        <f t="shared" si="115"/>
        <v>14.3</v>
      </c>
      <c r="J751" s="80"/>
      <c r="K751" s="80">
        <f t="shared" si="116"/>
        <v>14.3</v>
      </c>
      <c r="L751" s="93"/>
      <c r="M751" s="36"/>
      <c r="N751" s="36"/>
    </row>
    <row r="752" spans="1:14" ht="33.75" customHeight="1">
      <c r="A752" s="79" t="str">
        <f ca="1">IF(ISERROR(MATCH(E752,Код_КЦСР,0)),"",INDIRECT(ADDRESS(MATCH(E752,Код_КЦСР,0)+1,2,,,"КЦСР")))</f>
        <v>Организация работы по ведению бухгалтерского (бюджетного) учета и отчетности</v>
      </c>
      <c r="B752" s="26">
        <v>808</v>
      </c>
      <c r="C752" s="75" t="s">
        <v>99</v>
      </c>
      <c r="D752" s="75" t="s">
        <v>93</v>
      </c>
      <c r="E752" s="26" t="s">
        <v>349</v>
      </c>
      <c r="F752" s="26"/>
      <c r="G752" s="80">
        <f>G753+G755+G757</f>
        <v>10277.6</v>
      </c>
      <c r="H752" s="80">
        <f>H753+H755+H757</f>
        <v>0</v>
      </c>
      <c r="I752" s="80">
        <f t="shared" si="115"/>
        <v>10277.6</v>
      </c>
      <c r="J752" s="80">
        <f>J753+J755+J757</f>
        <v>0</v>
      </c>
      <c r="K752" s="80">
        <f t="shared" si="116"/>
        <v>10277.6</v>
      </c>
      <c r="L752" s="93"/>
      <c r="M752" s="36"/>
      <c r="N752" s="36"/>
    </row>
    <row r="753" spans="1:14" ht="51" customHeight="1">
      <c r="A753" s="79" t="str">
        <f t="shared" ref="A753:A758" ca="1" si="119">IF(ISERROR(MATCH(F753,Код_КВР,0)),"",INDIRECT(ADDRESS(MATCH(F753,Код_КВР,0)+1,2,,,"КВР")))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53" s="26">
        <v>808</v>
      </c>
      <c r="C753" s="75" t="s">
        <v>99</v>
      </c>
      <c r="D753" s="75" t="s">
        <v>93</v>
      </c>
      <c r="E753" s="26" t="s">
        <v>349</v>
      </c>
      <c r="F753" s="26">
        <v>100</v>
      </c>
      <c r="G753" s="80">
        <f>G754</f>
        <v>7470.2</v>
      </c>
      <c r="H753" s="80">
        <f>H754</f>
        <v>0</v>
      </c>
      <c r="I753" s="80">
        <f t="shared" si="115"/>
        <v>7470.2</v>
      </c>
      <c r="J753" s="80">
        <f>J754</f>
        <v>0</v>
      </c>
      <c r="K753" s="80">
        <f t="shared" si="116"/>
        <v>7470.2</v>
      </c>
      <c r="L753" s="93"/>
      <c r="M753" s="36"/>
      <c r="N753" s="36"/>
    </row>
    <row r="754" spans="1:14">
      <c r="A754" s="79" t="str">
        <f t="shared" ca="1" si="119"/>
        <v>Расходы на выплаты персоналу казенных учреждений</v>
      </c>
      <c r="B754" s="26">
        <v>808</v>
      </c>
      <c r="C754" s="75" t="s">
        <v>99</v>
      </c>
      <c r="D754" s="75" t="s">
        <v>93</v>
      </c>
      <c r="E754" s="26" t="s">
        <v>349</v>
      </c>
      <c r="F754" s="26">
        <v>110</v>
      </c>
      <c r="G754" s="80">
        <f>5651.5+112+1706.7</f>
        <v>7470.2</v>
      </c>
      <c r="H754" s="80"/>
      <c r="I754" s="80">
        <f t="shared" si="115"/>
        <v>7470.2</v>
      </c>
      <c r="J754" s="80"/>
      <c r="K754" s="80">
        <f t="shared" si="116"/>
        <v>7470.2</v>
      </c>
      <c r="L754" s="93"/>
      <c r="M754" s="36"/>
      <c r="N754" s="36"/>
    </row>
    <row r="755" spans="1:14" ht="18.75" customHeight="1">
      <c r="A755" s="79" t="str">
        <f t="shared" ca="1" si="119"/>
        <v>Закупка товаров, работ и услуг для государственных (муниципальных) нужд</v>
      </c>
      <c r="B755" s="26">
        <v>808</v>
      </c>
      <c r="C755" s="75" t="s">
        <v>99</v>
      </c>
      <c r="D755" s="75" t="s">
        <v>93</v>
      </c>
      <c r="E755" s="26" t="s">
        <v>349</v>
      </c>
      <c r="F755" s="26">
        <v>200</v>
      </c>
      <c r="G755" s="80">
        <f>G756</f>
        <v>2483.9</v>
      </c>
      <c r="H755" s="80">
        <f>H756</f>
        <v>0</v>
      </c>
      <c r="I755" s="80">
        <f t="shared" si="115"/>
        <v>2483.9</v>
      </c>
      <c r="J755" s="80">
        <f>J756</f>
        <v>0</v>
      </c>
      <c r="K755" s="80">
        <f t="shared" si="116"/>
        <v>2483.9</v>
      </c>
      <c r="L755" s="93"/>
      <c r="M755" s="36"/>
      <c r="N755" s="36"/>
    </row>
    <row r="756" spans="1:14" ht="33.75" customHeight="1">
      <c r="A756" s="79" t="str">
        <f t="shared" ca="1" si="119"/>
        <v>Иные закупки товаров, работ и услуг для обеспечения государственных (муниципальных) нужд</v>
      </c>
      <c r="B756" s="26">
        <v>808</v>
      </c>
      <c r="C756" s="75" t="s">
        <v>99</v>
      </c>
      <c r="D756" s="75" t="s">
        <v>93</v>
      </c>
      <c r="E756" s="26" t="s">
        <v>349</v>
      </c>
      <c r="F756" s="26">
        <v>240</v>
      </c>
      <c r="G756" s="80">
        <v>2483.9</v>
      </c>
      <c r="H756" s="80"/>
      <c r="I756" s="80">
        <f t="shared" si="115"/>
        <v>2483.9</v>
      </c>
      <c r="J756" s="80"/>
      <c r="K756" s="80">
        <f t="shared" si="116"/>
        <v>2483.9</v>
      </c>
      <c r="L756" s="93"/>
      <c r="M756" s="36"/>
      <c r="N756" s="36"/>
    </row>
    <row r="757" spans="1:14">
      <c r="A757" s="79" t="str">
        <f t="shared" ca="1" si="119"/>
        <v>Иные бюджетные ассигнования</v>
      </c>
      <c r="B757" s="26">
        <v>808</v>
      </c>
      <c r="C757" s="75" t="s">
        <v>99</v>
      </c>
      <c r="D757" s="75" t="s">
        <v>93</v>
      </c>
      <c r="E757" s="26" t="s">
        <v>349</v>
      </c>
      <c r="F757" s="26">
        <v>800</v>
      </c>
      <c r="G757" s="80">
        <f>G758</f>
        <v>323.5</v>
      </c>
      <c r="H757" s="80">
        <f>H758</f>
        <v>0</v>
      </c>
      <c r="I757" s="80">
        <f t="shared" si="115"/>
        <v>323.5</v>
      </c>
      <c r="J757" s="80">
        <f>J758</f>
        <v>0</v>
      </c>
      <c r="K757" s="80">
        <f t="shared" si="116"/>
        <v>323.5</v>
      </c>
      <c r="L757" s="93"/>
      <c r="M757" s="36"/>
      <c r="N757" s="36"/>
    </row>
    <row r="758" spans="1:14">
      <c r="A758" s="79" t="str">
        <f t="shared" ca="1" si="119"/>
        <v>Уплата налогов, сборов и иных платежей</v>
      </c>
      <c r="B758" s="26">
        <v>808</v>
      </c>
      <c r="C758" s="75" t="s">
        <v>99</v>
      </c>
      <c r="D758" s="75" t="s">
        <v>93</v>
      </c>
      <c r="E758" s="26" t="s">
        <v>349</v>
      </c>
      <c r="F758" s="26">
        <v>850</v>
      </c>
      <c r="G758" s="80">
        <v>323.5</v>
      </c>
      <c r="H758" s="80"/>
      <c r="I758" s="80">
        <f t="shared" si="115"/>
        <v>323.5</v>
      </c>
      <c r="J758" s="80"/>
      <c r="K758" s="80">
        <f t="shared" si="116"/>
        <v>323.5</v>
      </c>
      <c r="L758" s="93"/>
      <c r="M758" s="36"/>
      <c r="N758" s="36"/>
    </row>
    <row r="759" spans="1:14" ht="19.5" customHeight="1">
      <c r="A759" s="79" t="str">
        <f ca="1">IF(ISERROR(MATCH(B759,Код_ППП,0)),"",INDIRECT(ADDRESS(MATCH(B759,Код_ППП,0)+1,2,,,"ППП")))</f>
        <v>КОМИТЕТ ПО ФИЗИЧЕСКОЙ КУЛЬТУРЕ И СПОРТУ МЭРИИ ГОРОДА</v>
      </c>
      <c r="B759" s="26">
        <v>809</v>
      </c>
      <c r="C759" s="75"/>
      <c r="D759" s="75"/>
      <c r="E759" s="26"/>
      <c r="F759" s="26"/>
      <c r="G759" s="80">
        <f>G760+G776</f>
        <v>331259.8</v>
      </c>
      <c r="H759" s="80">
        <f>H760+H776</f>
        <v>0</v>
      </c>
      <c r="I759" s="80">
        <f t="shared" si="115"/>
        <v>331259.8</v>
      </c>
      <c r="J759" s="80">
        <f>J760+J776</f>
        <v>0</v>
      </c>
      <c r="K759" s="80">
        <f t="shared" si="116"/>
        <v>331259.8</v>
      </c>
      <c r="L759" s="93"/>
      <c r="M759" s="36"/>
      <c r="N759" s="36"/>
    </row>
    <row r="760" spans="1:14">
      <c r="A760" s="79" t="str">
        <f ca="1">IF(ISERROR(MATCH(C760,Код_Раздел,0)),"",INDIRECT(ADDRESS(MATCH(C760,Код_Раздел,0)+1,2,,,"Раздел")))</f>
        <v>Образование</v>
      </c>
      <c r="B760" s="26">
        <v>809</v>
      </c>
      <c r="C760" s="75" t="s">
        <v>74</v>
      </c>
      <c r="D760" s="75"/>
      <c r="E760" s="26"/>
      <c r="F760" s="26"/>
      <c r="G760" s="80">
        <f>G761+G767</f>
        <v>126707</v>
      </c>
      <c r="H760" s="80">
        <f>H761+H767</f>
        <v>0</v>
      </c>
      <c r="I760" s="80">
        <f t="shared" si="115"/>
        <v>126707</v>
      </c>
      <c r="J760" s="80">
        <f>J761+J767</f>
        <v>0</v>
      </c>
      <c r="K760" s="80">
        <f t="shared" si="116"/>
        <v>126707</v>
      </c>
      <c r="L760" s="93"/>
      <c r="M760" s="36"/>
      <c r="N760" s="36"/>
    </row>
    <row r="761" spans="1:14">
      <c r="A761" s="83" t="s">
        <v>122</v>
      </c>
      <c r="B761" s="26">
        <v>809</v>
      </c>
      <c r="C761" s="75" t="s">
        <v>74</v>
      </c>
      <c r="D761" s="75" t="s">
        <v>91</v>
      </c>
      <c r="E761" s="26"/>
      <c r="F761" s="26"/>
      <c r="G761" s="80">
        <f t="shared" ref="G761:J763" si="120">G762</f>
        <v>126537</v>
      </c>
      <c r="H761" s="80">
        <f t="shared" si="120"/>
        <v>0</v>
      </c>
      <c r="I761" s="80">
        <f t="shared" si="115"/>
        <v>126537</v>
      </c>
      <c r="J761" s="80">
        <f t="shared" si="120"/>
        <v>0</v>
      </c>
      <c r="K761" s="80">
        <f t="shared" si="116"/>
        <v>126537</v>
      </c>
      <c r="L761" s="93"/>
      <c r="M761" s="36"/>
      <c r="N761" s="36"/>
    </row>
    <row r="762" spans="1:14" ht="33.75" customHeight="1">
      <c r="A762" s="79" t="str">
        <f ca="1">IF(ISERROR(MATCH(E762,Код_КЦСР,0)),"",INDIRECT(ADDRESS(MATCH(E762,Код_КЦСР,0)+1,2,,,"КЦСР")))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762" s="26">
        <v>809</v>
      </c>
      <c r="C762" s="75" t="s">
        <v>74</v>
      </c>
      <c r="D762" s="75" t="s">
        <v>91</v>
      </c>
      <c r="E762" s="26" t="s">
        <v>351</v>
      </c>
      <c r="F762" s="26"/>
      <c r="G762" s="80">
        <f t="shared" si="120"/>
        <v>126537</v>
      </c>
      <c r="H762" s="80">
        <f t="shared" si="120"/>
        <v>0</v>
      </c>
      <c r="I762" s="80">
        <f t="shared" si="115"/>
        <v>126537</v>
      </c>
      <c r="J762" s="80">
        <f t="shared" si="120"/>
        <v>0</v>
      </c>
      <c r="K762" s="80">
        <f t="shared" si="116"/>
        <v>126537</v>
      </c>
      <c r="L762" s="93"/>
      <c r="M762" s="36"/>
      <c r="N762" s="36"/>
    </row>
    <row r="763" spans="1:14" ht="18" customHeight="1">
      <c r="A763" s="79" t="str">
        <f ca="1">IF(ISERROR(MATCH(E763,Код_КЦСР,0)),"",INDIRECT(ADDRESS(MATCH(E763,Код_КЦСР,0)+1,2,,,"КЦСР")))</f>
        <v>Развитие детско-юношеского и массового спорта</v>
      </c>
      <c r="B763" s="26">
        <v>809</v>
      </c>
      <c r="C763" s="75" t="s">
        <v>74</v>
      </c>
      <c r="D763" s="75" t="s">
        <v>91</v>
      </c>
      <c r="E763" s="26" t="s">
        <v>356</v>
      </c>
      <c r="F763" s="26"/>
      <c r="G763" s="80">
        <f t="shared" si="120"/>
        <v>126537</v>
      </c>
      <c r="H763" s="80">
        <f t="shared" si="120"/>
        <v>0</v>
      </c>
      <c r="I763" s="80">
        <f t="shared" si="115"/>
        <v>126537</v>
      </c>
      <c r="J763" s="80">
        <f t="shared" si="120"/>
        <v>0</v>
      </c>
      <c r="K763" s="80">
        <f t="shared" si="116"/>
        <v>126537</v>
      </c>
      <c r="L763" s="93"/>
      <c r="M763" s="36"/>
      <c r="N763" s="36"/>
    </row>
    <row r="764" spans="1:14" ht="33.75" customHeight="1">
      <c r="A764" s="79" t="str">
        <f ca="1">IF(ISERROR(MATCH(F764,Код_КВР,0)),"",INDIRECT(ADDRESS(MATCH(F764,Код_КВР,0)+1,2,,,"КВР")))</f>
        <v>Предоставление субсидий бюджетным, автономным учреждениям и иным некоммерческим организациям</v>
      </c>
      <c r="B764" s="26">
        <v>809</v>
      </c>
      <c r="C764" s="85" t="s">
        <v>74</v>
      </c>
      <c r="D764" s="75" t="s">
        <v>91</v>
      </c>
      <c r="E764" s="26" t="s">
        <v>356</v>
      </c>
      <c r="F764" s="26">
        <v>600</v>
      </c>
      <c r="G764" s="80">
        <f>G765+G766</f>
        <v>126537</v>
      </c>
      <c r="H764" s="80">
        <f>H765+H766</f>
        <v>0</v>
      </c>
      <c r="I764" s="80">
        <f t="shared" si="115"/>
        <v>126537</v>
      </c>
      <c r="J764" s="80">
        <f>J765+J766</f>
        <v>0</v>
      </c>
      <c r="K764" s="80">
        <f t="shared" si="116"/>
        <v>126537</v>
      </c>
      <c r="L764" s="93"/>
      <c r="M764" s="36"/>
      <c r="N764" s="36"/>
    </row>
    <row r="765" spans="1:14">
      <c r="A765" s="79" t="str">
        <f ca="1">IF(ISERROR(MATCH(F765,Код_КВР,0)),"",INDIRECT(ADDRESS(MATCH(F765,Код_КВР,0)+1,2,,,"КВР")))</f>
        <v>Субсидии бюджетным учреждениям</v>
      </c>
      <c r="B765" s="26">
        <v>809</v>
      </c>
      <c r="C765" s="85" t="s">
        <v>74</v>
      </c>
      <c r="D765" s="75" t="s">
        <v>91</v>
      </c>
      <c r="E765" s="26" t="s">
        <v>356</v>
      </c>
      <c r="F765" s="26">
        <v>610</v>
      </c>
      <c r="G765" s="80">
        <v>103659</v>
      </c>
      <c r="H765" s="80"/>
      <c r="I765" s="80">
        <f t="shared" si="115"/>
        <v>103659</v>
      </c>
      <c r="J765" s="80"/>
      <c r="K765" s="80">
        <f t="shared" si="116"/>
        <v>103659</v>
      </c>
      <c r="L765" s="93"/>
      <c r="M765" s="36"/>
      <c r="N765" s="36"/>
    </row>
    <row r="766" spans="1:14">
      <c r="A766" s="79" t="str">
        <f ca="1">IF(ISERROR(MATCH(F766,Код_КВР,0)),"",INDIRECT(ADDRESS(MATCH(F766,Код_КВР,0)+1,2,,,"КВР")))</f>
        <v>Субсидии автономным учреждениям</v>
      </c>
      <c r="B766" s="26">
        <v>809</v>
      </c>
      <c r="C766" s="85" t="s">
        <v>74</v>
      </c>
      <c r="D766" s="75" t="s">
        <v>91</v>
      </c>
      <c r="E766" s="26" t="s">
        <v>356</v>
      </c>
      <c r="F766" s="26">
        <v>620</v>
      </c>
      <c r="G766" s="80">
        <v>22878</v>
      </c>
      <c r="H766" s="80"/>
      <c r="I766" s="80">
        <f t="shared" si="115"/>
        <v>22878</v>
      </c>
      <c r="J766" s="80"/>
      <c r="K766" s="80">
        <f t="shared" si="116"/>
        <v>22878</v>
      </c>
      <c r="L766" s="93"/>
      <c r="M766" s="36"/>
      <c r="N766" s="36"/>
    </row>
    <row r="767" spans="1:14">
      <c r="A767" s="83" t="s">
        <v>123</v>
      </c>
      <c r="B767" s="26">
        <v>809</v>
      </c>
      <c r="C767" s="75" t="s">
        <v>74</v>
      </c>
      <c r="D767" s="75" t="s">
        <v>96</v>
      </c>
      <c r="E767" s="26"/>
      <c r="F767" s="26"/>
      <c r="G767" s="80">
        <f>G768</f>
        <v>170</v>
      </c>
      <c r="H767" s="80">
        <f>H768</f>
        <v>0</v>
      </c>
      <c r="I767" s="80">
        <f t="shared" si="115"/>
        <v>170</v>
      </c>
      <c r="J767" s="80">
        <f>J768</f>
        <v>0</v>
      </c>
      <c r="K767" s="80">
        <f t="shared" si="116"/>
        <v>170</v>
      </c>
      <c r="L767" s="93"/>
      <c r="M767" s="36"/>
      <c r="N767" s="36"/>
    </row>
    <row r="768" spans="1:14" ht="33.75" customHeight="1">
      <c r="A768" s="79" t="str">
        <f ca="1">IF(ISERROR(MATCH(E768,Код_КЦСР,0)),"",INDIRECT(ADDRESS(MATCH(E768,Код_КЦСР,0)+1,2,,,"КЦСР")))</f>
        <v>Муниципальная программа «Развитие системы комплексной безопасности жизнедеятельности населения города» на 2014 – 2018 годы</v>
      </c>
      <c r="B768" s="26">
        <v>809</v>
      </c>
      <c r="C768" s="75" t="s">
        <v>74</v>
      </c>
      <c r="D768" s="75" t="s">
        <v>96</v>
      </c>
      <c r="E768" s="26" t="s">
        <v>532</v>
      </c>
      <c r="F768" s="26"/>
      <c r="G768" s="80">
        <f>G769</f>
        <v>170</v>
      </c>
      <c r="H768" s="80">
        <f>H769</f>
        <v>0</v>
      </c>
      <c r="I768" s="80">
        <f t="shared" si="115"/>
        <v>170</v>
      </c>
      <c r="J768" s="80">
        <f>J769</f>
        <v>0</v>
      </c>
      <c r="K768" s="80">
        <f t="shared" si="116"/>
        <v>170</v>
      </c>
      <c r="L768" s="93"/>
      <c r="M768" s="36"/>
      <c r="N768" s="36"/>
    </row>
    <row r="769" spans="1:14">
      <c r="A769" s="79" t="str">
        <f ca="1">IF(ISERROR(MATCH(E769,Код_КЦСР,0)),"",INDIRECT(ADDRESS(MATCH(E769,Код_КЦСР,0)+1,2,,,"КЦСР")))</f>
        <v>Обеспечение пожарной безопасности муниципальных учреждений города</v>
      </c>
      <c r="B769" s="26">
        <v>809</v>
      </c>
      <c r="C769" s="75" t="s">
        <v>74</v>
      </c>
      <c r="D769" s="75" t="s">
        <v>96</v>
      </c>
      <c r="E769" s="26" t="s">
        <v>534</v>
      </c>
      <c r="F769" s="26"/>
      <c r="G769" s="80">
        <f>G770+G773</f>
        <v>170</v>
      </c>
      <c r="H769" s="80">
        <f>H770+H773</f>
        <v>0</v>
      </c>
      <c r="I769" s="80">
        <f t="shared" si="115"/>
        <v>170</v>
      </c>
      <c r="J769" s="80">
        <f>J770+J773</f>
        <v>0</v>
      </c>
      <c r="K769" s="80">
        <f t="shared" si="116"/>
        <v>170</v>
      </c>
      <c r="L769" s="93"/>
      <c r="M769" s="36"/>
      <c r="N769" s="36"/>
    </row>
    <row r="770" spans="1:14" ht="34.5" customHeight="1">
      <c r="A770" s="79" t="str">
        <f ca="1">IF(ISERROR(MATCH(E770,Код_КЦСР,0)),"",INDIRECT(ADDRESS(MATCH(E770,Код_КЦСР,0)+1,2,,,"КЦСР")))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770" s="26">
        <v>809</v>
      </c>
      <c r="C770" s="75" t="s">
        <v>74</v>
      </c>
      <c r="D770" s="75" t="s">
        <v>96</v>
      </c>
      <c r="E770" s="26" t="s">
        <v>535</v>
      </c>
      <c r="F770" s="26"/>
      <c r="G770" s="80">
        <f>G771</f>
        <v>110</v>
      </c>
      <c r="H770" s="80">
        <f>H771</f>
        <v>0</v>
      </c>
      <c r="I770" s="80">
        <f t="shared" si="115"/>
        <v>110</v>
      </c>
      <c r="J770" s="80">
        <f>J771</f>
        <v>0</v>
      </c>
      <c r="K770" s="80">
        <f t="shared" si="116"/>
        <v>110</v>
      </c>
      <c r="L770" s="93"/>
      <c r="M770" s="36"/>
      <c r="N770" s="36"/>
    </row>
    <row r="771" spans="1:14" ht="33.75" customHeight="1">
      <c r="A771" s="79" t="str">
        <f ca="1">IF(ISERROR(MATCH(F771,Код_КВР,0)),"",INDIRECT(ADDRESS(MATCH(F771,Код_КВР,0)+1,2,,,"КВР")))</f>
        <v>Предоставление субсидий бюджетным, автономным учреждениям и иным некоммерческим организациям</v>
      </c>
      <c r="B771" s="26">
        <v>809</v>
      </c>
      <c r="C771" s="85" t="s">
        <v>74</v>
      </c>
      <c r="D771" s="75" t="s">
        <v>96</v>
      </c>
      <c r="E771" s="26" t="s">
        <v>535</v>
      </c>
      <c r="F771" s="26">
        <v>600</v>
      </c>
      <c r="G771" s="80">
        <f>G772</f>
        <v>110</v>
      </c>
      <c r="H771" s="80">
        <f>H772</f>
        <v>0</v>
      </c>
      <c r="I771" s="80">
        <f t="shared" si="115"/>
        <v>110</v>
      </c>
      <c r="J771" s="80">
        <f>J772</f>
        <v>0</v>
      </c>
      <c r="K771" s="80">
        <f t="shared" si="116"/>
        <v>110</v>
      </c>
      <c r="L771" s="93"/>
      <c r="M771" s="36"/>
      <c r="N771" s="36"/>
    </row>
    <row r="772" spans="1:14">
      <c r="A772" s="79" t="str">
        <f ca="1">IF(ISERROR(MATCH(F772,Код_КВР,0)),"",INDIRECT(ADDRESS(MATCH(F772,Код_КВР,0)+1,2,,,"КВР")))</f>
        <v>Субсидии бюджетным учреждениям</v>
      </c>
      <c r="B772" s="26">
        <v>809</v>
      </c>
      <c r="C772" s="85" t="s">
        <v>74</v>
      </c>
      <c r="D772" s="75" t="s">
        <v>96</v>
      </c>
      <c r="E772" s="26" t="s">
        <v>535</v>
      </c>
      <c r="F772" s="26">
        <v>610</v>
      </c>
      <c r="G772" s="80">
        <v>110</v>
      </c>
      <c r="H772" s="80"/>
      <c r="I772" s="80">
        <f t="shared" si="115"/>
        <v>110</v>
      </c>
      <c r="J772" s="80"/>
      <c r="K772" s="80">
        <f t="shared" si="116"/>
        <v>110</v>
      </c>
      <c r="L772" s="93"/>
      <c r="M772" s="36"/>
      <c r="N772" s="36"/>
    </row>
    <row r="773" spans="1:14">
      <c r="A773" s="79" t="str">
        <f ca="1">IF(ISERROR(MATCH(E773,Код_КЦСР,0)),"",INDIRECT(ADDRESS(MATCH(E773,Код_КЦСР,0)+1,2,,,"КЦСР")))</f>
        <v>Ремонт и оборудование эвакуационных путей зданий</v>
      </c>
      <c r="B773" s="26">
        <v>809</v>
      </c>
      <c r="C773" s="75" t="s">
        <v>74</v>
      </c>
      <c r="D773" s="75" t="s">
        <v>96</v>
      </c>
      <c r="E773" s="26" t="s">
        <v>537</v>
      </c>
      <c r="F773" s="26"/>
      <c r="G773" s="80">
        <f>G774</f>
        <v>60</v>
      </c>
      <c r="H773" s="80">
        <f>H774</f>
        <v>0</v>
      </c>
      <c r="I773" s="80">
        <f t="shared" si="115"/>
        <v>60</v>
      </c>
      <c r="J773" s="80">
        <f>J774</f>
        <v>0</v>
      </c>
      <c r="K773" s="80">
        <f t="shared" si="116"/>
        <v>60</v>
      </c>
      <c r="L773" s="93"/>
      <c r="M773" s="36"/>
      <c r="N773" s="36"/>
    </row>
    <row r="774" spans="1:14" ht="33.75" customHeight="1">
      <c r="A774" s="79" t="str">
        <f ca="1">IF(ISERROR(MATCH(F774,Код_КВР,0)),"",INDIRECT(ADDRESS(MATCH(F774,Код_КВР,0)+1,2,,,"КВР")))</f>
        <v>Предоставление субсидий бюджетным, автономным учреждениям и иным некоммерческим организациям</v>
      </c>
      <c r="B774" s="26">
        <v>809</v>
      </c>
      <c r="C774" s="85" t="s">
        <v>74</v>
      </c>
      <c r="D774" s="75" t="s">
        <v>96</v>
      </c>
      <c r="E774" s="26" t="s">
        <v>537</v>
      </c>
      <c r="F774" s="26">
        <v>600</v>
      </c>
      <c r="G774" s="80">
        <f>G775</f>
        <v>60</v>
      </c>
      <c r="H774" s="80">
        <f>H775</f>
        <v>0</v>
      </c>
      <c r="I774" s="80">
        <f t="shared" si="115"/>
        <v>60</v>
      </c>
      <c r="J774" s="80">
        <f>J775</f>
        <v>0</v>
      </c>
      <c r="K774" s="80">
        <f t="shared" si="116"/>
        <v>60</v>
      </c>
      <c r="L774" s="93"/>
      <c r="M774" s="36"/>
      <c r="N774" s="36"/>
    </row>
    <row r="775" spans="1:14">
      <c r="A775" s="79" t="str">
        <f ca="1">IF(ISERROR(MATCH(F775,Код_КВР,0)),"",INDIRECT(ADDRESS(MATCH(F775,Код_КВР,0)+1,2,,,"КВР")))</f>
        <v>Субсидии бюджетным учреждениям</v>
      </c>
      <c r="B775" s="26">
        <v>809</v>
      </c>
      <c r="C775" s="85" t="s">
        <v>74</v>
      </c>
      <c r="D775" s="75" t="s">
        <v>96</v>
      </c>
      <c r="E775" s="26" t="s">
        <v>537</v>
      </c>
      <c r="F775" s="26">
        <v>610</v>
      </c>
      <c r="G775" s="80">
        <v>60</v>
      </c>
      <c r="H775" s="80"/>
      <c r="I775" s="80">
        <f t="shared" si="115"/>
        <v>60</v>
      </c>
      <c r="J775" s="80"/>
      <c r="K775" s="80">
        <f t="shared" si="116"/>
        <v>60</v>
      </c>
      <c r="L775" s="93"/>
      <c r="M775" s="36"/>
      <c r="N775" s="36"/>
    </row>
    <row r="776" spans="1:14">
      <c r="A776" s="79" t="str">
        <f ca="1">IF(ISERROR(MATCH(C776,Код_Раздел,0)),"",INDIRECT(ADDRESS(MATCH(C776,Код_Раздел,0)+1,2,,,"Раздел")))</f>
        <v>Физическая культура и спорт</v>
      </c>
      <c r="B776" s="26">
        <v>809</v>
      </c>
      <c r="C776" s="75" t="s">
        <v>101</v>
      </c>
      <c r="D776" s="75"/>
      <c r="E776" s="26"/>
      <c r="F776" s="26"/>
      <c r="G776" s="80">
        <f>G777+G793+G798</f>
        <v>204552.8</v>
      </c>
      <c r="H776" s="80">
        <f>H777+H793+H798</f>
        <v>0</v>
      </c>
      <c r="I776" s="80">
        <f t="shared" si="115"/>
        <v>204552.8</v>
      </c>
      <c r="J776" s="80">
        <f>J777+J793+J798</f>
        <v>0</v>
      </c>
      <c r="K776" s="80">
        <f t="shared" si="116"/>
        <v>204552.8</v>
      </c>
      <c r="L776" s="93"/>
      <c r="M776" s="36"/>
      <c r="N776" s="36"/>
    </row>
    <row r="777" spans="1:14">
      <c r="A777" s="83" t="s">
        <v>65</v>
      </c>
      <c r="B777" s="26">
        <v>809</v>
      </c>
      <c r="C777" s="75" t="s">
        <v>101</v>
      </c>
      <c r="D777" s="75" t="s">
        <v>90</v>
      </c>
      <c r="E777" s="26"/>
      <c r="F777" s="26"/>
      <c r="G777" s="80">
        <f>G778</f>
        <v>190842.3</v>
      </c>
      <c r="H777" s="80">
        <f>H778</f>
        <v>0</v>
      </c>
      <c r="I777" s="80">
        <f t="shared" si="115"/>
        <v>190842.3</v>
      </c>
      <c r="J777" s="80">
        <f>J778</f>
        <v>0</v>
      </c>
      <c r="K777" s="80">
        <f t="shared" si="116"/>
        <v>190842.3</v>
      </c>
      <c r="L777" s="93"/>
      <c r="M777" s="36"/>
      <c r="N777" s="36"/>
    </row>
    <row r="778" spans="1:14" ht="33.75" customHeight="1">
      <c r="A778" s="79" t="str">
        <f ca="1">IF(ISERROR(MATCH(E778,Код_КЦСР,0)),"",INDIRECT(ADDRESS(MATCH(E778,Код_КЦСР,0)+1,2,,,"КЦСР")))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778" s="26">
        <v>809</v>
      </c>
      <c r="C778" s="75" t="s">
        <v>101</v>
      </c>
      <c r="D778" s="75" t="s">
        <v>90</v>
      </c>
      <c r="E778" s="26" t="s">
        <v>351</v>
      </c>
      <c r="F778" s="26"/>
      <c r="G778" s="80">
        <f>G779+G782+G786+G790</f>
        <v>190842.3</v>
      </c>
      <c r="H778" s="80">
        <f>H779+H782+H786+H790</f>
        <v>0</v>
      </c>
      <c r="I778" s="80">
        <f t="shared" si="115"/>
        <v>190842.3</v>
      </c>
      <c r="J778" s="80">
        <f>J779+J782+J786+J790</f>
        <v>0</v>
      </c>
      <c r="K778" s="80">
        <f t="shared" si="116"/>
        <v>190842.3</v>
      </c>
      <c r="L778" s="93"/>
      <c r="M778" s="36"/>
      <c r="N778" s="36"/>
    </row>
    <row r="779" spans="1:14">
      <c r="A779" s="79" t="str">
        <f ca="1">IF(ISERROR(MATCH(E779,Код_КЦСР,0)),"",INDIRECT(ADDRESS(MATCH(E779,Код_КЦСР,0)+1,2,,,"КЦСР")))</f>
        <v>Обеспечение доступа к спортивным объектам</v>
      </c>
      <c r="B779" s="26">
        <v>809</v>
      </c>
      <c r="C779" s="75" t="s">
        <v>101</v>
      </c>
      <c r="D779" s="75" t="s">
        <v>90</v>
      </c>
      <c r="E779" s="26" t="s">
        <v>353</v>
      </c>
      <c r="F779" s="26"/>
      <c r="G779" s="80">
        <f t="shared" ref="G779:J780" si="121">G780</f>
        <v>129842.7</v>
      </c>
      <c r="H779" s="80">
        <f t="shared" si="121"/>
        <v>0</v>
      </c>
      <c r="I779" s="80">
        <f t="shared" si="115"/>
        <v>129842.7</v>
      </c>
      <c r="J779" s="80">
        <f t="shared" si="121"/>
        <v>0</v>
      </c>
      <c r="K779" s="80">
        <f t="shared" si="116"/>
        <v>129842.7</v>
      </c>
      <c r="L779" s="93"/>
      <c r="M779" s="36"/>
      <c r="N779" s="36"/>
    </row>
    <row r="780" spans="1:14" ht="33.75" customHeight="1">
      <c r="A780" s="79" t="str">
        <f ca="1">IF(ISERROR(MATCH(F780,Код_КВР,0)),"",INDIRECT(ADDRESS(MATCH(F780,Код_КВР,0)+1,2,,,"КВР")))</f>
        <v>Предоставление субсидий бюджетным, автономным учреждениям и иным некоммерческим организациям</v>
      </c>
      <c r="B780" s="26">
        <v>809</v>
      </c>
      <c r="C780" s="85" t="s">
        <v>101</v>
      </c>
      <c r="D780" s="75" t="s">
        <v>90</v>
      </c>
      <c r="E780" s="26" t="s">
        <v>353</v>
      </c>
      <c r="F780" s="26">
        <v>600</v>
      </c>
      <c r="G780" s="80">
        <f t="shared" si="121"/>
        <v>129842.7</v>
      </c>
      <c r="H780" s="80">
        <f t="shared" si="121"/>
        <v>0</v>
      </c>
      <c r="I780" s="80">
        <f t="shared" si="115"/>
        <v>129842.7</v>
      </c>
      <c r="J780" s="80">
        <f t="shared" si="121"/>
        <v>0</v>
      </c>
      <c r="K780" s="80">
        <f t="shared" si="116"/>
        <v>129842.7</v>
      </c>
      <c r="L780" s="93"/>
      <c r="M780" s="36"/>
      <c r="N780" s="36"/>
    </row>
    <row r="781" spans="1:14">
      <c r="A781" s="79" t="str">
        <f ca="1">IF(ISERROR(MATCH(F781,Код_КВР,0)),"",INDIRECT(ADDRESS(MATCH(F781,Код_КВР,0)+1,2,,,"КВР")))</f>
        <v>Субсидии автономным учреждениям</v>
      </c>
      <c r="B781" s="26">
        <v>809</v>
      </c>
      <c r="C781" s="85" t="s">
        <v>101</v>
      </c>
      <c r="D781" s="75" t="s">
        <v>90</v>
      </c>
      <c r="E781" s="26" t="s">
        <v>353</v>
      </c>
      <c r="F781" s="26">
        <v>620</v>
      </c>
      <c r="G781" s="80">
        <v>129842.7</v>
      </c>
      <c r="H781" s="80"/>
      <c r="I781" s="80">
        <f t="shared" si="115"/>
        <v>129842.7</v>
      </c>
      <c r="J781" s="80"/>
      <c r="K781" s="80">
        <f t="shared" si="116"/>
        <v>129842.7</v>
      </c>
      <c r="L781" s="93"/>
      <c r="M781" s="36"/>
      <c r="N781" s="36"/>
    </row>
    <row r="782" spans="1:14" ht="33.75" customHeight="1">
      <c r="A782" s="79" t="str">
        <f ca="1">IF(ISERROR(MATCH(E782,Код_КЦСР,0)),"",INDIRECT(ADDRESS(MATCH(E782,Код_КЦСР,0)+1,2,,,"КЦСР")))</f>
        <v>Обеспечение участия в физкультурных мероприятиях и спортивных мероприятиях различного уровня</v>
      </c>
      <c r="B782" s="26">
        <v>809</v>
      </c>
      <c r="C782" s="75" t="s">
        <v>101</v>
      </c>
      <c r="D782" s="75" t="s">
        <v>90</v>
      </c>
      <c r="E782" s="26" t="s">
        <v>354</v>
      </c>
      <c r="F782" s="26"/>
      <c r="G782" s="80">
        <f>G783</f>
        <v>19918.800000000003</v>
      </c>
      <c r="H782" s="80">
        <f>H783</f>
        <v>0</v>
      </c>
      <c r="I782" s="80">
        <f t="shared" si="115"/>
        <v>19918.800000000003</v>
      </c>
      <c r="J782" s="80">
        <f>J783</f>
        <v>0</v>
      </c>
      <c r="K782" s="80">
        <f t="shared" si="116"/>
        <v>19918.800000000003</v>
      </c>
      <c r="L782" s="93"/>
      <c r="M782" s="36"/>
      <c r="N782" s="36"/>
    </row>
    <row r="783" spans="1:14" ht="33.75" customHeight="1">
      <c r="A783" s="79" t="str">
        <f ca="1">IF(ISERROR(MATCH(F783,Код_КВР,0)),"",INDIRECT(ADDRESS(MATCH(F783,Код_КВР,0)+1,2,,,"КВР")))</f>
        <v>Предоставление субсидий бюджетным, автономным учреждениям и иным некоммерческим организациям</v>
      </c>
      <c r="B783" s="26">
        <v>809</v>
      </c>
      <c r="C783" s="75" t="s">
        <v>101</v>
      </c>
      <c r="D783" s="75" t="s">
        <v>90</v>
      </c>
      <c r="E783" s="26" t="s">
        <v>354</v>
      </c>
      <c r="F783" s="26">
        <v>600</v>
      </c>
      <c r="G783" s="80">
        <f>G784+G785</f>
        <v>19918.800000000003</v>
      </c>
      <c r="H783" s="80">
        <f>H784+H785</f>
        <v>0</v>
      </c>
      <c r="I783" s="80">
        <f t="shared" si="115"/>
        <v>19918.800000000003</v>
      </c>
      <c r="J783" s="80">
        <f>J784+J785</f>
        <v>0</v>
      </c>
      <c r="K783" s="80">
        <f t="shared" si="116"/>
        <v>19918.800000000003</v>
      </c>
      <c r="L783" s="93"/>
      <c r="M783" s="36"/>
      <c r="N783" s="36"/>
    </row>
    <row r="784" spans="1:14">
      <c r="A784" s="79" t="str">
        <f ca="1">IF(ISERROR(MATCH(F784,Код_КВР,0)),"",INDIRECT(ADDRESS(MATCH(F784,Код_КВР,0)+1,2,,,"КВР")))</f>
        <v>Субсидии бюджетным учреждениям</v>
      </c>
      <c r="B784" s="26">
        <v>809</v>
      </c>
      <c r="C784" s="75" t="s">
        <v>101</v>
      </c>
      <c r="D784" s="75" t="s">
        <v>90</v>
      </c>
      <c r="E784" s="26" t="s">
        <v>354</v>
      </c>
      <c r="F784" s="26">
        <v>610</v>
      </c>
      <c r="G784" s="80">
        <v>18655.400000000001</v>
      </c>
      <c r="H784" s="80"/>
      <c r="I784" s="80">
        <f t="shared" si="115"/>
        <v>18655.400000000001</v>
      </c>
      <c r="J784" s="80"/>
      <c r="K784" s="80">
        <f t="shared" si="116"/>
        <v>18655.400000000001</v>
      </c>
      <c r="L784" s="93"/>
      <c r="M784" s="36"/>
      <c r="N784" s="36"/>
    </row>
    <row r="785" spans="1:14">
      <c r="A785" s="79" t="str">
        <f ca="1">IF(ISERROR(MATCH(F785,Код_КВР,0)),"",INDIRECT(ADDRESS(MATCH(F785,Код_КВР,0)+1,2,,,"КВР")))</f>
        <v>Субсидии автономным учреждениям</v>
      </c>
      <c r="B785" s="26">
        <v>809</v>
      </c>
      <c r="C785" s="75" t="s">
        <v>101</v>
      </c>
      <c r="D785" s="75" t="s">
        <v>90</v>
      </c>
      <c r="E785" s="26" t="s">
        <v>354</v>
      </c>
      <c r="F785" s="26">
        <v>620</v>
      </c>
      <c r="G785" s="80">
        <v>1263.4000000000001</v>
      </c>
      <c r="H785" s="80"/>
      <c r="I785" s="80">
        <f t="shared" si="115"/>
        <v>1263.4000000000001</v>
      </c>
      <c r="J785" s="80"/>
      <c r="K785" s="80">
        <f t="shared" si="116"/>
        <v>1263.4000000000001</v>
      </c>
      <c r="L785" s="93"/>
      <c r="M785" s="36"/>
      <c r="N785" s="36"/>
    </row>
    <row r="786" spans="1:14">
      <c r="A786" s="79" t="str">
        <f ca="1">IF(ISERROR(MATCH(E786,Код_КЦСР,0)),"",INDIRECT(ADDRESS(MATCH(E786,Код_КЦСР,0)+1,2,,,"КЦСР")))</f>
        <v>Популяризация физической культуры и спорта и здорового образа жизни</v>
      </c>
      <c r="B786" s="26">
        <v>809</v>
      </c>
      <c r="C786" s="75" t="s">
        <v>101</v>
      </c>
      <c r="D786" s="75" t="s">
        <v>90</v>
      </c>
      <c r="E786" s="26" t="s">
        <v>359</v>
      </c>
      <c r="F786" s="26"/>
      <c r="G786" s="80">
        <f>G787</f>
        <v>11080.8</v>
      </c>
      <c r="H786" s="80">
        <f>H787</f>
        <v>0</v>
      </c>
      <c r="I786" s="80">
        <f t="shared" ref="I786:I849" si="122">G786+H786</f>
        <v>11080.8</v>
      </c>
      <c r="J786" s="80">
        <f>J787</f>
        <v>0</v>
      </c>
      <c r="K786" s="80">
        <f t="shared" ref="K786:K849" si="123">I786+J786</f>
        <v>11080.8</v>
      </c>
      <c r="L786" s="93"/>
      <c r="M786" s="36"/>
      <c r="N786" s="36"/>
    </row>
    <row r="787" spans="1:14" ht="33.75" customHeight="1">
      <c r="A787" s="79" t="str">
        <f ca="1">IF(ISERROR(MATCH(F787,Код_КВР,0)),"",INDIRECT(ADDRESS(MATCH(F787,Код_КВР,0)+1,2,,,"КВР")))</f>
        <v>Предоставление субсидий бюджетным, автономным учреждениям и иным некоммерческим организациям</v>
      </c>
      <c r="B787" s="26">
        <v>809</v>
      </c>
      <c r="C787" s="75" t="s">
        <v>101</v>
      </c>
      <c r="D787" s="75" t="s">
        <v>90</v>
      </c>
      <c r="E787" s="26" t="s">
        <v>359</v>
      </c>
      <c r="F787" s="26">
        <v>600</v>
      </c>
      <c r="G787" s="80">
        <f>G788+G789</f>
        <v>11080.8</v>
      </c>
      <c r="H787" s="80">
        <f>H788+H789</f>
        <v>0</v>
      </c>
      <c r="I787" s="80">
        <f t="shared" si="122"/>
        <v>11080.8</v>
      </c>
      <c r="J787" s="80">
        <f>J788+J789</f>
        <v>0</v>
      </c>
      <c r="K787" s="80">
        <f t="shared" si="123"/>
        <v>11080.8</v>
      </c>
      <c r="L787" s="93"/>
      <c r="M787" s="36"/>
      <c r="N787" s="36"/>
    </row>
    <row r="788" spans="1:14">
      <c r="A788" s="79" t="str">
        <f ca="1">IF(ISERROR(MATCH(F788,Код_КВР,0)),"",INDIRECT(ADDRESS(MATCH(F788,Код_КВР,0)+1,2,,,"КВР")))</f>
        <v>Субсидии бюджетным учреждениям</v>
      </c>
      <c r="B788" s="26">
        <v>809</v>
      </c>
      <c r="C788" s="75" t="s">
        <v>101</v>
      </c>
      <c r="D788" s="75" t="s">
        <v>90</v>
      </c>
      <c r="E788" s="26" t="s">
        <v>359</v>
      </c>
      <c r="F788" s="26">
        <v>610</v>
      </c>
      <c r="G788" s="80">
        <v>5893.4</v>
      </c>
      <c r="H788" s="80"/>
      <c r="I788" s="80">
        <f t="shared" si="122"/>
        <v>5893.4</v>
      </c>
      <c r="J788" s="80"/>
      <c r="K788" s="80">
        <f t="shared" si="123"/>
        <v>5893.4</v>
      </c>
      <c r="L788" s="93"/>
      <c r="M788" s="36"/>
      <c r="N788" s="36"/>
    </row>
    <row r="789" spans="1:14">
      <c r="A789" s="79" t="str">
        <f ca="1">IF(ISERROR(MATCH(F789,Код_КВР,0)),"",INDIRECT(ADDRESS(MATCH(F789,Код_КВР,0)+1,2,,,"КВР")))</f>
        <v>Субсидии автономным учреждениям</v>
      </c>
      <c r="B789" s="26">
        <v>809</v>
      </c>
      <c r="C789" s="75" t="s">
        <v>101</v>
      </c>
      <c r="D789" s="75" t="s">
        <v>90</v>
      </c>
      <c r="E789" s="26" t="s">
        <v>359</v>
      </c>
      <c r="F789" s="26">
        <v>620</v>
      </c>
      <c r="G789" s="80">
        <v>5187.3999999999996</v>
      </c>
      <c r="H789" s="80"/>
      <c r="I789" s="80">
        <f t="shared" si="122"/>
        <v>5187.3999999999996</v>
      </c>
      <c r="J789" s="80"/>
      <c r="K789" s="80">
        <f t="shared" si="123"/>
        <v>5187.3999999999996</v>
      </c>
      <c r="L789" s="93"/>
      <c r="M789" s="36"/>
      <c r="N789" s="36"/>
    </row>
    <row r="790" spans="1:14">
      <c r="A790" s="79" t="str">
        <f ca="1">IF(ISERROR(MATCH(E790,Код_КЦСР,0)),"",INDIRECT(ADDRESS(MATCH(E790,Код_КЦСР,0)+1,2,,,"КЦСР")))</f>
        <v>Развитие волейбола</v>
      </c>
      <c r="B790" s="26">
        <v>809</v>
      </c>
      <c r="C790" s="75" t="s">
        <v>101</v>
      </c>
      <c r="D790" s="75" t="s">
        <v>90</v>
      </c>
      <c r="E790" s="26" t="s">
        <v>365</v>
      </c>
      <c r="F790" s="26"/>
      <c r="G790" s="80">
        <f>G791</f>
        <v>30000</v>
      </c>
      <c r="H790" s="80">
        <f>H791</f>
        <v>0</v>
      </c>
      <c r="I790" s="80">
        <f t="shared" si="122"/>
        <v>30000</v>
      </c>
      <c r="J790" s="80">
        <f>J791</f>
        <v>0</v>
      </c>
      <c r="K790" s="80">
        <f t="shared" si="123"/>
        <v>30000</v>
      </c>
      <c r="L790" s="93"/>
      <c r="M790" s="36"/>
      <c r="N790" s="36"/>
    </row>
    <row r="791" spans="1:14" ht="33.75" customHeight="1">
      <c r="A791" s="79" t="str">
        <f ca="1">IF(ISERROR(MATCH(F791,Код_КВР,0)),"",INDIRECT(ADDRESS(MATCH(F791,Код_КВР,0)+1,2,,,"КВР")))</f>
        <v>Предоставление субсидий бюджетным, автономным учреждениям и иным некоммерческим организациям</v>
      </c>
      <c r="B791" s="26">
        <v>809</v>
      </c>
      <c r="C791" s="75" t="s">
        <v>101</v>
      </c>
      <c r="D791" s="75" t="s">
        <v>90</v>
      </c>
      <c r="E791" s="26" t="s">
        <v>365</v>
      </c>
      <c r="F791" s="26">
        <v>600</v>
      </c>
      <c r="G791" s="80">
        <f>G792</f>
        <v>30000</v>
      </c>
      <c r="H791" s="80">
        <f>H792</f>
        <v>0</v>
      </c>
      <c r="I791" s="80">
        <f t="shared" si="122"/>
        <v>30000</v>
      </c>
      <c r="J791" s="80">
        <f>J792</f>
        <v>0</v>
      </c>
      <c r="K791" s="80">
        <f t="shared" si="123"/>
        <v>30000</v>
      </c>
      <c r="L791" s="93"/>
      <c r="M791" s="36"/>
      <c r="N791" s="36"/>
    </row>
    <row r="792" spans="1:14" ht="33.75" customHeight="1">
      <c r="A792" s="79" t="str">
        <f ca="1">IF(ISERROR(MATCH(F792,Код_КВР,0)),"",INDIRECT(ADDRESS(MATCH(F792,Код_КВР,0)+1,2,,,"КВР")))</f>
        <v>Субсидии некоммерческим организациям (за исключением государственных (муниципальных) учреждений)</v>
      </c>
      <c r="B792" s="26">
        <v>809</v>
      </c>
      <c r="C792" s="75" t="s">
        <v>101</v>
      </c>
      <c r="D792" s="75" t="s">
        <v>90</v>
      </c>
      <c r="E792" s="26" t="s">
        <v>365</v>
      </c>
      <c r="F792" s="26">
        <v>630</v>
      </c>
      <c r="G792" s="80">
        <v>30000</v>
      </c>
      <c r="H792" s="80"/>
      <c r="I792" s="80">
        <f t="shared" si="122"/>
        <v>30000</v>
      </c>
      <c r="J792" s="80"/>
      <c r="K792" s="80">
        <f t="shared" si="123"/>
        <v>30000</v>
      </c>
      <c r="L792" s="93"/>
      <c r="M792" s="36"/>
      <c r="N792" s="36"/>
    </row>
    <row r="793" spans="1:14">
      <c r="A793" s="83" t="s">
        <v>137</v>
      </c>
      <c r="B793" s="26">
        <v>809</v>
      </c>
      <c r="C793" s="75" t="s">
        <v>101</v>
      </c>
      <c r="D793" s="75" t="s">
        <v>91</v>
      </c>
      <c r="E793" s="26"/>
      <c r="F793" s="26"/>
      <c r="G793" s="80">
        <f>G794</f>
        <v>3089.5</v>
      </c>
      <c r="H793" s="80">
        <f>H794</f>
        <v>0</v>
      </c>
      <c r="I793" s="80">
        <f t="shared" si="122"/>
        <v>3089.5</v>
      </c>
      <c r="J793" s="80">
        <f>J794</f>
        <v>0</v>
      </c>
      <c r="K793" s="80">
        <f t="shared" si="123"/>
        <v>3089.5</v>
      </c>
      <c r="L793" s="93"/>
      <c r="M793" s="36"/>
      <c r="N793" s="36"/>
    </row>
    <row r="794" spans="1:14" ht="33.75" customHeight="1">
      <c r="A794" s="79" t="str">
        <f ca="1">IF(ISERROR(MATCH(E794,Код_КЦСР,0)),"",INDIRECT(ADDRESS(MATCH(E794,Код_КЦСР,0)+1,2,,,"КЦСР")))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794" s="26">
        <v>809</v>
      </c>
      <c r="C794" s="75" t="s">
        <v>101</v>
      </c>
      <c r="D794" s="75" t="s">
        <v>91</v>
      </c>
      <c r="E794" s="26" t="s">
        <v>351</v>
      </c>
      <c r="F794" s="26"/>
      <c r="G794" s="80">
        <f t="shared" ref="G794:J796" si="124">G795</f>
        <v>3089.5</v>
      </c>
      <c r="H794" s="80">
        <f t="shared" si="124"/>
        <v>0</v>
      </c>
      <c r="I794" s="80">
        <f t="shared" si="122"/>
        <v>3089.5</v>
      </c>
      <c r="J794" s="80">
        <f t="shared" si="124"/>
        <v>0</v>
      </c>
      <c r="K794" s="80">
        <f t="shared" si="123"/>
        <v>3089.5</v>
      </c>
      <c r="L794" s="93"/>
      <c r="M794" s="36"/>
      <c r="N794" s="36"/>
    </row>
    <row r="795" spans="1:14" ht="33.75" customHeight="1">
      <c r="A795" s="79" t="str">
        <f ca="1">IF(ISERROR(MATCH(E795,Код_КЦСР,0)),"",INDIRECT(ADDRESS(MATCH(E795,Код_КЦСР,0)+1,2,,,"КЦСР")))</f>
        <v>Развитие объектов массовой доступности для занятий физической культурой и спортом</v>
      </c>
      <c r="B795" s="26">
        <v>809</v>
      </c>
      <c r="C795" s="75" t="s">
        <v>101</v>
      </c>
      <c r="D795" s="75" t="s">
        <v>91</v>
      </c>
      <c r="E795" s="26" t="s">
        <v>363</v>
      </c>
      <c r="F795" s="26"/>
      <c r="G795" s="80">
        <f t="shared" si="124"/>
        <v>3089.5</v>
      </c>
      <c r="H795" s="80">
        <f t="shared" si="124"/>
        <v>0</v>
      </c>
      <c r="I795" s="80">
        <f t="shared" si="122"/>
        <v>3089.5</v>
      </c>
      <c r="J795" s="80">
        <f t="shared" si="124"/>
        <v>0</v>
      </c>
      <c r="K795" s="80">
        <f t="shared" si="123"/>
        <v>3089.5</v>
      </c>
      <c r="L795" s="93"/>
      <c r="M795" s="36"/>
      <c r="N795" s="36"/>
    </row>
    <row r="796" spans="1:14" ht="33.75" customHeight="1">
      <c r="A796" s="79" t="str">
        <f ca="1">IF(ISERROR(MATCH(F796,Код_КВР,0)),"",INDIRECT(ADDRESS(MATCH(F796,Код_КВР,0)+1,2,,,"КВР")))</f>
        <v>Предоставление субсидий бюджетным, автономным учреждениям и иным некоммерческим организациям</v>
      </c>
      <c r="B796" s="26">
        <v>809</v>
      </c>
      <c r="C796" s="75" t="s">
        <v>101</v>
      </c>
      <c r="D796" s="75" t="s">
        <v>91</v>
      </c>
      <c r="E796" s="26" t="s">
        <v>363</v>
      </c>
      <c r="F796" s="26">
        <v>600</v>
      </c>
      <c r="G796" s="80">
        <f t="shared" si="124"/>
        <v>3089.5</v>
      </c>
      <c r="H796" s="80">
        <f t="shared" si="124"/>
        <v>0</v>
      </c>
      <c r="I796" s="80">
        <f t="shared" si="122"/>
        <v>3089.5</v>
      </c>
      <c r="J796" s="80">
        <f t="shared" si="124"/>
        <v>0</v>
      </c>
      <c r="K796" s="80">
        <f t="shared" si="123"/>
        <v>3089.5</v>
      </c>
      <c r="L796" s="93"/>
      <c r="M796" s="36"/>
      <c r="N796" s="36"/>
    </row>
    <row r="797" spans="1:14">
      <c r="A797" s="79" t="str">
        <f ca="1">IF(ISERROR(MATCH(F797,Код_КВР,0)),"",INDIRECT(ADDRESS(MATCH(F797,Код_КВР,0)+1,2,,,"КВР")))</f>
        <v>Субсидии автономным учреждениям</v>
      </c>
      <c r="B797" s="26">
        <v>809</v>
      </c>
      <c r="C797" s="75" t="s">
        <v>101</v>
      </c>
      <c r="D797" s="75" t="s">
        <v>91</v>
      </c>
      <c r="E797" s="26" t="s">
        <v>363</v>
      </c>
      <c r="F797" s="26">
        <v>620</v>
      </c>
      <c r="G797" s="80">
        <f>3089.5</f>
        <v>3089.5</v>
      </c>
      <c r="H797" s="80"/>
      <c r="I797" s="80">
        <f t="shared" si="122"/>
        <v>3089.5</v>
      </c>
      <c r="J797" s="80"/>
      <c r="K797" s="80">
        <f t="shared" si="123"/>
        <v>3089.5</v>
      </c>
      <c r="L797" s="93"/>
      <c r="M797" s="36"/>
      <c r="N797" s="36"/>
    </row>
    <row r="798" spans="1:14">
      <c r="A798" s="83" t="s">
        <v>71</v>
      </c>
      <c r="B798" s="26">
        <v>809</v>
      </c>
      <c r="C798" s="75" t="s">
        <v>101</v>
      </c>
      <c r="D798" s="75" t="s">
        <v>98</v>
      </c>
      <c r="E798" s="26"/>
      <c r="F798" s="26"/>
      <c r="G798" s="80">
        <f>G799</f>
        <v>10621</v>
      </c>
      <c r="H798" s="80">
        <f>H799</f>
        <v>0</v>
      </c>
      <c r="I798" s="80">
        <f t="shared" si="122"/>
        <v>10621</v>
      </c>
      <c r="J798" s="80">
        <f>J799</f>
        <v>0</v>
      </c>
      <c r="K798" s="80">
        <f t="shared" si="123"/>
        <v>10621</v>
      </c>
      <c r="L798" s="93"/>
      <c r="M798" s="36"/>
      <c r="N798" s="36"/>
    </row>
    <row r="799" spans="1:14" ht="33.75" customHeight="1">
      <c r="A799" s="79" t="str">
        <f ca="1">IF(ISERROR(MATCH(E799,Код_КЦСР,0)),"",INDIRECT(ADDRESS(MATCH(E799,Код_КЦСР,0)+1,2,,,"КЦСР")))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799" s="26">
        <v>809</v>
      </c>
      <c r="C799" s="75" t="s">
        <v>101</v>
      </c>
      <c r="D799" s="75" t="s">
        <v>98</v>
      </c>
      <c r="E799" s="26" t="s">
        <v>351</v>
      </c>
      <c r="F799" s="26"/>
      <c r="G799" s="80">
        <f>G800+G807</f>
        <v>10621</v>
      </c>
      <c r="H799" s="80">
        <f>H800+H807</f>
        <v>0</v>
      </c>
      <c r="I799" s="80">
        <f t="shared" si="122"/>
        <v>10621</v>
      </c>
      <c r="J799" s="80">
        <f>J800+J807</f>
        <v>0</v>
      </c>
      <c r="K799" s="80">
        <f t="shared" si="123"/>
        <v>10621</v>
      </c>
      <c r="L799" s="93"/>
      <c r="M799" s="36"/>
      <c r="N799" s="36"/>
    </row>
    <row r="800" spans="1:14">
      <c r="A800" s="79" t="str">
        <f ca="1">IF(ISERROR(MATCH(E800,Код_КЦСР,0)),"",INDIRECT(ADDRESS(MATCH(E800,Код_КЦСР,0)+1,2,,,"КЦСР")))</f>
        <v>Организация и ведение бухгалтерского (бюджетного) учета и отчетности</v>
      </c>
      <c r="B800" s="26">
        <v>809</v>
      </c>
      <c r="C800" s="75" t="s">
        <v>101</v>
      </c>
      <c r="D800" s="75" t="s">
        <v>98</v>
      </c>
      <c r="E800" s="26" t="s">
        <v>358</v>
      </c>
      <c r="F800" s="26"/>
      <c r="G800" s="80">
        <f>G801+G803+G805</f>
        <v>4536.8</v>
      </c>
      <c r="H800" s="80">
        <f>H801+H803+H805</f>
        <v>0</v>
      </c>
      <c r="I800" s="80">
        <f t="shared" si="122"/>
        <v>4536.8</v>
      </c>
      <c r="J800" s="80">
        <f>J801+J803+J805</f>
        <v>0</v>
      </c>
      <c r="K800" s="80">
        <f t="shared" si="123"/>
        <v>4536.8</v>
      </c>
      <c r="L800" s="93"/>
      <c r="M800" s="36"/>
      <c r="N800" s="36"/>
    </row>
    <row r="801" spans="1:14" ht="51" customHeight="1">
      <c r="A801" s="79" t="str">
        <f t="shared" ref="A801:A806" ca="1" si="125">IF(ISERROR(MATCH(F801,Код_КВР,0)),"",INDIRECT(ADDRESS(MATCH(F801,Код_КВР,0)+1,2,,,"КВР")))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01" s="26">
        <v>809</v>
      </c>
      <c r="C801" s="75" t="s">
        <v>101</v>
      </c>
      <c r="D801" s="75" t="s">
        <v>98</v>
      </c>
      <c r="E801" s="26" t="s">
        <v>358</v>
      </c>
      <c r="F801" s="26">
        <v>100</v>
      </c>
      <c r="G801" s="80">
        <f>G802</f>
        <v>4082</v>
      </c>
      <c r="H801" s="80">
        <f>H802</f>
        <v>0</v>
      </c>
      <c r="I801" s="80">
        <f t="shared" si="122"/>
        <v>4082</v>
      </c>
      <c r="J801" s="80">
        <f>J802</f>
        <v>0</v>
      </c>
      <c r="K801" s="80">
        <f t="shared" si="123"/>
        <v>4082</v>
      </c>
      <c r="L801" s="93"/>
      <c r="M801" s="36"/>
      <c r="N801" s="36"/>
    </row>
    <row r="802" spans="1:14">
      <c r="A802" s="79" t="str">
        <f t="shared" ca="1" si="125"/>
        <v>Расходы на выплаты персоналу казенных учреждений</v>
      </c>
      <c r="B802" s="26">
        <v>809</v>
      </c>
      <c r="C802" s="75" t="s">
        <v>101</v>
      </c>
      <c r="D802" s="75" t="s">
        <v>98</v>
      </c>
      <c r="E802" s="26" t="s">
        <v>358</v>
      </c>
      <c r="F802" s="26">
        <v>110</v>
      </c>
      <c r="G802" s="80">
        <f>3135.1+946.9</f>
        <v>4082</v>
      </c>
      <c r="H802" s="80"/>
      <c r="I802" s="80">
        <f t="shared" si="122"/>
        <v>4082</v>
      </c>
      <c r="J802" s="80"/>
      <c r="K802" s="80">
        <f t="shared" si="123"/>
        <v>4082</v>
      </c>
      <c r="L802" s="93"/>
      <c r="M802" s="36"/>
      <c r="N802" s="36"/>
    </row>
    <row r="803" spans="1:14" ht="18.75" customHeight="1">
      <c r="A803" s="79" t="str">
        <f t="shared" ca="1" si="125"/>
        <v>Закупка товаров, работ и услуг для государственных (муниципальных) нужд</v>
      </c>
      <c r="B803" s="26">
        <v>809</v>
      </c>
      <c r="C803" s="75" t="s">
        <v>101</v>
      </c>
      <c r="D803" s="75" t="s">
        <v>98</v>
      </c>
      <c r="E803" s="26" t="s">
        <v>358</v>
      </c>
      <c r="F803" s="26">
        <v>200</v>
      </c>
      <c r="G803" s="80">
        <f>G804</f>
        <v>454.2</v>
      </c>
      <c r="H803" s="80">
        <f>H804</f>
        <v>0</v>
      </c>
      <c r="I803" s="80">
        <f t="shared" si="122"/>
        <v>454.2</v>
      </c>
      <c r="J803" s="80">
        <f>J804</f>
        <v>0</v>
      </c>
      <c r="K803" s="80">
        <f t="shared" si="123"/>
        <v>454.2</v>
      </c>
      <c r="L803" s="93"/>
      <c r="M803" s="36"/>
      <c r="N803" s="36"/>
    </row>
    <row r="804" spans="1:14" ht="33.75" customHeight="1">
      <c r="A804" s="79" t="str">
        <f t="shared" ca="1" si="125"/>
        <v>Иные закупки товаров, работ и услуг для обеспечения государственных (муниципальных) нужд</v>
      </c>
      <c r="B804" s="26">
        <v>809</v>
      </c>
      <c r="C804" s="75" t="s">
        <v>101</v>
      </c>
      <c r="D804" s="75" t="s">
        <v>98</v>
      </c>
      <c r="E804" s="26" t="s">
        <v>358</v>
      </c>
      <c r="F804" s="26">
        <v>240</v>
      </c>
      <c r="G804" s="80">
        <v>454.2</v>
      </c>
      <c r="H804" s="80"/>
      <c r="I804" s="80">
        <f t="shared" si="122"/>
        <v>454.2</v>
      </c>
      <c r="J804" s="80"/>
      <c r="K804" s="80">
        <f t="shared" si="123"/>
        <v>454.2</v>
      </c>
      <c r="L804" s="93"/>
      <c r="M804" s="36"/>
      <c r="N804" s="36"/>
    </row>
    <row r="805" spans="1:14">
      <c r="A805" s="79" t="str">
        <f t="shared" ca="1" si="125"/>
        <v>Иные бюджетные ассигнования</v>
      </c>
      <c r="B805" s="26">
        <v>809</v>
      </c>
      <c r="C805" s="75" t="s">
        <v>101</v>
      </c>
      <c r="D805" s="75" t="s">
        <v>98</v>
      </c>
      <c r="E805" s="26" t="s">
        <v>358</v>
      </c>
      <c r="F805" s="26">
        <v>800</v>
      </c>
      <c r="G805" s="80">
        <f>G806</f>
        <v>0.6</v>
      </c>
      <c r="H805" s="80">
        <f>H806</f>
        <v>0</v>
      </c>
      <c r="I805" s="80">
        <f t="shared" si="122"/>
        <v>0.6</v>
      </c>
      <c r="J805" s="80">
        <f>J806</f>
        <v>0</v>
      </c>
      <c r="K805" s="80">
        <f t="shared" si="123"/>
        <v>0.6</v>
      </c>
      <c r="L805" s="93"/>
      <c r="M805" s="36"/>
      <c r="N805" s="36"/>
    </row>
    <row r="806" spans="1:14">
      <c r="A806" s="79" t="str">
        <f t="shared" ca="1" si="125"/>
        <v>Уплата налогов, сборов и иных платежей</v>
      </c>
      <c r="B806" s="26">
        <v>809</v>
      </c>
      <c r="C806" s="75" t="s">
        <v>101</v>
      </c>
      <c r="D806" s="75" t="s">
        <v>98</v>
      </c>
      <c r="E806" s="26" t="s">
        <v>358</v>
      </c>
      <c r="F806" s="26">
        <v>850</v>
      </c>
      <c r="G806" s="80">
        <v>0.6</v>
      </c>
      <c r="H806" s="80"/>
      <c r="I806" s="80">
        <f t="shared" si="122"/>
        <v>0.6</v>
      </c>
      <c r="J806" s="80"/>
      <c r="K806" s="80">
        <f t="shared" si="123"/>
        <v>0.6</v>
      </c>
      <c r="L806" s="93"/>
      <c r="M806" s="36"/>
      <c r="N806" s="36"/>
    </row>
    <row r="807" spans="1:14" ht="33">
      <c r="A807" s="79" t="str">
        <f ca="1">IF(ISERROR(MATCH(E807,Код_КЦСР,0)),"",INDIRECT(ADDRESS(MATCH(E807,Код_КЦСР,0)+1,2,,,"КЦСР")))</f>
        <v>Организация работ по реализации целей, задач комитета, выполнения его функциональных обязанностей и реализации муниципальной программы</v>
      </c>
      <c r="B807" s="26">
        <v>809</v>
      </c>
      <c r="C807" s="75" t="s">
        <v>101</v>
      </c>
      <c r="D807" s="75" t="s">
        <v>98</v>
      </c>
      <c r="E807" s="26" t="s">
        <v>361</v>
      </c>
      <c r="F807" s="26"/>
      <c r="G807" s="80">
        <f>G808</f>
        <v>6084.2</v>
      </c>
      <c r="H807" s="80">
        <f>H808</f>
        <v>0</v>
      </c>
      <c r="I807" s="80">
        <f t="shared" si="122"/>
        <v>6084.2</v>
      </c>
      <c r="J807" s="80">
        <f>J808</f>
        <v>0</v>
      </c>
      <c r="K807" s="80">
        <f t="shared" si="123"/>
        <v>6084.2</v>
      </c>
      <c r="L807" s="93"/>
      <c r="M807" s="36"/>
      <c r="N807" s="36"/>
    </row>
    <row r="808" spans="1:14">
      <c r="A808" s="79" t="str">
        <f ca="1">IF(ISERROR(MATCH(E808,Код_КЦСР,0)),"",INDIRECT(ADDRESS(MATCH(E808,Код_КЦСР,0)+1,2,,,"КЦСР")))</f>
        <v>Расходы на обеспечение функций органов местного самоуправления</v>
      </c>
      <c r="B808" s="26">
        <v>809</v>
      </c>
      <c r="C808" s="75" t="s">
        <v>101</v>
      </c>
      <c r="D808" s="75" t="s">
        <v>98</v>
      </c>
      <c r="E808" s="26" t="s">
        <v>362</v>
      </c>
      <c r="F808" s="26"/>
      <c r="G808" s="80">
        <f>G809+G811</f>
        <v>6084.2</v>
      </c>
      <c r="H808" s="80">
        <f>H809+H811</f>
        <v>0</v>
      </c>
      <c r="I808" s="80">
        <f t="shared" si="122"/>
        <v>6084.2</v>
      </c>
      <c r="J808" s="80">
        <f>J809+J811</f>
        <v>0</v>
      </c>
      <c r="K808" s="80">
        <f t="shared" si="123"/>
        <v>6084.2</v>
      </c>
      <c r="L808" s="93"/>
      <c r="M808" s="36"/>
      <c r="N808" s="36"/>
    </row>
    <row r="809" spans="1:14" ht="51" customHeight="1">
      <c r="A809" s="79" t="str">
        <f ca="1">IF(ISERROR(MATCH(F809,Код_КВР,0)),"",INDIRECT(ADDRESS(MATCH(F809,Код_КВР,0)+1,2,,,"КВР")))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09" s="26">
        <v>809</v>
      </c>
      <c r="C809" s="75" t="s">
        <v>101</v>
      </c>
      <c r="D809" s="75" t="s">
        <v>98</v>
      </c>
      <c r="E809" s="26" t="s">
        <v>362</v>
      </c>
      <c r="F809" s="26">
        <v>100</v>
      </c>
      <c r="G809" s="80">
        <f>G810</f>
        <v>6067.4</v>
      </c>
      <c r="H809" s="80">
        <f>H810</f>
        <v>0</v>
      </c>
      <c r="I809" s="80">
        <f t="shared" si="122"/>
        <v>6067.4</v>
      </c>
      <c r="J809" s="80">
        <f>J810</f>
        <v>0</v>
      </c>
      <c r="K809" s="80">
        <f t="shared" si="123"/>
        <v>6067.4</v>
      </c>
      <c r="L809" s="93"/>
      <c r="M809" s="36"/>
      <c r="N809" s="36"/>
    </row>
    <row r="810" spans="1:14" ht="18.75" customHeight="1">
      <c r="A810" s="79" t="str">
        <f ca="1">IF(ISERROR(MATCH(F810,Код_КВР,0)),"",INDIRECT(ADDRESS(MATCH(F810,Код_КВР,0)+1,2,,,"КВР")))</f>
        <v>Расходы на выплаты персоналу государственных (муниципальных) органов</v>
      </c>
      <c r="B810" s="26">
        <v>809</v>
      </c>
      <c r="C810" s="75" t="s">
        <v>101</v>
      </c>
      <c r="D810" s="75" t="s">
        <v>98</v>
      </c>
      <c r="E810" s="26" t="s">
        <v>362</v>
      </c>
      <c r="F810" s="26">
        <v>120</v>
      </c>
      <c r="G810" s="80">
        <v>6067.4</v>
      </c>
      <c r="H810" s="80"/>
      <c r="I810" s="80">
        <f t="shared" si="122"/>
        <v>6067.4</v>
      </c>
      <c r="J810" s="80"/>
      <c r="K810" s="80">
        <f t="shared" si="123"/>
        <v>6067.4</v>
      </c>
      <c r="L810" s="93"/>
      <c r="M810" s="36"/>
      <c r="N810" s="36"/>
    </row>
    <row r="811" spans="1:14" ht="18.75" customHeight="1">
      <c r="A811" s="79" t="str">
        <f ca="1">IF(ISERROR(MATCH(F811,Код_КВР,0)),"",INDIRECT(ADDRESS(MATCH(F811,Код_КВР,0)+1,2,,,"КВР")))</f>
        <v>Закупка товаров, работ и услуг для государственных (муниципальных) нужд</v>
      </c>
      <c r="B811" s="26">
        <v>809</v>
      </c>
      <c r="C811" s="75" t="s">
        <v>101</v>
      </c>
      <c r="D811" s="75" t="s">
        <v>98</v>
      </c>
      <c r="E811" s="26" t="s">
        <v>362</v>
      </c>
      <c r="F811" s="26">
        <v>200</v>
      </c>
      <c r="G811" s="80">
        <f>G812</f>
        <v>16.8</v>
      </c>
      <c r="H811" s="80">
        <f>H812</f>
        <v>0</v>
      </c>
      <c r="I811" s="80">
        <f t="shared" si="122"/>
        <v>16.8</v>
      </c>
      <c r="J811" s="80">
        <f>J812</f>
        <v>0</v>
      </c>
      <c r="K811" s="80">
        <f t="shared" si="123"/>
        <v>16.8</v>
      </c>
      <c r="L811" s="93"/>
      <c r="M811" s="36"/>
      <c r="N811" s="36"/>
    </row>
    <row r="812" spans="1:14" ht="33.75" customHeight="1">
      <c r="A812" s="79" t="str">
        <f ca="1">IF(ISERROR(MATCH(F812,Код_КВР,0)),"",INDIRECT(ADDRESS(MATCH(F812,Код_КВР,0)+1,2,,,"КВР")))</f>
        <v>Иные закупки товаров, работ и услуг для обеспечения государственных (муниципальных) нужд</v>
      </c>
      <c r="B812" s="26">
        <v>809</v>
      </c>
      <c r="C812" s="75" t="s">
        <v>101</v>
      </c>
      <c r="D812" s="75" t="s">
        <v>98</v>
      </c>
      <c r="E812" s="26" t="s">
        <v>362</v>
      </c>
      <c r="F812" s="26">
        <v>240</v>
      </c>
      <c r="G812" s="80">
        <v>16.8</v>
      </c>
      <c r="H812" s="80"/>
      <c r="I812" s="80">
        <f t="shared" si="122"/>
        <v>16.8</v>
      </c>
      <c r="J812" s="80"/>
      <c r="K812" s="80">
        <f t="shared" si="123"/>
        <v>16.8</v>
      </c>
      <c r="L812" s="93"/>
      <c r="M812" s="36"/>
      <c r="N812" s="36"/>
    </row>
    <row r="813" spans="1:14">
      <c r="A813" s="79" t="str">
        <f ca="1">IF(ISERROR(MATCH(B813,Код_ППП,0)),"",INDIRECT(ADDRESS(MATCH(B813,Код_ППП,0)+1,2,,,"ППП")))</f>
        <v>КОМИТЕТ СОЦИАЛЬНОЙ ЗАЩИТЫ НАСЕЛЕНИЯ ГОРОДА</v>
      </c>
      <c r="B813" s="26">
        <v>810</v>
      </c>
      <c r="C813" s="75"/>
      <c r="D813" s="75"/>
      <c r="E813" s="26"/>
      <c r="F813" s="26"/>
      <c r="G813" s="80">
        <f>G814+G826</f>
        <v>236339.19999999995</v>
      </c>
      <c r="H813" s="80">
        <f>H814+H826</f>
        <v>0</v>
      </c>
      <c r="I813" s="80">
        <f t="shared" si="122"/>
        <v>236339.19999999995</v>
      </c>
      <c r="J813" s="80">
        <f>J814+J826</f>
        <v>0</v>
      </c>
      <c r="K813" s="80">
        <f t="shared" si="123"/>
        <v>236339.19999999995</v>
      </c>
      <c r="L813" s="93"/>
      <c r="M813" s="36"/>
      <c r="N813" s="36"/>
    </row>
    <row r="814" spans="1:14">
      <c r="A814" s="79" t="str">
        <f ca="1">IF(ISERROR(MATCH(C814,Код_Раздел,0)),"",INDIRECT(ADDRESS(MATCH(C814,Код_Раздел,0)+1,2,,,"Раздел")))</f>
        <v>Образование</v>
      </c>
      <c r="B814" s="26">
        <v>810</v>
      </c>
      <c r="C814" s="75" t="s">
        <v>74</v>
      </c>
      <c r="D814" s="75"/>
      <c r="E814" s="26"/>
      <c r="F814" s="26"/>
      <c r="G814" s="80">
        <f>G815</f>
        <v>4816.3</v>
      </c>
      <c r="H814" s="80">
        <f>H815</f>
        <v>0</v>
      </c>
      <c r="I814" s="80">
        <f t="shared" si="122"/>
        <v>4816.3</v>
      </c>
      <c r="J814" s="80">
        <f>J815</f>
        <v>0</v>
      </c>
      <c r="K814" s="80">
        <f t="shared" si="123"/>
        <v>4816.3</v>
      </c>
      <c r="L814" s="93"/>
      <c r="M814" s="36"/>
      <c r="N814" s="36"/>
    </row>
    <row r="815" spans="1:14">
      <c r="A815" s="83" t="s">
        <v>78</v>
      </c>
      <c r="B815" s="26">
        <v>810</v>
      </c>
      <c r="C815" s="75" t="s">
        <v>74</v>
      </c>
      <c r="D815" s="75" t="s">
        <v>74</v>
      </c>
      <c r="E815" s="26"/>
      <c r="F815" s="26"/>
      <c r="G815" s="80">
        <f>G816</f>
        <v>4816.3</v>
      </c>
      <c r="H815" s="80">
        <f>H816</f>
        <v>0</v>
      </c>
      <c r="I815" s="80">
        <f t="shared" si="122"/>
        <v>4816.3</v>
      </c>
      <c r="J815" s="80">
        <f>J816</f>
        <v>0</v>
      </c>
      <c r="K815" s="80">
        <f t="shared" si="123"/>
        <v>4816.3</v>
      </c>
      <c r="L815" s="93"/>
      <c r="M815" s="36"/>
      <c r="N815" s="36"/>
    </row>
    <row r="816" spans="1:14" ht="33">
      <c r="A816" s="79" t="str">
        <f ca="1">IF(ISERROR(MATCH(E816,Код_КЦСР,0)),"",INDIRECT(ADDRESS(MATCH(E816,Код_КЦСР,0)+1,2,,,"КЦСР")))</f>
        <v>Муниципальная программа «Социальная поддержка граждан» на 2014 – 2018 годы</v>
      </c>
      <c r="B816" s="26">
        <v>810</v>
      </c>
      <c r="C816" s="75" t="s">
        <v>74</v>
      </c>
      <c r="D816" s="75" t="s">
        <v>74</v>
      </c>
      <c r="E816" s="26" t="s">
        <v>409</v>
      </c>
      <c r="F816" s="26"/>
      <c r="G816" s="80">
        <f>G817+G821</f>
        <v>4816.3</v>
      </c>
      <c r="H816" s="80">
        <f>H817+H821</f>
        <v>0</v>
      </c>
      <c r="I816" s="80">
        <f t="shared" si="122"/>
        <v>4816.3</v>
      </c>
      <c r="J816" s="80">
        <f>J817+J821</f>
        <v>0</v>
      </c>
      <c r="K816" s="80">
        <f t="shared" si="123"/>
        <v>4816.3</v>
      </c>
      <c r="L816" s="93"/>
      <c r="M816" s="36"/>
      <c r="N816" s="36"/>
    </row>
    <row r="817" spans="1:14" ht="68.25" customHeight="1">
      <c r="A817" s="79" t="str">
        <f ca="1">IF(ISERROR(MATCH(E817,Код_КЦСР,0)),"",INDIRECT(ADDRESS(MATCH(E817,Код_КЦСР,0)+1,2,,,"КЦСР")))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</v>
      </c>
      <c r="B817" s="26">
        <v>810</v>
      </c>
      <c r="C817" s="75" t="s">
        <v>74</v>
      </c>
      <c r="D817" s="75" t="s">
        <v>74</v>
      </c>
      <c r="E817" s="26" t="s">
        <v>434</v>
      </c>
      <c r="F817" s="26"/>
      <c r="G817" s="80">
        <f>G818</f>
        <v>3895.3</v>
      </c>
      <c r="H817" s="80">
        <f>H818</f>
        <v>0</v>
      </c>
      <c r="I817" s="80">
        <f t="shared" si="122"/>
        <v>3895.3</v>
      </c>
      <c r="J817" s="80">
        <f>J818</f>
        <v>0</v>
      </c>
      <c r="K817" s="80">
        <f t="shared" si="123"/>
        <v>3895.3</v>
      </c>
      <c r="L817" s="93"/>
      <c r="M817" s="36"/>
      <c r="N817" s="36"/>
    </row>
    <row r="818" spans="1:14" ht="84.75" customHeight="1">
      <c r="A818" s="79" t="str">
        <f ca="1">IF(ISERROR(MATCH(E818,Код_КЦСР,0)),"",INDIRECT(ADDRESS(MATCH(E818,Код_КЦСР,0)+1,2,,,"КЦСР")))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v>
      </c>
      <c r="B818" s="26">
        <v>810</v>
      </c>
      <c r="C818" s="75" t="s">
        <v>74</v>
      </c>
      <c r="D818" s="75" t="s">
        <v>74</v>
      </c>
      <c r="E818" s="26" t="s">
        <v>438</v>
      </c>
      <c r="F818" s="26"/>
      <c r="G818" s="80">
        <f>G819</f>
        <v>3895.3</v>
      </c>
      <c r="H818" s="80">
        <f>H819</f>
        <v>0</v>
      </c>
      <c r="I818" s="80">
        <f t="shared" si="122"/>
        <v>3895.3</v>
      </c>
      <c r="J818" s="80">
        <f>J819</f>
        <v>0</v>
      </c>
      <c r="K818" s="80">
        <f t="shared" si="123"/>
        <v>3895.3</v>
      </c>
      <c r="L818" s="93"/>
      <c r="M818" s="36"/>
      <c r="N818" s="36"/>
    </row>
    <row r="819" spans="1:14">
      <c r="A819" s="79" t="str">
        <f ca="1">IF(ISERROR(MATCH(F819,Код_КВР,0)),"",INDIRECT(ADDRESS(MATCH(F819,Код_КВР,0)+1,2,,,"КВР")))</f>
        <v>Социальное обеспечение и иные выплаты населению</v>
      </c>
      <c r="B819" s="26">
        <v>810</v>
      </c>
      <c r="C819" s="75" t="s">
        <v>74</v>
      </c>
      <c r="D819" s="75" t="s">
        <v>74</v>
      </c>
      <c r="E819" s="26" t="s">
        <v>438</v>
      </c>
      <c r="F819" s="26">
        <v>300</v>
      </c>
      <c r="G819" s="80">
        <f t="shared" ref="G819:J819" si="126">G820</f>
        <v>3895.3</v>
      </c>
      <c r="H819" s="80">
        <f t="shared" si="126"/>
        <v>0</v>
      </c>
      <c r="I819" s="80">
        <f t="shared" si="122"/>
        <v>3895.3</v>
      </c>
      <c r="J819" s="80">
        <f t="shared" si="126"/>
        <v>0</v>
      </c>
      <c r="K819" s="80">
        <f t="shared" si="123"/>
        <v>3895.3</v>
      </c>
      <c r="L819" s="93"/>
      <c r="M819" s="36"/>
      <c r="N819" s="36"/>
    </row>
    <row r="820" spans="1:14" ht="33.75" customHeight="1">
      <c r="A820" s="79" t="str">
        <f ca="1">IF(ISERROR(MATCH(F820,Код_КВР,0)),"",INDIRECT(ADDRESS(MATCH(F820,Код_КВР,0)+1,2,,,"КВР")))</f>
        <v>Социальные выплаты гражданам, кроме публичных нормативных социальных выплат</v>
      </c>
      <c r="B820" s="26">
        <v>810</v>
      </c>
      <c r="C820" s="75" t="s">
        <v>74</v>
      </c>
      <c r="D820" s="75" t="s">
        <v>74</v>
      </c>
      <c r="E820" s="26" t="s">
        <v>438</v>
      </c>
      <c r="F820" s="26">
        <v>320</v>
      </c>
      <c r="G820" s="80">
        <f>2983.8+204.1+707.4</f>
        <v>3895.3</v>
      </c>
      <c r="H820" s="80"/>
      <c r="I820" s="80">
        <f t="shared" si="122"/>
        <v>3895.3</v>
      </c>
      <c r="J820" s="80"/>
      <c r="K820" s="80">
        <f t="shared" si="123"/>
        <v>3895.3</v>
      </c>
      <c r="L820" s="93"/>
      <c r="M820" s="36"/>
      <c r="N820" s="36"/>
    </row>
    <row r="821" spans="1:14" ht="33">
      <c r="A821" s="79" t="str">
        <f ca="1">IF(ISERROR(MATCH(E821,Код_КЦСР,0)),"",INDIRECT(ADDRESS(MATCH(E821,Код_КЦСР,0)+1,2,,,"КЦСР")))</f>
        <v>Социальная поддержка детей-сирот и детей, оставшихся без попечения родителей</v>
      </c>
      <c r="B821" s="26">
        <v>810</v>
      </c>
      <c r="C821" s="75" t="s">
        <v>74</v>
      </c>
      <c r="D821" s="75" t="s">
        <v>74</v>
      </c>
      <c r="E821" s="26" t="s">
        <v>450</v>
      </c>
      <c r="F821" s="26"/>
      <c r="G821" s="80">
        <f t="shared" ref="G821:J824" si="127">G822</f>
        <v>921</v>
      </c>
      <c r="H821" s="80">
        <f t="shared" si="127"/>
        <v>0</v>
      </c>
      <c r="I821" s="80">
        <f t="shared" si="122"/>
        <v>921</v>
      </c>
      <c r="J821" s="80">
        <f t="shared" si="127"/>
        <v>0</v>
      </c>
      <c r="K821" s="80">
        <f t="shared" si="123"/>
        <v>921</v>
      </c>
      <c r="L821" s="93"/>
      <c r="M821" s="36"/>
      <c r="N821" s="36"/>
    </row>
    <row r="822" spans="1:14" ht="135" customHeight="1">
      <c r="A822" s="79" t="str">
        <f ca="1">IF(ISERROR(MATCH(E822,Код_КЦСР,0)),"",INDIRECT(ADDRESS(MATCH(E822,Код_КЦСР,0)+1,2,,,"КЦСР")))</f>
        <v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v>
      </c>
      <c r="B822" s="26">
        <v>810</v>
      </c>
      <c r="C822" s="75" t="s">
        <v>74</v>
      </c>
      <c r="D822" s="75" t="s">
        <v>74</v>
      </c>
      <c r="E822" s="26" t="s">
        <v>451</v>
      </c>
      <c r="F822" s="26"/>
      <c r="G822" s="80">
        <f t="shared" si="127"/>
        <v>921</v>
      </c>
      <c r="H822" s="80">
        <f t="shared" si="127"/>
        <v>0</v>
      </c>
      <c r="I822" s="80">
        <f t="shared" si="122"/>
        <v>921</v>
      </c>
      <c r="J822" s="80">
        <f t="shared" si="127"/>
        <v>0</v>
      </c>
      <c r="K822" s="80">
        <f t="shared" si="123"/>
        <v>921</v>
      </c>
      <c r="L822" s="93"/>
      <c r="M822" s="36"/>
      <c r="N822" s="36"/>
    </row>
    <row r="823" spans="1:14" ht="135.75" customHeight="1">
      <c r="A823" s="79" t="str">
        <f ca="1">IF(ISERROR(MATCH(E823,Код_КЦСР,0)),"",INDIRECT(ADDRESS(MATCH(E823,Код_КЦСР,0)+1,2,,,"КЦСР")))</f>
        <v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v>
      </c>
      <c r="B823" s="26">
        <v>810</v>
      </c>
      <c r="C823" s="75" t="s">
        <v>74</v>
      </c>
      <c r="D823" s="75" t="s">
        <v>74</v>
      </c>
      <c r="E823" s="26" t="s">
        <v>453</v>
      </c>
      <c r="F823" s="26"/>
      <c r="G823" s="80">
        <f t="shared" si="127"/>
        <v>921</v>
      </c>
      <c r="H823" s="80">
        <f t="shared" si="127"/>
        <v>0</v>
      </c>
      <c r="I823" s="80">
        <f t="shared" si="122"/>
        <v>921</v>
      </c>
      <c r="J823" s="80">
        <f t="shared" si="127"/>
        <v>0</v>
      </c>
      <c r="K823" s="80">
        <f t="shared" si="123"/>
        <v>921</v>
      </c>
      <c r="L823" s="93"/>
      <c r="M823" s="36"/>
      <c r="N823" s="36"/>
    </row>
    <row r="824" spans="1:14">
      <c r="A824" s="79" t="str">
        <f ca="1">IF(ISERROR(MATCH(F824,Код_КВР,0)),"",INDIRECT(ADDRESS(MATCH(F824,Код_КВР,0)+1,2,,,"КВР")))</f>
        <v>Социальное обеспечение и иные выплаты населению</v>
      </c>
      <c r="B824" s="26">
        <v>810</v>
      </c>
      <c r="C824" s="75" t="s">
        <v>74</v>
      </c>
      <c r="D824" s="75" t="s">
        <v>74</v>
      </c>
      <c r="E824" s="26" t="s">
        <v>453</v>
      </c>
      <c r="F824" s="26">
        <v>300</v>
      </c>
      <c r="G824" s="80">
        <f t="shared" si="127"/>
        <v>921</v>
      </c>
      <c r="H824" s="80">
        <f t="shared" si="127"/>
        <v>0</v>
      </c>
      <c r="I824" s="80">
        <f t="shared" si="122"/>
        <v>921</v>
      </c>
      <c r="J824" s="80">
        <f t="shared" si="127"/>
        <v>0</v>
      </c>
      <c r="K824" s="80">
        <f t="shared" si="123"/>
        <v>921</v>
      </c>
      <c r="L824" s="93"/>
      <c r="M824" s="36"/>
      <c r="N824" s="36"/>
    </row>
    <row r="825" spans="1:14" ht="33.75" customHeight="1">
      <c r="A825" s="79" t="str">
        <f ca="1">IF(ISERROR(MATCH(F825,Код_КВР,0)),"",INDIRECT(ADDRESS(MATCH(F825,Код_КВР,0)+1,2,,,"КВР")))</f>
        <v>Социальные выплаты гражданам, кроме публичных нормативных социальных выплат</v>
      </c>
      <c r="B825" s="26">
        <v>810</v>
      </c>
      <c r="C825" s="75" t="s">
        <v>74</v>
      </c>
      <c r="D825" s="75" t="s">
        <v>74</v>
      </c>
      <c r="E825" s="26" t="s">
        <v>453</v>
      </c>
      <c r="F825" s="26">
        <v>320</v>
      </c>
      <c r="G825" s="80">
        <v>921</v>
      </c>
      <c r="H825" s="80"/>
      <c r="I825" s="80">
        <f t="shared" si="122"/>
        <v>921</v>
      </c>
      <c r="J825" s="80"/>
      <c r="K825" s="80">
        <f t="shared" si="123"/>
        <v>921</v>
      </c>
      <c r="L825" s="93"/>
      <c r="M825" s="36"/>
      <c r="N825" s="36"/>
    </row>
    <row r="826" spans="1:14">
      <c r="A826" s="79" t="str">
        <f ca="1">IF(ISERROR(MATCH(C826,Код_Раздел,0)),"",INDIRECT(ADDRESS(MATCH(C826,Код_Раздел,0)+1,2,,,"Раздел")))</f>
        <v>Социальная политика</v>
      </c>
      <c r="B826" s="26">
        <v>810</v>
      </c>
      <c r="C826" s="75" t="s">
        <v>67</v>
      </c>
      <c r="D826" s="75"/>
      <c r="E826" s="26"/>
      <c r="F826" s="26"/>
      <c r="G826" s="80">
        <f>G827+G844+G851</f>
        <v>231522.89999999997</v>
      </c>
      <c r="H826" s="80">
        <f>H827+H844+H851</f>
        <v>0</v>
      </c>
      <c r="I826" s="80">
        <f t="shared" si="122"/>
        <v>231522.89999999997</v>
      </c>
      <c r="J826" s="80">
        <f>J827+J844+J851</f>
        <v>0</v>
      </c>
      <c r="K826" s="80">
        <f t="shared" si="123"/>
        <v>231522.89999999997</v>
      </c>
      <c r="L826" s="93"/>
      <c r="M826" s="36"/>
      <c r="N826" s="36"/>
    </row>
    <row r="827" spans="1:14">
      <c r="A827" s="83" t="s">
        <v>58</v>
      </c>
      <c r="B827" s="26">
        <v>810</v>
      </c>
      <c r="C827" s="75" t="s">
        <v>67</v>
      </c>
      <c r="D827" s="75" t="s">
        <v>92</v>
      </c>
      <c r="E827" s="26"/>
      <c r="F827" s="26"/>
      <c r="G827" s="80">
        <f>G828</f>
        <v>198966.99999999997</v>
      </c>
      <c r="H827" s="80">
        <f>H828</f>
        <v>0</v>
      </c>
      <c r="I827" s="80">
        <f t="shared" si="122"/>
        <v>198966.99999999997</v>
      </c>
      <c r="J827" s="80">
        <f>J828</f>
        <v>0</v>
      </c>
      <c r="K827" s="80">
        <f t="shared" si="123"/>
        <v>198966.99999999997</v>
      </c>
      <c r="L827" s="93"/>
      <c r="M827" s="36"/>
      <c r="N827" s="36"/>
    </row>
    <row r="828" spans="1:14" ht="33">
      <c r="A828" s="79" t="str">
        <f ca="1">IF(ISERROR(MATCH(E828,Код_КЦСР,0)),"",INDIRECT(ADDRESS(MATCH(E828,Код_КЦСР,0)+1,2,,,"КЦСР")))</f>
        <v>Муниципальная программа «Социальная поддержка граждан» на 2014 – 2018 годы</v>
      </c>
      <c r="B828" s="26">
        <v>810</v>
      </c>
      <c r="C828" s="75" t="s">
        <v>67</v>
      </c>
      <c r="D828" s="75" t="s">
        <v>92</v>
      </c>
      <c r="E828" s="26" t="s">
        <v>409</v>
      </c>
      <c r="F828" s="26"/>
      <c r="G828" s="80">
        <f>G829+G840</f>
        <v>198966.99999999997</v>
      </c>
      <c r="H828" s="80">
        <f>H829+H840</f>
        <v>0</v>
      </c>
      <c r="I828" s="80">
        <f t="shared" si="122"/>
        <v>198966.99999999997</v>
      </c>
      <c r="J828" s="80">
        <f>J829+J840</f>
        <v>0</v>
      </c>
      <c r="K828" s="80">
        <f t="shared" si="123"/>
        <v>198966.99999999997</v>
      </c>
      <c r="L828" s="93"/>
      <c r="M828" s="36"/>
      <c r="N828" s="36"/>
    </row>
    <row r="829" spans="1:14" ht="68.25" customHeight="1">
      <c r="A829" s="79" t="str">
        <f ca="1">IF(ISERROR(MATCH(E829,Код_КЦСР,0)),"",INDIRECT(ADDRESS(MATCH(E829,Код_КЦСР,0)+1,2,,,"КЦСР")))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</v>
      </c>
      <c r="B829" s="26">
        <v>810</v>
      </c>
      <c r="C829" s="75" t="s">
        <v>67</v>
      </c>
      <c r="D829" s="75" t="s">
        <v>92</v>
      </c>
      <c r="E829" s="26" t="s">
        <v>434</v>
      </c>
      <c r="F829" s="26"/>
      <c r="G829" s="80">
        <f>G830+G835</f>
        <v>197694.69999999998</v>
      </c>
      <c r="H829" s="80">
        <f>H830+H835</f>
        <v>0</v>
      </c>
      <c r="I829" s="80">
        <f t="shared" si="122"/>
        <v>197694.69999999998</v>
      </c>
      <c r="J829" s="80">
        <f>J830+J835</f>
        <v>0</v>
      </c>
      <c r="K829" s="80">
        <f t="shared" si="123"/>
        <v>197694.69999999998</v>
      </c>
      <c r="L829" s="93"/>
      <c r="M829" s="36"/>
      <c r="N829" s="36"/>
    </row>
    <row r="830" spans="1:14" ht="33">
      <c r="A830" s="79" t="str">
        <f ca="1">IF(ISERROR(MATCH(E830,Код_КЦСР,0)),"",INDIRECT(ADDRESS(MATCH(E830,Код_КЦСР,0)+1,2,,,"КЦСР")))</f>
        <v>Оплата жилищно-коммунальных услуг отдельным категориям граждан за счет средств федерального бюджета</v>
      </c>
      <c r="B830" s="26">
        <v>810</v>
      </c>
      <c r="C830" s="75" t="s">
        <v>67</v>
      </c>
      <c r="D830" s="75" t="s">
        <v>92</v>
      </c>
      <c r="E830" s="26" t="s">
        <v>436</v>
      </c>
      <c r="F830" s="26"/>
      <c r="G830" s="80">
        <f>G831+G833</f>
        <v>38553.5</v>
      </c>
      <c r="H830" s="80">
        <f>H831+H833</f>
        <v>0</v>
      </c>
      <c r="I830" s="80">
        <f t="shared" si="122"/>
        <v>38553.5</v>
      </c>
      <c r="J830" s="80">
        <f>J831+J833</f>
        <v>0</v>
      </c>
      <c r="K830" s="80">
        <f t="shared" si="123"/>
        <v>38553.5</v>
      </c>
      <c r="L830" s="93"/>
      <c r="M830" s="36"/>
      <c r="N830" s="36"/>
    </row>
    <row r="831" spans="1:14" ht="18.75" customHeight="1">
      <c r="A831" s="79" t="str">
        <f ca="1">IF(ISERROR(MATCH(F831,Код_КВР,0)),"",INDIRECT(ADDRESS(MATCH(F831,Код_КВР,0)+1,2,,,"КВР")))</f>
        <v>Закупка товаров, работ и услуг для государственных (муниципальных) нужд</v>
      </c>
      <c r="B831" s="26">
        <v>810</v>
      </c>
      <c r="C831" s="75" t="s">
        <v>67</v>
      </c>
      <c r="D831" s="75" t="s">
        <v>92</v>
      </c>
      <c r="E831" s="26" t="s">
        <v>436</v>
      </c>
      <c r="F831" s="26">
        <v>200</v>
      </c>
      <c r="G831" s="80">
        <f>G832</f>
        <v>200</v>
      </c>
      <c r="H831" s="80">
        <f>H832</f>
        <v>0</v>
      </c>
      <c r="I831" s="80">
        <f t="shared" si="122"/>
        <v>200</v>
      </c>
      <c r="J831" s="80">
        <f>J832</f>
        <v>0</v>
      </c>
      <c r="K831" s="80">
        <f t="shared" si="123"/>
        <v>200</v>
      </c>
      <c r="L831" s="93"/>
      <c r="M831" s="36"/>
      <c r="N831" s="36"/>
    </row>
    <row r="832" spans="1:14" ht="33.75" customHeight="1">
      <c r="A832" s="79" t="str">
        <f ca="1">IF(ISERROR(MATCH(F832,Код_КВР,0)),"",INDIRECT(ADDRESS(MATCH(F832,Код_КВР,0)+1,2,,,"КВР")))</f>
        <v>Иные закупки товаров, работ и услуг для обеспечения государственных (муниципальных) нужд</v>
      </c>
      <c r="B832" s="26">
        <v>810</v>
      </c>
      <c r="C832" s="75" t="s">
        <v>67</v>
      </c>
      <c r="D832" s="75" t="s">
        <v>92</v>
      </c>
      <c r="E832" s="26" t="s">
        <v>436</v>
      </c>
      <c r="F832" s="26">
        <v>240</v>
      </c>
      <c r="G832" s="80">
        <v>200</v>
      </c>
      <c r="H832" s="80"/>
      <c r="I832" s="80">
        <f t="shared" si="122"/>
        <v>200</v>
      </c>
      <c r="J832" s="80"/>
      <c r="K832" s="80">
        <f t="shared" si="123"/>
        <v>200</v>
      </c>
      <c r="L832" s="93"/>
      <c r="M832" s="36"/>
      <c r="N832" s="36"/>
    </row>
    <row r="833" spans="1:14">
      <c r="A833" s="79" t="str">
        <f ca="1">IF(ISERROR(MATCH(F833,Код_КВР,0)),"",INDIRECT(ADDRESS(MATCH(F833,Код_КВР,0)+1,2,,,"КВР")))</f>
        <v>Социальное обеспечение и иные выплаты населению</v>
      </c>
      <c r="B833" s="26">
        <v>810</v>
      </c>
      <c r="C833" s="75" t="s">
        <v>67</v>
      </c>
      <c r="D833" s="75" t="s">
        <v>92</v>
      </c>
      <c r="E833" s="26" t="s">
        <v>436</v>
      </c>
      <c r="F833" s="26">
        <v>300</v>
      </c>
      <c r="G833" s="80">
        <f>G834</f>
        <v>38353.5</v>
      </c>
      <c r="H833" s="80">
        <f>H834</f>
        <v>0</v>
      </c>
      <c r="I833" s="80">
        <f t="shared" si="122"/>
        <v>38353.5</v>
      </c>
      <c r="J833" s="80">
        <f>J834</f>
        <v>0</v>
      </c>
      <c r="K833" s="80">
        <f t="shared" si="123"/>
        <v>38353.5</v>
      </c>
      <c r="L833" s="93"/>
      <c r="M833" s="36"/>
      <c r="N833" s="36"/>
    </row>
    <row r="834" spans="1:14" ht="33.75" customHeight="1">
      <c r="A834" s="79" t="str">
        <f ca="1">IF(ISERROR(MATCH(F834,Код_КВР,0)),"",INDIRECT(ADDRESS(MATCH(F834,Код_КВР,0)+1,2,,,"КВР")))</f>
        <v>Социальные выплаты гражданам, кроме публичных нормативных социальных выплат</v>
      </c>
      <c r="B834" s="26">
        <v>810</v>
      </c>
      <c r="C834" s="75" t="s">
        <v>67</v>
      </c>
      <c r="D834" s="75" t="s">
        <v>92</v>
      </c>
      <c r="E834" s="26" t="s">
        <v>436</v>
      </c>
      <c r="F834" s="26">
        <v>320</v>
      </c>
      <c r="G834" s="80">
        <v>38353.5</v>
      </c>
      <c r="H834" s="80"/>
      <c r="I834" s="80">
        <f t="shared" si="122"/>
        <v>38353.5</v>
      </c>
      <c r="J834" s="80"/>
      <c r="K834" s="80">
        <f t="shared" si="123"/>
        <v>38353.5</v>
      </c>
      <c r="L834" s="93"/>
      <c r="M834" s="36"/>
      <c r="N834" s="36"/>
    </row>
    <row r="835" spans="1:14" ht="84.75" customHeight="1">
      <c r="A835" s="79" t="str">
        <f ca="1">IF(ISERROR(MATCH(E835,Код_КЦСР,0)),"",INDIRECT(ADDRESS(MATCH(E835,Код_КЦСР,0)+1,2,,,"КЦСР")))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v>
      </c>
      <c r="B835" s="26">
        <v>810</v>
      </c>
      <c r="C835" s="75" t="s">
        <v>67</v>
      </c>
      <c r="D835" s="75" t="s">
        <v>92</v>
      </c>
      <c r="E835" s="26" t="s">
        <v>438</v>
      </c>
      <c r="F835" s="26"/>
      <c r="G835" s="80">
        <f>G836+G838</f>
        <v>159141.19999999998</v>
      </c>
      <c r="H835" s="80">
        <f>H836+H838</f>
        <v>0</v>
      </c>
      <c r="I835" s="80">
        <f t="shared" si="122"/>
        <v>159141.19999999998</v>
      </c>
      <c r="J835" s="80">
        <f>J836+J838</f>
        <v>0</v>
      </c>
      <c r="K835" s="80">
        <f t="shared" si="123"/>
        <v>159141.19999999998</v>
      </c>
      <c r="L835" s="93"/>
      <c r="M835" s="36"/>
      <c r="N835" s="36"/>
    </row>
    <row r="836" spans="1:14" ht="18.75" customHeight="1">
      <c r="A836" s="79" t="str">
        <f ca="1">IF(ISERROR(MATCH(F836,Код_КВР,0)),"",INDIRECT(ADDRESS(MATCH(F836,Код_КВР,0)+1,2,,,"КВР")))</f>
        <v>Закупка товаров, работ и услуг для государственных (муниципальных) нужд</v>
      </c>
      <c r="B836" s="26">
        <v>810</v>
      </c>
      <c r="C836" s="75" t="s">
        <v>67</v>
      </c>
      <c r="D836" s="75" t="s">
        <v>92</v>
      </c>
      <c r="E836" s="26" t="s">
        <v>438</v>
      </c>
      <c r="F836" s="26">
        <v>200</v>
      </c>
      <c r="G836" s="80">
        <f>G837</f>
        <v>2329.1</v>
      </c>
      <c r="H836" s="80">
        <f>H837</f>
        <v>0</v>
      </c>
      <c r="I836" s="80">
        <f t="shared" si="122"/>
        <v>2329.1</v>
      </c>
      <c r="J836" s="80">
        <f>J837</f>
        <v>0</v>
      </c>
      <c r="K836" s="80">
        <f t="shared" si="123"/>
        <v>2329.1</v>
      </c>
      <c r="L836" s="93"/>
      <c r="M836" s="36"/>
      <c r="N836" s="36"/>
    </row>
    <row r="837" spans="1:14" ht="33.75" customHeight="1">
      <c r="A837" s="79" t="str">
        <f ca="1">IF(ISERROR(MATCH(F837,Код_КВР,0)),"",INDIRECT(ADDRESS(MATCH(F837,Код_КВР,0)+1,2,,,"КВР")))</f>
        <v>Иные закупки товаров, работ и услуг для обеспечения государственных (муниципальных) нужд</v>
      </c>
      <c r="B837" s="26">
        <v>810</v>
      </c>
      <c r="C837" s="75" t="s">
        <v>67</v>
      </c>
      <c r="D837" s="75" t="s">
        <v>92</v>
      </c>
      <c r="E837" s="26" t="s">
        <v>438</v>
      </c>
      <c r="F837" s="26">
        <v>240</v>
      </c>
      <c r="G837" s="80">
        <f>2239.1+90</f>
        <v>2329.1</v>
      </c>
      <c r="H837" s="80"/>
      <c r="I837" s="80">
        <f t="shared" si="122"/>
        <v>2329.1</v>
      </c>
      <c r="J837" s="80"/>
      <c r="K837" s="80">
        <f t="shared" si="123"/>
        <v>2329.1</v>
      </c>
      <c r="L837" s="93"/>
      <c r="M837" s="36"/>
      <c r="N837" s="36"/>
    </row>
    <row r="838" spans="1:14">
      <c r="A838" s="79" t="str">
        <f ca="1">IF(ISERROR(MATCH(F838,Код_КВР,0)),"",INDIRECT(ADDRESS(MATCH(F838,Код_КВР,0)+1,2,,,"КВР")))</f>
        <v>Социальное обеспечение и иные выплаты населению</v>
      </c>
      <c r="B838" s="26">
        <v>810</v>
      </c>
      <c r="C838" s="75" t="s">
        <v>67</v>
      </c>
      <c r="D838" s="75" t="s">
        <v>92</v>
      </c>
      <c r="E838" s="26" t="s">
        <v>438</v>
      </c>
      <c r="F838" s="26">
        <v>300</v>
      </c>
      <c r="G838" s="80">
        <f>G839</f>
        <v>156812.09999999998</v>
      </c>
      <c r="H838" s="80">
        <f>H839</f>
        <v>0</v>
      </c>
      <c r="I838" s="80">
        <f t="shared" si="122"/>
        <v>156812.09999999998</v>
      </c>
      <c r="J838" s="80">
        <f>J839</f>
        <v>0</v>
      </c>
      <c r="K838" s="80">
        <f t="shared" si="123"/>
        <v>156812.09999999998</v>
      </c>
      <c r="L838" s="93"/>
      <c r="M838" s="36"/>
      <c r="N838" s="36"/>
    </row>
    <row r="839" spans="1:14" ht="33.75" customHeight="1">
      <c r="A839" s="79" t="str">
        <f ca="1">IF(ISERROR(MATCH(F839,Код_КВР,0)),"",INDIRECT(ADDRESS(MATCH(F839,Код_КВР,0)+1,2,,,"КВР")))</f>
        <v>Социальные выплаты гражданам, кроме публичных нормативных социальных выплат</v>
      </c>
      <c r="B839" s="26">
        <v>810</v>
      </c>
      <c r="C839" s="75" t="s">
        <v>67</v>
      </c>
      <c r="D839" s="75" t="s">
        <v>92</v>
      </c>
      <c r="E839" s="26" t="s">
        <v>438</v>
      </c>
      <c r="F839" s="26">
        <v>320</v>
      </c>
      <c r="G839" s="80">
        <f>1333+112.5+149270.4+6002.9+93.3</f>
        <v>156812.09999999998</v>
      </c>
      <c r="H839" s="80"/>
      <c r="I839" s="80">
        <f t="shared" si="122"/>
        <v>156812.09999999998</v>
      </c>
      <c r="J839" s="80"/>
      <c r="K839" s="80">
        <f t="shared" si="123"/>
        <v>156812.09999999998</v>
      </c>
      <c r="L839" s="93"/>
      <c r="M839" s="36"/>
      <c r="N839" s="36"/>
    </row>
    <row r="840" spans="1:14" ht="118.5" customHeight="1">
      <c r="A840" s="79" t="str">
        <f ca="1">IF(ISERROR(MATCH(E840,Код_КЦСР,0)),"",INDIRECT(ADDRESS(MATCH(E840,Код_КЦСР,0)+1,2,,,"КЦСР")))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</v>
      </c>
      <c r="B840" s="26">
        <v>810</v>
      </c>
      <c r="C840" s="75" t="s">
        <v>67</v>
      </c>
      <c r="D840" s="75" t="s">
        <v>92</v>
      </c>
      <c r="E840" s="26" t="s">
        <v>440</v>
      </c>
      <c r="F840" s="26"/>
      <c r="G840" s="80">
        <f t="shared" ref="G840:J842" si="128">G841</f>
        <v>1272.3</v>
      </c>
      <c r="H840" s="80">
        <f t="shared" si="128"/>
        <v>0</v>
      </c>
      <c r="I840" s="80">
        <f t="shared" si="122"/>
        <v>1272.3</v>
      </c>
      <c r="J840" s="80">
        <f t="shared" si="128"/>
        <v>0</v>
      </c>
      <c r="K840" s="80">
        <f t="shared" si="123"/>
        <v>1272.3</v>
      </c>
      <c r="L840" s="93"/>
      <c r="M840" s="36"/>
      <c r="N840" s="36"/>
    </row>
    <row r="841" spans="1:14" ht="135" customHeight="1">
      <c r="A841" s="79" t="str">
        <f ca="1">IF(ISERROR(MATCH(E841,Код_КЦСР,0)),"",INDIRECT(ADDRESS(MATCH(E841,Код_КЦСР,0)+1,2,,,"КЦСР")))</f>
        <v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v>
      </c>
      <c r="B841" s="26">
        <v>810</v>
      </c>
      <c r="C841" s="75" t="s">
        <v>67</v>
      </c>
      <c r="D841" s="75" t="s">
        <v>92</v>
      </c>
      <c r="E841" s="26" t="s">
        <v>442</v>
      </c>
      <c r="F841" s="26"/>
      <c r="G841" s="80">
        <f t="shared" si="128"/>
        <v>1272.3</v>
      </c>
      <c r="H841" s="80">
        <f t="shared" si="128"/>
        <v>0</v>
      </c>
      <c r="I841" s="80">
        <f t="shared" si="122"/>
        <v>1272.3</v>
      </c>
      <c r="J841" s="80">
        <f t="shared" si="128"/>
        <v>0</v>
      </c>
      <c r="K841" s="80">
        <f t="shared" si="123"/>
        <v>1272.3</v>
      </c>
      <c r="L841" s="93"/>
      <c r="M841" s="36"/>
      <c r="N841" s="36"/>
    </row>
    <row r="842" spans="1:14">
      <c r="A842" s="79" t="str">
        <f ca="1">IF(ISERROR(MATCH(F842,Код_КВР,0)),"",INDIRECT(ADDRESS(MATCH(F842,Код_КВР,0)+1,2,,,"КВР")))</f>
        <v>Социальное обеспечение и иные выплаты населению</v>
      </c>
      <c r="B842" s="26">
        <v>810</v>
      </c>
      <c r="C842" s="75" t="s">
        <v>67</v>
      </c>
      <c r="D842" s="75" t="s">
        <v>92</v>
      </c>
      <c r="E842" s="26" t="s">
        <v>442</v>
      </c>
      <c r="F842" s="26">
        <v>300</v>
      </c>
      <c r="G842" s="80">
        <f t="shared" si="128"/>
        <v>1272.3</v>
      </c>
      <c r="H842" s="80">
        <f t="shared" si="128"/>
        <v>0</v>
      </c>
      <c r="I842" s="80">
        <f t="shared" si="122"/>
        <v>1272.3</v>
      </c>
      <c r="J842" s="80">
        <f t="shared" si="128"/>
        <v>0</v>
      </c>
      <c r="K842" s="80">
        <f t="shared" si="123"/>
        <v>1272.3</v>
      </c>
      <c r="L842" s="93"/>
      <c r="M842" s="36"/>
      <c r="N842" s="36"/>
    </row>
    <row r="843" spans="1:14" ht="33.75" customHeight="1">
      <c r="A843" s="79" t="str">
        <f ca="1">IF(ISERROR(MATCH(F843,Код_КВР,0)),"",INDIRECT(ADDRESS(MATCH(F843,Код_КВР,0)+1,2,,,"КВР")))</f>
        <v>Социальные выплаты гражданам, кроме публичных нормативных социальных выплат</v>
      </c>
      <c r="B843" s="26">
        <v>810</v>
      </c>
      <c r="C843" s="75" t="s">
        <v>67</v>
      </c>
      <c r="D843" s="75" t="s">
        <v>92</v>
      </c>
      <c r="E843" s="26" t="s">
        <v>442</v>
      </c>
      <c r="F843" s="26">
        <v>320</v>
      </c>
      <c r="G843" s="80">
        <v>1272.3</v>
      </c>
      <c r="H843" s="80"/>
      <c r="I843" s="80">
        <f t="shared" si="122"/>
        <v>1272.3</v>
      </c>
      <c r="J843" s="80"/>
      <c r="K843" s="80">
        <f t="shared" si="123"/>
        <v>1272.3</v>
      </c>
      <c r="L843" s="93"/>
      <c r="M843" s="36"/>
      <c r="N843" s="36"/>
    </row>
    <row r="844" spans="1:14">
      <c r="A844" s="79" t="s">
        <v>82</v>
      </c>
      <c r="B844" s="26">
        <v>810</v>
      </c>
      <c r="C844" s="75" t="s">
        <v>67</v>
      </c>
      <c r="D844" s="75" t="s">
        <v>93</v>
      </c>
      <c r="E844" s="26"/>
      <c r="F844" s="26"/>
      <c r="G844" s="80">
        <f t="shared" ref="G844:J849" si="129">G845</f>
        <v>12700.8</v>
      </c>
      <c r="H844" s="80">
        <f t="shared" si="129"/>
        <v>0</v>
      </c>
      <c r="I844" s="80">
        <f t="shared" si="122"/>
        <v>12700.8</v>
      </c>
      <c r="J844" s="80">
        <f t="shared" si="129"/>
        <v>0</v>
      </c>
      <c r="K844" s="80">
        <f t="shared" si="123"/>
        <v>12700.8</v>
      </c>
      <c r="L844" s="93"/>
      <c r="M844" s="36"/>
      <c r="N844" s="36"/>
    </row>
    <row r="845" spans="1:14" ht="33">
      <c r="A845" s="79" t="str">
        <f ca="1">IF(ISERROR(MATCH(E845,Код_КЦСР,0)),"",INDIRECT(ADDRESS(MATCH(E845,Код_КЦСР,0)+1,2,,,"КЦСР")))</f>
        <v>Муниципальная программа «Социальная поддержка граждан» на 2014 – 2018 годы</v>
      </c>
      <c r="B845" s="26">
        <v>810</v>
      </c>
      <c r="C845" s="75" t="s">
        <v>67</v>
      </c>
      <c r="D845" s="75" t="s">
        <v>93</v>
      </c>
      <c r="E845" s="26" t="s">
        <v>409</v>
      </c>
      <c r="F845" s="26"/>
      <c r="G845" s="80">
        <f t="shared" si="129"/>
        <v>12700.8</v>
      </c>
      <c r="H845" s="80">
        <f t="shared" si="129"/>
        <v>0</v>
      </c>
      <c r="I845" s="80">
        <f t="shared" si="122"/>
        <v>12700.8</v>
      </c>
      <c r="J845" s="80">
        <f t="shared" si="129"/>
        <v>0</v>
      </c>
      <c r="K845" s="80">
        <f t="shared" si="123"/>
        <v>12700.8</v>
      </c>
      <c r="L845" s="93"/>
      <c r="M845" s="36"/>
      <c r="N845" s="36"/>
    </row>
    <row r="846" spans="1:14" ht="33">
      <c r="A846" s="79" t="str">
        <f ca="1">IF(ISERROR(MATCH(E846,Код_КЦСР,0)),"",INDIRECT(ADDRESS(MATCH(E846,Код_КЦСР,0)+1,2,,,"КЦСР")))</f>
        <v>Социальная поддержка детей-сирот и детей, оставшихся без попечения родителей</v>
      </c>
      <c r="B846" s="26">
        <v>810</v>
      </c>
      <c r="C846" s="75" t="s">
        <v>67</v>
      </c>
      <c r="D846" s="75" t="s">
        <v>93</v>
      </c>
      <c r="E846" s="26" t="s">
        <v>450</v>
      </c>
      <c r="F846" s="26"/>
      <c r="G846" s="80">
        <f t="shared" si="129"/>
        <v>12700.8</v>
      </c>
      <c r="H846" s="80">
        <f t="shared" si="129"/>
        <v>0</v>
      </c>
      <c r="I846" s="80">
        <f t="shared" si="122"/>
        <v>12700.8</v>
      </c>
      <c r="J846" s="80">
        <f t="shared" si="129"/>
        <v>0</v>
      </c>
      <c r="K846" s="80">
        <f t="shared" si="123"/>
        <v>12700.8</v>
      </c>
      <c r="L846" s="93"/>
      <c r="M846" s="36"/>
      <c r="N846" s="36"/>
    </row>
    <row r="847" spans="1:14" ht="134.25" customHeight="1">
      <c r="A847" s="79" t="str">
        <f ca="1">IF(ISERROR(MATCH(E847,Код_КЦСР,0)),"",INDIRECT(ADDRESS(MATCH(E847,Код_КЦСР,0)+1,2,,,"КЦСР")))</f>
        <v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v>
      </c>
      <c r="B847" s="26">
        <v>810</v>
      </c>
      <c r="C847" s="75" t="s">
        <v>67</v>
      </c>
      <c r="D847" s="75" t="s">
        <v>93</v>
      </c>
      <c r="E847" s="26" t="s">
        <v>451</v>
      </c>
      <c r="F847" s="26"/>
      <c r="G847" s="80">
        <f t="shared" si="129"/>
        <v>12700.8</v>
      </c>
      <c r="H847" s="80">
        <f t="shared" si="129"/>
        <v>0</v>
      </c>
      <c r="I847" s="80">
        <f t="shared" si="122"/>
        <v>12700.8</v>
      </c>
      <c r="J847" s="80">
        <f t="shared" si="129"/>
        <v>0</v>
      </c>
      <c r="K847" s="80">
        <f t="shared" si="123"/>
        <v>12700.8</v>
      </c>
      <c r="L847" s="93"/>
      <c r="M847" s="36"/>
      <c r="N847" s="36"/>
    </row>
    <row r="848" spans="1:14" ht="132">
      <c r="A848" s="79" t="str">
        <f ca="1">IF(ISERROR(MATCH(E848,Код_КЦСР,0)),"",INDIRECT(ADDRESS(MATCH(E848,Код_КЦСР,0)+1,2,,,"КЦСР")))</f>
        <v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v>
      </c>
      <c r="B848" s="26">
        <v>810</v>
      </c>
      <c r="C848" s="75" t="s">
        <v>67</v>
      </c>
      <c r="D848" s="75" t="s">
        <v>93</v>
      </c>
      <c r="E848" s="26" t="s">
        <v>453</v>
      </c>
      <c r="F848" s="26"/>
      <c r="G848" s="80">
        <f t="shared" si="129"/>
        <v>12700.8</v>
      </c>
      <c r="H848" s="80">
        <f t="shared" si="129"/>
        <v>0</v>
      </c>
      <c r="I848" s="80">
        <f t="shared" si="122"/>
        <v>12700.8</v>
      </c>
      <c r="J848" s="80">
        <f t="shared" si="129"/>
        <v>0</v>
      </c>
      <c r="K848" s="80">
        <f t="shared" si="123"/>
        <v>12700.8</v>
      </c>
      <c r="L848" s="93"/>
      <c r="M848" s="36"/>
      <c r="N848" s="36"/>
    </row>
    <row r="849" spans="1:14">
      <c r="A849" s="79" t="str">
        <f ca="1">IF(ISERROR(MATCH(F849,Код_КВР,0)),"",INDIRECT(ADDRESS(MATCH(F849,Код_КВР,0)+1,2,,,"КВР")))</f>
        <v>Социальное обеспечение и иные выплаты населению</v>
      </c>
      <c r="B849" s="26">
        <v>810</v>
      </c>
      <c r="C849" s="75" t="s">
        <v>67</v>
      </c>
      <c r="D849" s="75" t="s">
        <v>93</v>
      </c>
      <c r="E849" s="26" t="s">
        <v>453</v>
      </c>
      <c r="F849" s="26">
        <v>300</v>
      </c>
      <c r="G849" s="80">
        <f t="shared" si="129"/>
        <v>12700.8</v>
      </c>
      <c r="H849" s="80">
        <f t="shared" si="129"/>
        <v>0</v>
      </c>
      <c r="I849" s="80">
        <f t="shared" si="122"/>
        <v>12700.8</v>
      </c>
      <c r="J849" s="80">
        <f t="shared" si="129"/>
        <v>0</v>
      </c>
      <c r="K849" s="80">
        <f t="shared" si="123"/>
        <v>12700.8</v>
      </c>
      <c r="L849" s="93"/>
      <c r="M849" s="36"/>
      <c r="N849" s="36"/>
    </row>
    <row r="850" spans="1:14" ht="33.75" customHeight="1">
      <c r="A850" s="79" t="str">
        <f ca="1">IF(ISERROR(MATCH(F850,Код_КВР,0)),"",INDIRECT(ADDRESS(MATCH(F850,Код_КВР,0)+1,2,,,"КВР")))</f>
        <v>Социальные выплаты гражданам, кроме публичных нормативных социальных выплат</v>
      </c>
      <c r="B850" s="26">
        <v>810</v>
      </c>
      <c r="C850" s="75" t="s">
        <v>67</v>
      </c>
      <c r="D850" s="75" t="s">
        <v>93</v>
      </c>
      <c r="E850" s="26" t="s">
        <v>453</v>
      </c>
      <c r="F850" s="26">
        <v>320</v>
      </c>
      <c r="G850" s="80">
        <f>102.2+881.3+77.3+174+150.8+6353.4+4961.8</f>
        <v>12700.8</v>
      </c>
      <c r="H850" s="80"/>
      <c r="I850" s="80">
        <f t="shared" ref="I850:I913" si="130">G850+H850</f>
        <v>12700.8</v>
      </c>
      <c r="J850" s="80"/>
      <c r="K850" s="80">
        <f t="shared" ref="K850:K913" si="131">I850+J850</f>
        <v>12700.8</v>
      </c>
      <c r="L850" s="93"/>
      <c r="M850" s="36"/>
      <c r="N850" s="36"/>
    </row>
    <row r="851" spans="1:14">
      <c r="A851" s="83" t="s">
        <v>68</v>
      </c>
      <c r="B851" s="26">
        <v>810</v>
      </c>
      <c r="C851" s="75" t="s">
        <v>67</v>
      </c>
      <c r="D851" s="75" t="s">
        <v>94</v>
      </c>
      <c r="E851" s="26"/>
      <c r="F851" s="26"/>
      <c r="G851" s="80">
        <f>G852</f>
        <v>19855.099999999999</v>
      </c>
      <c r="H851" s="80">
        <f>H852</f>
        <v>0</v>
      </c>
      <c r="I851" s="80">
        <f t="shared" si="130"/>
        <v>19855.099999999999</v>
      </c>
      <c r="J851" s="80">
        <f>J852</f>
        <v>0</v>
      </c>
      <c r="K851" s="80">
        <f t="shared" si="131"/>
        <v>19855.099999999999</v>
      </c>
      <c r="L851" s="93"/>
      <c r="M851" s="36"/>
      <c r="N851" s="36"/>
    </row>
    <row r="852" spans="1:14" ht="33.75" customHeight="1">
      <c r="A852" s="79" t="str">
        <f ca="1">IF(ISERROR(MATCH(E852,Код_КЦСР,0)),"",INDIRECT(ADDRESS(MATCH(E852,Код_КЦСР,0)+1,2,,,"КЦСР")))</f>
        <v>Муниципальная программа «Социальная поддержка граждан» на 2014 – 2018 годы</v>
      </c>
      <c r="B852" s="26">
        <v>810</v>
      </c>
      <c r="C852" s="75" t="s">
        <v>67</v>
      </c>
      <c r="D852" s="75" t="s">
        <v>94</v>
      </c>
      <c r="E852" s="26" t="s">
        <v>409</v>
      </c>
      <c r="F852" s="26"/>
      <c r="G852" s="80">
        <f>G853</f>
        <v>19855.099999999999</v>
      </c>
      <c r="H852" s="80">
        <f>H853</f>
        <v>0</v>
      </c>
      <c r="I852" s="80">
        <f t="shared" si="130"/>
        <v>19855.099999999999</v>
      </c>
      <c r="J852" s="80">
        <f>J853</f>
        <v>0</v>
      </c>
      <c r="K852" s="80">
        <f t="shared" si="131"/>
        <v>19855.099999999999</v>
      </c>
      <c r="L852" s="93"/>
      <c r="M852" s="36"/>
      <c r="N852" s="36"/>
    </row>
    <row r="853" spans="1:14" ht="33.75" customHeight="1">
      <c r="A853" s="79" t="str">
        <f ca="1">IF(ISERROR(MATCH(E853,Код_КЦСР,0)),"",INDIRECT(ADDRESS(MATCH(E853,Код_КЦСР,0)+1,2,,,"КЦСР")))</f>
        <v>Организация работы по реализации целей, задач комитета социальной защиты населения города, выполнение его функциональных обязанностей</v>
      </c>
      <c r="B853" s="26">
        <v>810</v>
      </c>
      <c r="C853" s="75" t="s">
        <v>67</v>
      </c>
      <c r="D853" s="75" t="s">
        <v>94</v>
      </c>
      <c r="E853" s="26" t="s">
        <v>444</v>
      </c>
      <c r="F853" s="26"/>
      <c r="G853" s="80">
        <f>G854+G859+G866</f>
        <v>19855.099999999999</v>
      </c>
      <c r="H853" s="80">
        <f>H854+H859+H866</f>
        <v>0</v>
      </c>
      <c r="I853" s="80">
        <f t="shared" si="130"/>
        <v>19855.099999999999</v>
      </c>
      <c r="J853" s="80">
        <f>J854+J859+J866</f>
        <v>0</v>
      </c>
      <c r="K853" s="80">
        <f t="shared" si="131"/>
        <v>19855.099999999999</v>
      </c>
      <c r="L853" s="93"/>
      <c r="M853" s="36"/>
      <c r="N853" s="36"/>
    </row>
    <row r="854" spans="1:14" ht="33.75" customHeight="1">
      <c r="A854" s="79" t="str">
        <f ca="1">IF(ISERROR(MATCH(E854,Код_КЦСР,0)),"",INDIRECT(ADDRESS(MATCH(E854,Код_КЦСР,0)+1,2,,,"КЦСР")))</f>
        <v>Оплата жилищно-коммунальных услуг отдельным категориям граждан за счет средств федерального бюджета</v>
      </c>
      <c r="B854" s="26">
        <v>810</v>
      </c>
      <c r="C854" s="75" t="s">
        <v>67</v>
      </c>
      <c r="D854" s="75" t="s">
        <v>94</v>
      </c>
      <c r="E854" s="26" t="s">
        <v>446</v>
      </c>
      <c r="F854" s="26"/>
      <c r="G854" s="80">
        <f>G855+G857</f>
        <v>375.3</v>
      </c>
      <c r="H854" s="80">
        <f>H855+H857</f>
        <v>0</v>
      </c>
      <c r="I854" s="80">
        <f t="shared" si="130"/>
        <v>375.3</v>
      </c>
      <c r="J854" s="80">
        <f>J855+J857</f>
        <v>0</v>
      </c>
      <c r="K854" s="80">
        <f t="shared" si="131"/>
        <v>375.3</v>
      </c>
      <c r="L854" s="93"/>
      <c r="M854" s="36"/>
      <c r="N854" s="36"/>
    </row>
    <row r="855" spans="1:14" ht="51" customHeight="1">
      <c r="A855" s="79" t="str">
        <f ca="1">IF(ISERROR(MATCH(F855,Код_КВР,0)),"",INDIRECT(ADDRESS(MATCH(F855,Код_КВР,0)+1,2,,,"КВР")))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55" s="26">
        <v>810</v>
      </c>
      <c r="C855" s="75" t="s">
        <v>67</v>
      </c>
      <c r="D855" s="75" t="s">
        <v>94</v>
      </c>
      <c r="E855" s="26" t="s">
        <v>446</v>
      </c>
      <c r="F855" s="26">
        <v>100</v>
      </c>
      <c r="G855" s="80">
        <f>G856</f>
        <v>235.3</v>
      </c>
      <c r="H855" s="80">
        <f>H856</f>
        <v>0</v>
      </c>
      <c r="I855" s="80">
        <f t="shared" si="130"/>
        <v>235.3</v>
      </c>
      <c r="J855" s="80">
        <f>J856</f>
        <v>0</v>
      </c>
      <c r="K855" s="80">
        <f t="shared" si="131"/>
        <v>235.3</v>
      </c>
      <c r="L855" s="93"/>
      <c r="M855" s="36"/>
      <c r="N855" s="36"/>
    </row>
    <row r="856" spans="1:14" ht="18.75" customHeight="1">
      <c r="A856" s="79" t="str">
        <f ca="1">IF(ISERROR(MATCH(F856,Код_КВР,0)),"",INDIRECT(ADDRESS(MATCH(F856,Код_КВР,0)+1,2,,,"КВР")))</f>
        <v>Расходы на выплаты персоналу государственных (муниципальных) органов</v>
      </c>
      <c r="B856" s="26">
        <v>810</v>
      </c>
      <c r="C856" s="75" t="s">
        <v>67</v>
      </c>
      <c r="D856" s="75" t="s">
        <v>94</v>
      </c>
      <c r="E856" s="26" t="s">
        <v>446</v>
      </c>
      <c r="F856" s="26">
        <v>120</v>
      </c>
      <c r="G856" s="80">
        <v>235.3</v>
      </c>
      <c r="H856" s="80"/>
      <c r="I856" s="80">
        <f t="shared" si="130"/>
        <v>235.3</v>
      </c>
      <c r="J856" s="80"/>
      <c r="K856" s="80">
        <f t="shared" si="131"/>
        <v>235.3</v>
      </c>
      <c r="L856" s="93"/>
      <c r="M856" s="36"/>
      <c r="N856" s="36"/>
    </row>
    <row r="857" spans="1:14" ht="18.75" customHeight="1">
      <c r="A857" s="79" t="str">
        <f ca="1">IF(ISERROR(MATCH(F857,Код_КВР,0)),"",INDIRECT(ADDRESS(MATCH(F857,Код_КВР,0)+1,2,,,"КВР")))</f>
        <v>Закупка товаров, работ и услуг для государственных (муниципальных) нужд</v>
      </c>
      <c r="B857" s="26">
        <v>810</v>
      </c>
      <c r="C857" s="75" t="s">
        <v>67</v>
      </c>
      <c r="D857" s="75" t="s">
        <v>94</v>
      </c>
      <c r="E857" s="26" t="s">
        <v>446</v>
      </c>
      <c r="F857" s="26">
        <v>200</v>
      </c>
      <c r="G857" s="80">
        <f>G858</f>
        <v>140</v>
      </c>
      <c r="H857" s="80">
        <f>H858</f>
        <v>0</v>
      </c>
      <c r="I857" s="80">
        <f t="shared" si="130"/>
        <v>140</v>
      </c>
      <c r="J857" s="80">
        <f>J858</f>
        <v>0</v>
      </c>
      <c r="K857" s="80">
        <f t="shared" si="131"/>
        <v>140</v>
      </c>
      <c r="L857" s="93"/>
      <c r="M857" s="36"/>
      <c r="N857" s="36"/>
    </row>
    <row r="858" spans="1:14" ht="33.75" customHeight="1">
      <c r="A858" s="79" t="str">
        <f ca="1">IF(ISERROR(MATCH(F858,Код_КВР,0)),"",INDIRECT(ADDRESS(MATCH(F858,Код_КВР,0)+1,2,,,"КВР")))</f>
        <v>Иные закупки товаров, работ и услуг для обеспечения государственных (муниципальных) нужд</v>
      </c>
      <c r="B858" s="26">
        <v>810</v>
      </c>
      <c r="C858" s="75" t="s">
        <v>67</v>
      </c>
      <c r="D858" s="75" t="s">
        <v>94</v>
      </c>
      <c r="E858" s="26" t="s">
        <v>446</v>
      </c>
      <c r="F858" s="26">
        <v>240</v>
      </c>
      <c r="G858" s="80">
        <v>140</v>
      </c>
      <c r="H858" s="80"/>
      <c r="I858" s="80">
        <f t="shared" si="130"/>
        <v>140</v>
      </c>
      <c r="J858" s="80"/>
      <c r="K858" s="80">
        <f t="shared" si="131"/>
        <v>140</v>
      </c>
      <c r="L858" s="93"/>
      <c r="M858" s="36"/>
      <c r="N858" s="36"/>
    </row>
    <row r="859" spans="1:14" ht="84.75" customHeight="1">
      <c r="A859" s="79" t="str">
        <f ca="1">IF(ISERROR(MATCH(E859,Код_КЦСР,0)),"",INDIRECT(ADDRESS(MATCH(E859,Код_КЦСР,0)+1,2,,,"КЦСР")))</f>
        <v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v>
      </c>
      <c r="B859" s="26">
        <v>810</v>
      </c>
      <c r="C859" s="75" t="s">
        <v>67</v>
      </c>
      <c r="D859" s="75" t="s">
        <v>94</v>
      </c>
      <c r="E859" s="26" t="s">
        <v>448</v>
      </c>
      <c r="F859" s="26"/>
      <c r="G859" s="80">
        <f>G860+G862+G864</f>
        <v>10030</v>
      </c>
      <c r="H859" s="80">
        <f>H860+H862+H864</f>
        <v>0</v>
      </c>
      <c r="I859" s="80">
        <f t="shared" si="130"/>
        <v>10030</v>
      </c>
      <c r="J859" s="80">
        <f>J860+J862+J864</f>
        <v>0</v>
      </c>
      <c r="K859" s="80">
        <f t="shared" si="131"/>
        <v>10030</v>
      </c>
      <c r="L859" s="93"/>
      <c r="M859" s="36"/>
      <c r="N859" s="36"/>
    </row>
    <row r="860" spans="1:14" ht="51" customHeight="1">
      <c r="A860" s="79" t="str">
        <f t="shared" ref="A860:A865" ca="1" si="132">IF(ISERROR(MATCH(F860,Код_КВР,0)),"",INDIRECT(ADDRESS(MATCH(F860,Код_КВР,0)+1,2,,,"КВР")))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60" s="26">
        <v>810</v>
      </c>
      <c r="C860" s="75" t="s">
        <v>67</v>
      </c>
      <c r="D860" s="75" t="s">
        <v>94</v>
      </c>
      <c r="E860" s="26" t="s">
        <v>448</v>
      </c>
      <c r="F860" s="26">
        <v>100</v>
      </c>
      <c r="G860" s="80">
        <f>G861</f>
        <v>9211.6</v>
      </c>
      <c r="H860" s="80">
        <f>H861</f>
        <v>0</v>
      </c>
      <c r="I860" s="80">
        <f t="shared" si="130"/>
        <v>9211.6</v>
      </c>
      <c r="J860" s="80">
        <f>J861</f>
        <v>0</v>
      </c>
      <c r="K860" s="80">
        <f t="shared" si="131"/>
        <v>9211.6</v>
      </c>
      <c r="L860" s="93"/>
      <c r="M860" s="36"/>
      <c r="N860" s="36"/>
    </row>
    <row r="861" spans="1:14" ht="18.75" customHeight="1">
      <c r="A861" s="79" t="str">
        <f t="shared" ca="1" si="132"/>
        <v>Расходы на выплаты персоналу государственных (муниципальных) органов</v>
      </c>
      <c r="B861" s="26">
        <v>810</v>
      </c>
      <c r="C861" s="75" t="s">
        <v>67</v>
      </c>
      <c r="D861" s="75" t="s">
        <v>94</v>
      </c>
      <c r="E861" s="26" t="s">
        <v>448</v>
      </c>
      <c r="F861" s="26">
        <v>120</v>
      </c>
      <c r="G861" s="80">
        <f>6513+310+911.8+1476.8</f>
        <v>9211.6</v>
      </c>
      <c r="H861" s="80"/>
      <c r="I861" s="80">
        <f t="shared" si="130"/>
        <v>9211.6</v>
      </c>
      <c r="J861" s="80"/>
      <c r="K861" s="80">
        <f t="shared" si="131"/>
        <v>9211.6</v>
      </c>
      <c r="L861" s="93"/>
      <c r="M861" s="36"/>
      <c r="N861" s="36"/>
    </row>
    <row r="862" spans="1:14" ht="18.75" customHeight="1">
      <c r="A862" s="79" t="str">
        <f t="shared" ca="1" si="132"/>
        <v>Закупка товаров, работ и услуг для государственных (муниципальных) нужд</v>
      </c>
      <c r="B862" s="26">
        <v>810</v>
      </c>
      <c r="C862" s="75" t="s">
        <v>67</v>
      </c>
      <c r="D862" s="75" t="s">
        <v>94</v>
      </c>
      <c r="E862" s="26" t="s">
        <v>448</v>
      </c>
      <c r="F862" s="26">
        <v>200</v>
      </c>
      <c r="G862" s="80">
        <f>G863</f>
        <v>817.39999999999986</v>
      </c>
      <c r="H862" s="80">
        <f>H863</f>
        <v>0</v>
      </c>
      <c r="I862" s="80">
        <f t="shared" si="130"/>
        <v>817.39999999999986</v>
      </c>
      <c r="J862" s="80">
        <f>J863</f>
        <v>0</v>
      </c>
      <c r="K862" s="80">
        <f t="shared" si="131"/>
        <v>817.39999999999986</v>
      </c>
      <c r="L862" s="93"/>
      <c r="M862" s="36"/>
      <c r="N862" s="36"/>
    </row>
    <row r="863" spans="1:14" ht="33.75" customHeight="1">
      <c r="A863" s="79" t="str">
        <f t="shared" ca="1" si="132"/>
        <v>Иные закупки товаров, работ и услуг для обеспечения государственных (муниципальных) нужд</v>
      </c>
      <c r="B863" s="26">
        <v>810</v>
      </c>
      <c r="C863" s="75" t="s">
        <v>67</v>
      </c>
      <c r="D863" s="75" t="s">
        <v>94</v>
      </c>
      <c r="E863" s="26" t="s">
        <v>448</v>
      </c>
      <c r="F863" s="26">
        <v>240</v>
      </c>
      <c r="G863" s="80">
        <f>2294.2-1476.8</f>
        <v>817.39999999999986</v>
      </c>
      <c r="H863" s="80"/>
      <c r="I863" s="80">
        <f t="shared" si="130"/>
        <v>817.39999999999986</v>
      </c>
      <c r="J863" s="80"/>
      <c r="K863" s="80">
        <f t="shared" si="131"/>
        <v>817.39999999999986</v>
      </c>
      <c r="L863" s="93"/>
      <c r="M863" s="36"/>
      <c r="N863" s="36"/>
    </row>
    <row r="864" spans="1:14">
      <c r="A864" s="79" t="str">
        <f t="shared" ca="1" si="132"/>
        <v>Иные бюджетные ассигнования</v>
      </c>
      <c r="B864" s="26">
        <v>810</v>
      </c>
      <c r="C864" s="75" t="s">
        <v>67</v>
      </c>
      <c r="D864" s="75" t="s">
        <v>94</v>
      </c>
      <c r="E864" s="26" t="s">
        <v>448</v>
      </c>
      <c r="F864" s="26">
        <v>800</v>
      </c>
      <c r="G864" s="80">
        <f>G865</f>
        <v>1</v>
      </c>
      <c r="H864" s="80">
        <f>H865</f>
        <v>0</v>
      </c>
      <c r="I864" s="80">
        <f t="shared" si="130"/>
        <v>1</v>
      </c>
      <c r="J864" s="80">
        <f>J865</f>
        <v>0</v>
      </c>
      <c r="K864" s="80">
        <f t="shared" si="131"/>
        <v>1</v>
      </c>
      <c r="L864" s="93"/>
      <c r="M864" s="36"/>
      <c r="N864" s="36"/>
    </row>
    <row r="865" spans="1:14">
      <c r="A865" s="79" t="str">
        <f t="shared" ca="1" si="132"/>
        <v>Уплата налогов, сборов и иных платежей</v>
      </c>
      <c r="B865" s="26">
        <v>810</v>
      </c>
      <c r="C865" s="75" t="s">
        <v>67</v>
      </c>
      <c r="D865" s="75" t="s">
        <v>94</v>
      </c>
      <c r="E865" s="26" t="s">
        <v>448</v>
      </c>
      <c r="F865" s="26">
        <v>850</v>
      </c>
      <c r="G865" s="80">
        <v>1</v>
      </c>
      <c r="H865" s="80"/>
      <c r="I865" s="80">
        <f t="shared" si="130"/>
        <v>1</v>
      </c>
      <c r="J865" s="80"/>
      <c r="K865" s="80">
        <f t="shared" si="131"/>
        <v>1</v>
      </c>
      <c r="L865" s="93"/>
      <c r="M865" s="36"/>
      <c r="N865" s="36"/>
    </row>
    <row r="866" spans="1:14" ht="84.75" customHeight="1">
      <c r="A866" s="79" t="str">
        <f ca="1">IF(ISERROR(MATCH(E866,Код_КЦСР,0)),"",INDIRECT(ADDRESS(MATCH(E866,Код_КЦСР,0)+1,2,,,"КЦСР")))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v>
      </c>
      <c r="B866" s="26">
        <v>810</v>
      </c>
      <c r="C866" s="75" t="s">
        <v>67</v>
      </c>
      <c r="D866" s="75" t="s">
        <v>94</v>
      </c>
      <c r="E866" s="26" t="s">
        <v>447</v>
      </c>
      <c r="F866" s="26"/>
      <c r="G866" s="80">
        <f>G867+G869+G871</f>
        <v>9449.7999999999993</v>
      </c>
      <c r="H866" s="80">
        <f>H867+H869+H871</f>
        <v>0</v>
      </c>
      <c r="I866" s="80">
        <f t="shared" si="130"/>
        <v>9449.7999999999993</v>
      </c>
      <c r="J866" s="80">
        <f>J867+J869+J871</f>
        <v>0</v>
      </c>
      <c r="K866" s="80">
        <f t="shared" si="131"/>
        <v>9449.7999999999993</v>
      </c>
      <c r="L866" s="93"/>
      <c r="M866" s="36"/>
      <c r="N866" s="36"/>
    </row>
    <row r="867" spans="1:14" ht="51" customHeight="1">
      <c r="A867" s="79" t="str">
        <f t="shared" ref="A867:A872" ca="1" si="133">IF(ISERROR(MATCH(F867,Код_КВР,0)),"",INDIRECT(ADDRESS(MATCH(F867,Код_КВР,0)+1,2,,,"КВР")))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67" s="26">
        <v>810</v>
      </c>
      <c r="C867" s="75" t="s">
        <v>67</v>
      </c>
      <c r="D867" s="75" t="s">
        <v>94</v>
      </c>
      <c r="E867" s="26" t="s">
        <v>447</v>
      </c>
      <c r="F867" s="26">
        <v>100</v>
      </c>
      <c r="G867" s="80">
        <f>G868</f>
        <v>8552.7999999999993</v>
      </c>
      <c r="H867" s="80">
        <f>H868</f>
        <v>0</v>
      </c>
      <c r="I867" s="80">
        <f t="shared" si="130"/>
        <v>8552.7999999999993</v>
      </c>
      <c r="J867" s="80">
        <f>J868</f>
        <v>0</v>
      </c>
      <c r="K867" s="80">
        <f t="shared" si="131"/>
        <v>8552.7999999999993</v>
      </c>
      <c r="L867" s="93"/>
      <c r="M867" s="36"/>
      <c r="N867" s="36"/>
    </row>
    <row r="868" spans="1:14" ht="18.75" customHeight="1">
      <c r="A868" s="79" t="str">
        <f t="shared" ca="1" si="133"/>
        <v>Расходы на выплаты персоналу государственных (муниципальных) органов</v>
      </c>
      <c r="B868" s="26">
        <v>810</v>
      </c>
      <c r="C868" s="75" t="s">
        <v>67</v>
      </c>
      <c r="D868" s="75" t="s">
        <v>94</v>
      </c>
      <c r="E868" s="26" t="s">
        <v>447</v>
      </c>
      <c r="F868" s="26">
        <v>120</v>
      </c>
      <c r="G868" s="80">
        <f>8549.8+3</f>
        <v>8552.7999999999993</v>
      </c>
      <c r="H868" s="80"/>
      <c r="I868" s="80">
        <f t="shared" si="130"/>
        <v>8552.7999999999993</v>
      </c>
      <c r="J868" s="80"/>
      <c r="K868" s="80">
        <f t="shared" si="131"/>
        <v>8552.7999999999993</v>
      </c>
      <c r="L868" s="93"/>
      <c r="M868" s="36"/>
      <c r="N868" s="36"/>
    </row>
    <row r="869" spans="1:14" ht="18.75" customHeight="1">
      <c r="A869" s="79" t="str">
        <f t="shared" ca="1" si="133"/>
        <v>Закупка товаров, работ и услуг для государственных (муниципальных) нужд</v>
      </c>
      <c r="B869" s="26">
        <v>810</v>
      </c>
      <c r="C869" s="75" t="s">
        <v>67</v>
      </c>
      <c r="D869" s="75" t="s">
        <v>94</v>
      </c>
      <c r="E869" s="26" t="s">
        <v>447</v>
      </c>
      <c r="F869" s="26">
        <v>200</v>
      </c>
      <c r="G869" s="80">
        <f>G870</f>
        <v>893</v>
      </c>
      <c r="H869" s="80">
        <f>H870</f>
        <v>0</v>
      </c>
      <c r="I869" s="80">
        <f t="shared" si="130"/>
        <v>893</v>
      </c>
      <c r="J869" s="80">
        <f>J870</f>
        <v>0</v>
      </c>
      <c r="K869" s="80">
        <f t="shared" si="131"/>
        <v>893</v>
      </c>
      <c r="L869" s="93"/>
      <c r="M869" s="36"/>
      <c r="N869" s="36"/>
    </row>
    <row r="870" spans="1:14" ht="35.25" customHeight="1">
      <c r="A870" s="79" t="str">
        <f t="shared" ca="1" si="133"/>
        <v>Иные закупки товаров, работ и услуг для обеспечения государственных (муниципальных) нужд</v>
      </c>
      <c r="B870" s="26">
        <v>810</v>
      </c>
      <c r="C870" s="75" t="s">
        <v>67</v>
      </c>
      <c r="D870" s="75" t="s">
        <v>94</v>
      </c>
      <c r="E870" s="26" t="s">
        <v>447</v>
      </c>
      <c r="F870" s="26">
        <v>240</v>
      </c>
      <c r="G870" s="80">
        <v>893</v>
      </c>
      <c r="H870" s="80"/>
      <c r="I870" s="80">
        <f t="shared" si="130"/>
        <v>893</v>
      </c>
      <c r="J870" s="80"/>
      <c r="K870" s="80">
        <f t="shared" si="131"/>
        <v>893</v>
      </c>
      <c r="L870" s="93"/>
      <c r="M870" s="36"/>
      <c r="N870" s="36"/>
    </row>
    <row r="871" spans="1:14">
      <c r="A871" s="79" t="str">
        <f t="shared" ca="1" si="133"/>
        <v>Иные бюджетные ассигнования</v>
      </c>
      <c r="B871" s="26">
        <v>810</v>
      </c>
      <c r="C871" s="75" t="s">
        <v>67</v>
      </c>
      <c r="D871" s="75" t="s">
        <v>94</v>
      </c>
      <c r="E871" s="26" t="s">
        <v>447</v>
      </c>
      <c r="F871" s="26">
        <v>800</v>
      </c>
      <c r="G871" s="80">
        <f>G872</f>
        <v>4</v>
      </c>
      <c r="H871" s="80">
        <f>H872</f>
        <v>0</v>
      </c>
      <c r="I871" s="80">
        <f t="shared" si="130"/>
        <v>4</v>
      </c>
      <c r="J871" s="80">
        <f>J872</f>
        <v>0</v>
      </c>
      <c r="K871" s="80">
        <f t="shared" si="131"/>
        <v>4</v>
      </c>
      <c r="L871" s="93"/>
      <c r="M871" s="36"/>
      <c r="N871" s="36"/>
    </row>
    <row r="872" spans="1:14">
      <c r="A872" s="79" t="str">
        <f t="shared" ca="1" si="133"/>
        <v>Уплата налогов, сборов и иных платежей</v>
      </c>
      <c r="B872" s="26">
        <v>810</v>
      </c>
      <c r="C872" s="75" t="s">
        <v>67</v>
      </c>
      <c r="D872" s="75" t="s">
        <v>94</v>
      </c>
      <c r="E872" s="26" t="s">
        <v>447</v>
      </c>
      <c r="F872" s="26">
        <v>850</v>
      </c>
      <c r="G872" s="80">
        <f>1+3</f>
        <v>4</v>
      </c>
      <c r="H872" s="80"/>
      <c r="I872" s="80">
        <f t="shared" si="130"/>
        <v>4</v>
      </c>
      <c r="J872" s="80"/>
      <c r="K872" s="80">
        <f t="shared" si="131"/>
        <v>4</v>
      </c>
      <c r="L872" s="93"/>
      <c r="M872" s="36"/>
      <c r="N872" s="36"/>
    </row>
    <row r="873" spans="1:14">
      <c r="A873" s="79" t="str">
        <f ca="1">IF(ISERROR(MATCH(B873,Код_ППП,0)),"",INDIRECT(ADDRESS(MATCH(B873,Код_ППП,0)+1,2,,,"ППП")))</f>
        <v>КОМИТЕТ ПО УПРАВЛЕНИЮ ИМУЩЕСТВОМ ГОРОДА</v>
      </c>
      <c r="B873" s="26">
        <v>811</v>
      </c>
      <c r="C873" s="75"/>
      <c r="D873" s="75"/>
      <c r="E873" s="26"/>
      <c r="F873" s="26"/>
      <c r="G873" s="80">
        <f>G874+G887+G945+G956+G978</f>
        <v>467530.20000000007</v>
      </c>
      <c r="H873" s="80">
        <f>H874+H887+H945+H956+H978</f>
        <v>724460.39999999991</v>
      </c>
      <c r="I873" s="80">
        <f t="shared" si="130"/>
        <v>1191990.6000000001</v>
      </c>
      <c r="J873" s="80">
        <f>J874+J887+J945+J956+J978</f>
        <v>9.0949470177292824E-13</v>
      </c>
      <c r="K873" s="80">
        <f t="shared" si="131"/>
        <v>1191990.6000000001</v>
      </c>
      <c r="L873" s="93"/>
      <c r="M873" s="36"/>
      <c r="N873" s="36"/>
    </row>
    <row r="874" spans="1:14">
      <c r="A874" s="79" t="str">
        <f ca="1">IF(ISERROR(MATCH(C874,Код_Раздел,0)),"",INDIRECT(ADDRESS(MATCH(C874,Код_Раздел,0)+1,2,,,"Раздел")))</f>
        <v>Общегосударственные  вопросы</v>
      </c>
      <c r="B874" s="26">
        <v>811</v>
      </c>
      <c r="C874" s="75" t="s">
        <v>90</v>
      </c>
      <c r="D874" s="75"/>
      <c r="E874" s="26"/>
      <c r="F874" s="26"/>
      <c r="G874" s="80">
        <f>G875</f>
        <v>3542.3999999999996</v>
      </c>
      <c r="H874" s="80">
        <f>H875</f>
        <v>0</v>
      </c>
      <c r="I874" s="80">
        <f t="shared" si="130"/>
        <v>3542.3999999999996</v>
      </c>
      <c r="J874" s="80">
        <f>J875</f>
        <v>0</v>
      </c>
      <c r="K874" s="80">
        <f t="shared" si="131"/>
        <v>3542.3999999999996</v>
      </c>
      <c r="L874" s="93"/>
      <c r="M874" s="36"/>
      <c r="N874" s="36"/>
    </row>
    <row r="875" spans="1:14">
      <c r="A875" s="83" t="s">
        <v>111</v>
      </c>
      <c r="B875" s="26">
        <v>811</v>
      </c>
      <c r="C875" s="75" t="s">
        <v>90</v>
      </c>
      <c r="D875" s="75" t="s">
        <v>69</v>
      </c>
      <c r="E875" s="26"/>
      <c r="F875" s="26"/>
      <c r="G875" s="80">
        <f>G876+G883</f>
        <v>3542.3999999999996</v>
      </c>
      <c r="H875" s="80">
        <f>H876+H883</f>
        <v>0</v>
      </c>
      <c r="I875" s="80">
        <f t="shared" si="130"/>
        <v>3542.3999999999996</v>
      </c>
      <c r="J875" s="80">
        <f>J876+J883</f>
        <v>0</v>
      </c>
      <c r="K875" s="80">
        <f t="shared" si="131"/>
        <v>3542.3999999999996</v>
      </c>
      <c r="L875" s="93"/>
      <c r="M875" s="36"/>
      <c r="N875" s="36"/>
    </row>
    <row r="876" spans="1:14" ht="33.75" customHeight="1">
      <c r="A876" s="79" t="str">
        <f ca="1">IF(ISERROR(MATCH(E876,Код_КЦСР,0)),"",INDIRECT(ADDRESS(MATCH(E876,Код_КЦСР,0)+1,2,,,"КЦСР")))</f>
        <v>Муниципальная программа «Развитие земельно-имущественного комплекса города Череповца» на 2014 – 2018 годы</v>
      </c>
      <c r="B876" s="26">
        <v>811</v>
      </c>
      <c r="C876" s="75" t="s">
        <v>90</v>
      </c>
      <c r="D876" s="75" t="s">
        <v>69</v>
      </c>
      <c r="E876" s="26" t="s">
        <v>510</v>
      </c>
      <c r="F876" s="26"/>
      <c r="G876" s="80">
        <f>G877+G880</f>
        <v>3242.3999999999996</v>
      </c>
      <c r="H876" s="80">
        <f>H877+H880</f>
        <v>0</v>
      </c>
      <c r="I876" s="80">
        <f t="shared" si="130"/>
        <v>3242.3999999999996</v>
      </c>
      <c r="J876" s="80">
        <f>J877+J880</f>
        <v>0</v>
      </c>
      <c r="K876" s="80">
        <f t="shared" si="131"/>
        <v>3242.3999999999996</v>
      </c>
      <c r="L876" s="93"/>
      <c r="M876" s="36"/>
      <c r="N876" s="36"/>
    </row>
    <row r="877" spans="1:14" ht="33.75" customHeight="1">
      <c r="A877" s="79" t="str">
        <f ca="1">IF(ISERROR(MATCH(E877,Код_КЦСР,0)),"",INDIRECT(ADDRESS(MATCH(E877,Код_КЦСР,0)+1,2,,,"КЦСР")))</f>
        <v>Формирование и обеспечение сохранности муниципального земельно-имущественного комплекса</v>
      </c>
      <c r="B877" s="26">
        <v>811</v>
      </c>
      <c r="C877" s="75" t="s">
        <v>90</v>
      </c>
      <c r="D877" s="75" t="s">
        <v>69</v>
      </c>
      <c r="E877" s="26" t="s">
        <v>512</v>
      </c>
      <c r="F877" s="26"/>
      <c r="G877" s="80">
        <f t="shared" ref="G877:J878" si="134">G878</f>
        <v>445.7</v>
      </c>
      <c r="H877" s="80">
        <f t="shared" si="134"/>
        <v>0</v>
      </c>
      <c r="I877" s="80">
        <f t="shared" si="130"/>
        <v>445.7</v>
      </c>
      <c r="J877" s="80">
        <f t="shared" si="134"/>
        <v>0</v>
      </c>
      <c r="K877" s="80">
        <f t="shared" si="131"/>
        <v>445.7</v>
      </c>
      <c r="L877" s="93"/>
      <c r="M877" s="36"/>
      <c r="N877" s="36"/>
    </row>
    <row r="878" spans="1:14" ht="18.75" customHeight="1">
      <c r="A878" s="79" t="str">
        <f ca="1">IF(ISERROR(MATCH(F878,Код_КВР,0)),"",INDIRECT(ADDRESS(MATCH(F878,Код_КВР,0)+1,2,,,"КВР")))</f>
        <v>Закупка товаров, работ и услуг для государственных (муниципальных) нужд</v>
      </c>
      <c r="B878" s="26">
        <v>811</v>
      </c>
      <c r="C878" s="75" t="s">
        <v>90</v>
      </c>
      <c r="D878" s="75" t="s">
        <v>69</v>
      </c>
      <c r="E878" s="26" t="s">
        <v>512</v>
      </c>
      <c r="F878" s="26">
        <v>200</v>
      </c>
      <c r="G878" s="80">
        <f t="shared" si="134"/>
        <v>445.7</v>
      </c>
      <c r="H878" s="80">
        <f t="shared" si="134"/>
        <v>0</v>
      </c>
      <c r="I878" s="80">
        <f t="shared" si="130"/>
        <v>445.7</v>
      </c>
      <c r="J878" s="80">
        <f t="shared" si="134"/>
        <v>0</v>
      </c>
      <c r="K878" s="80">
        <f t="shared" si="131"/>
        <v>445.7</v>
      </c>
      <c r="L878" s="93"/>
      <c r="M878" s="36"/>
      <c r="N878" s="36"/>
    </row>
    <row r="879" spans="1:14" ht="35.25" customHeight="1">
      <c r="A879" s="79" t="str">
        <f ca="1">IF(ISERROR(MATCH(F879,Код_КВР,0)),"",INDIRECT(ADDRESS(MATCH(F879,Код_КВР,0)+1,2,,,"КВР")))</f>
        <v>Иные закупки товаров, работ и услуг для обеспечения государственных (муниципальных) нужд</v>
      </c>
      <c r="B879" s="26">
        <v>811</v>
      </c>
      <c r="C879" s="75" t="s">
        <v>90</v>
      </c>
      <c r="D879" s="75" t="s">
        <v>69</v>
      </c>
      <c r="E879" s="26" t="s">
        <v>512</v>
      </c>
      <c r="F879" s="26">
        <v>240</v>
      </c>
      <c r="G879" s="80">
        <v>445.7</v>
      </c>
      <c r="H879" s="80"/>
      <c r="I879" s="80">
        <f t="shared" si="130"/>
        <v>445.7</v>
      </c>
      <c r="J879" s="80"/>
      <c r="K879" s="80">
        <f t="shared" si="131"/>
        <v>445.7</v>
      </c>
      <c r="L879" s="93"/>
      <c r="M879" s="36"/>
      <c r="N879" s="36"/>
    </row>
    <row r="880" spans="1:14" ht="33.75" customHeight="1">
      <c r="A880" s="79" t="str">
        <f ca="1">IF(ISERROR(MATCH(E880,Код_КЦСР,0)),"",INDIRECT(ADDRESS(MATCH(E880,Код_КЦСР,0)+1,2,,,"КЦСР")))</f>
        <v>Обеспечение поступлений в доход бюджета от использования и распоряжения земельно-имущественным комплексом</v>
      </c>
      <c r="B880" s="26">
        <v>811</v>
      </c>
      <c r="C880" s="75" t="s">
        <v>90</v>
      </c>
      <c r="D880" s="75" t="s">
        <v>69</v>
      </c>
      <c r="E880" s="26" t="s">
        <v>513</v>
      </c>
      <c r="F880" s="26"/>
      <c r="G880" s="80">
        <f t="shared" ref="G880:J881" si="135">G881</f>
        <v>2796.7</v>
      </c>
      <c r="H880" s="80">
        <f t="shared" si="135"/>
        <v>0</v>
      </c>
      <c r="I880" s="80">
        <f t="shared" si="130"/>
        <v>2796.7</v>
      </c>
      <c r="J880" s="80">
        <f t="shared" si="135"/>
        <v>0</v>
      </c>
      <c r="K880" s="80">
        <f t="shared" si="131"/>
        <v>2796.7</v>
      </c>
      <c r="L880" s="93"/>
      <c r="M880" s="36"/>
      <c r="N880" s="36"/>
    </row>
    <row r="881" spans="1:14" ht="18.75" customHeight="1">
      <c r="A881" s="79" t="str">
        <f ca="1">IF(ISERROR(MATCH(F881,Код_КВР,0)),"",INDIRECT(ADDRESS(MATCH(F881,Код_КВР,0)+1,2,,,"КВР")))</f>
        <v>Закупка товаров, работ и услуг для государственных (муниципальных) нужд</v>
      </c>
      <c r="B881" s="26">
        <v>811</v>
      </c>
      <c r="C881" s="75" t="s">
        <v>90</v>
      </c>
      <c r="D881" s="75" t="s">
        <v>69</v>
      </c>
      <c r="E881" s="26" t="s">
        <v>513</v>
      </c>
      <c r="F881" s="26">
        <v>200</v>
      </c>
      <c r="G881" s="80">
        <f t="shared" si="135"/>
        <v>2796.7</v>
      </c>
      <c r="H881" s="80">
        <f t="shared" si="135"/>
        <v>0</v>
      </c>
      <c r="I881" s="80">
        <f t="shared" si="130"/>
        <v>2796.7</v>
      </c>
      <c r="J881" s="80">
        <f t="shared" si="135"/>
        <v>0</v>
      </c>
      <c r="K881" s="80">
        <f t="shared" si="131"/>
        <v>2796.7</v>
      </c>
      <c r="L881" s="93"/>
      <c r="M881" s="36"/>
      <c r="N881" s="36"/>
    </row>
    <row r="882" spans="1:14" ht="35.25" customHeight="1">
      <c r="A882" s="79" t="str">
        <f ca="1">IF(ISERROR(MATCH(F882,Код_КВР,0)),"",INDIRECT(ADDRESS(MATCH(F882,Код_КВР,0)+1,2,,,"КВР")))</f>
        <v>Иные закупки товаров, работ и услуг для обеспечения государственных (муниципальных) нужд</v>
      </c>
      <c r="B882" s="26">
        <v>811</v>
      </c>
      <c r="C882" s="75" t="s">
        <v>90</v>
      </c>
      <c r="D882" s="75" t="s">
        <v>69</v>
      </c>
      <c r="E882" s="26" t="s">
        <v>513</v>
      </c>
      <c r="F882" s="26">
        <v>240</v>
      </c>
      <c r="G882" s="80">
        <v>2796.7</v>
      </c>
      <c r="H882" s="80"/>
      <c r="I882" s="80">
        <f t="shared" si="130"/>
        <v>2796.7</v>
      </c>
      <c r="J882" s="80"/>
      <c r="K882" s="80">
        <f t="shared" si="131"/>
        <v>2796.7</v>
      </c>
      <c r="L882" s="93"/>
      <c r="M882" s="36"/>
      <c r="N882" s="36"/>
    </row>
    <row r="883" spans="1:14" ht="69" customHeight="1">
      <c r="A883" s="79" t="str">
        <f ca="1">IF(ISERROR(MATCH(E883,Код_КЦСР,0)),"",INDIRECT(ADDRESS(MATCH(E883,Код_КЦСР,0)+1,2,,,"КЦСР")))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883" s="26">
        <v>811</v>
      </c>
      <c r="C883" s="75" t="s">
        <v>90</v>
      </c>
      <c r="D883" s="75" t="s">
        <v>69</v>
      </c>
      <c r="E883" s="26" t="s">
        <v>517</v>
      </c>
      <c r="F883" s="26"/>
      <c r="G883" s="80">
        <f t="shared" ref="G883:J885" si="136">G884</f>
        <v>300</v>
      </c>
      <c r="H883" s="80">
        <f t="shared" si="136"/>
        <v>0</v>
      </c>
      <c r="I883" s="80">
        <f t="shared" si="130"/>
        <v>300</v>
      </c>
      <c r="J883" s="80">
        <f t="shared" si="136"/>
        <v>0</v>
      </c>
      <c r="K883" s="80">
        <f t="shared" si="131"/>
        <v>300</v>
      </c>
      <c r="L883" s="93"/>
      <c r="M883" s="36"/>
      <c r="N883" s="36"/>
    </row>
    <row r="884" spans="1:14">
      <c r="A884" s="79" t="str">
        <f ca="1">IF(ISERROR(MATCH(E884,Код_КЦСР,0)),"",INDIRECT(ADDRESS(MATCH(E884,Код_КЦСР,0)+1,2,,,"КЦСР")))</f>
        <v>Капитальный ремонт объектов муниципальной собственности</v>
      </c>
      <c r="B884" s="26">
        <v>811</v>
      </c>
      <c r="C884" s="75" t="s">
        <v>90</v>
      </c>
      <c r="D884" s="75" t="s">
        <v>69</v>
      </c>
      <c r="E884" s="26" t="s">
        <v>529</v>
      </c>
      <c r="F884" s="26"/>
      <c r="G884" s="80">
        <f t="shared" si="136"/>
        <v>300</v>
      </c>
      <c r="H884" s="80">
        <f t="shared" si="136"/>
        <v>0</v>
      </c>
      <c r="I884" s="80">
        <f t="shared" si="130"/>
        <v>300</v>
      </c>
      <c r="J884" s="80">
        <f t="shared" si="136"/>
        <v>0</v>
      </c>
      <c r="K884" s="80">
        <f t="shared" si="131"/>
        <v>300</v>
      </c>
      <c r="L884" s="93"/>
      <c r="M884" s="36"/>
      <c r="N884" s="36"/>
    </row>
    <row r="885" spans="1:14" ht="19.5" customHeight="1">
      <c r="A885" s="79" t="str">
        <f ca="1">IF(ISERROR(MATCH(F885,Код_КВР,0)),"",INDIRECT(ADDRESS(MATCH(F885,Код_КВР,0)+1,2,,,"КВР")))</f>
        <v>Закупка товаров, работ и услуг для государственных (муниципальных) нужд</v>
      </c>
      <c r="B885" s="26">
        <v>811</v>
      </c>
      <c r="C885" s="75" t="s">
        <v>90</v>
      </c>
      <c r="D885" s="75" t="s">
        <v>69</v>
      </c>
      <c r="E885" s="26" t="s">
        <v>529</v>
      </c>
      <c r="F885" s="26">
        <v>200</v>
      </c>
      <c r="G885" s="80">
        <f t="shared" si="136"/>
        <v>300</v>
      </c>
      <c r="H885" s="80">
        <f t="shared" si="136"/>
        <v>0</v>
      </c>
      <c r="I885" s="80">
        <f t="shared" si="130"/>
        <v>300</v>
      </c>
      <c r="J885" s="80">
        <f t="shared" si="136"/>
        <v>0</v>
      </c>
      <c r="K885" s="80">
        <f t="shared" si="131"/>
        <v>300</v>
      </c>
      <c r="L885" s="93"/>
      <c r="M885" s="36"/>
      <c r="N885" s="36"/>
    </row>
    <row r="886" spans="1:14" ht="35.25" customHeight="1">
      <c r="A886" s="79" t="str">
        <f ca="1">IF(ISERROR(MATCH(F886,Код_КВР,0)),"",INDIRECT(ADDRESS(MATCH(F886,Код_КВР,0)+1,2,,,"КВР")))</f>
        <v>Иные закупки товаров, работ и услуг для обеспечения государственных (муниципальных) нужд</v>
      </c>
      <c r="B886" s="26">
        <v>811</v>
      </c>
      <c r="C886" s="75" t="s">
        <v>90</v>
      </c>
      <c r="D886" s="75" t="s">
        <v>69</v>
      </c>
      <c r="E886" s="26" t="s">
        <v>529</v>
      </c>
      <c r="F886" s="26">
        <v>240</v>
      </c>
      <c r="G886" s="80">
        <v>300</v>
      </c>
      <c r="H886" s="80"/>
      <c r="I886" s="80">
        <f t="shared" si="130"/>
        <v>300</v>
      </c>
      <c r="J886" s="80"/>
      <c r="K886" s="80">
        <f t="shared" si="131"/>
        <v>300</v>
      </c>
      <c r="L886" s="93"/>
      <c r="M886" s="36"/>
      <c r="N886" s="36"/>
    </row>
    <row r="887" spans="1:14">
      <c r="A887" s="79" t="str">
        <f ca="1">IF(ISERROR(MATCH(C887,Код_Раздел,0)),"",INDIRECT(ADDRESS(MATCH(C887,Код_Раздел,0)+1,2,,,"Раздел")))</f>
        <v>Национальная экономика</v>
      </c>
      <c r="B887" s="26">
        <v>811</v>
      </c>
      <c r="C887" s="75" t="s">
        <v>93</v>
      </c>
      <c r="D887" s="75"/>
      <c r="E887" s="26"/>
      <c r="F887" s="26"/>
      <c r="G887" s="80">
        <f>G888+G897+G912</f>
        <v>400272.2</v>
      </c>
      <c r="H887" s="80">
        <f>H888+H897+H912</f>
        <v>724460.39999999991</v>
      </c>
      <c r="I887" s="80">
        <f t="shared" si="130"/>
        <v>1124732.5999999999</v>
      </c>
      <c r="J887" s="80">
        <f>J888+J897+J912</f>
        <v>-5835.6999999999989</v>
      </c>
      <c r="K887" s="80">
        <f t="shared" si="131"/>
        <v>1118896.8999999999</v>
      </c>
      <c r="L887" s="93"/>
      <c r="M887" s="36"/>
      <c r="N887" s="36"/>
    </row>
    <row r="888" spans="1:14">
      <c r="A888" s="84" t="s">
        <v>171</v>
      </c>
      <c r="B888" s="26">
        <v>811</v>
      </c>
      <c r="C888" s="75" t="s">
        <v>93</v>
      </c>
      <c r="D888" s="75" t="s">
        <v>99</v>
      </c>
      <c r="E888" s="26"/>
      <c r="F888" s="26"/>
      <c r="G888" s="80">
        <f>G889+G893</f>
        <v>173056</v>
      </c>
      <c r="H888" s="80">
        <f>H889+H893</f>
        <v>0</v>
      </c>
      <c r="I888" s="80">
        <f t="shared" si="130"/>
        <v>173056</v>
      </c>
      <c r="J888" s="80">
        <f>J889+J893</f>
        <v>0</v>
      </c>
      <c r="K888" s="80">
        <f t="shared" si="131"/>
        <v>173056</v>
      </c>
      <c r="L888" s="93"/>
      <c r="M888" s="36"/>
      <c r="N888" s="36"/>
    </row>
    <row r="889" spans="1:14" ht="33.75" customHeight="1">
      <c r="A889" s="79" t="str">
        <f ca="1">IF(ISERROR(MATCH(E889,Код_КЦСР,0)),"",INDIRECT(ADDRESS(MATCH(E889,Код_КЦСР,0)+1,2,,,"КЦСР")))</f>
        <v>Муниципальная программа «Развитие городского общественного транспорта» на 2014 – 2017 годы</v>
      </c>
      <c r="B889" s="26">
        <v>811</v>
      </c>
      <c r="C889" s="75" t="s">
        <v>93</v>
      </c>
      <c r="D889" s="75" t="s">
        <v>99</v>
      </c>
      <c r="E889" s="26" t="s">
        <v>477</v>
      </c>
      <c r="F889" s="26"/>
      <c r="G889" s="80">
        <f t="shared" ref="G889:J891" si="137">G890</f>
        <v>8740.2999999999993</v>
      </c>
      <c r="H889" s="80">
        <f t="shared" si="137"/>
        <v>0</v>
      </c>
      <c r="I889" s="80">
        <f t="shared" si="130"/>
        <v>8740.2999999999993</v>
      </c>
      <c r="J889" s="80">
        <f t="shared" si="137"/>
        <v>0</v>
      </c>
      <c r="K889" s="80">
        <f t="shared" si="131"/>
        <v>8740.2999999999993</v>
      </c>
      <c r="L889" s="93"/>
      <c r="M889" s="36"/>
      <c r="N889" s="36"/>
    </row>
    <row r="890" spans="1:14">
      <c r="A890" s="79" t="str">
        <f ca="1">IF(ISERROR(MATCH(E890,Код_КЦСР,0)),"",INDIRECT(ADDRESS(MATCH(E890,Код_КЦСР,0)+1,2,,,"КЦСР")))</f>
        <v>Приобретение автобусов в муниципальную собственность</v>
      </c>
      <c r="B890" s="26">
        <v>811</v>
      </c>
      <c r="C890" s="75" t="s">
        <v>93</v>
      </c>
      <c r="D890" s="75" t="s">
        <v>99</v>
      </c>
      <c r="E890" s="26" t="s">
        <v>479</v>
      </c>
      <c r="F890" s="26"/>
      <c r="G890" s="80">
        <f t="shared" si="137"/>
        <v>8740.2999999999993</v>
      </c>
      <c r="H890" s="80">
        <f t="shared" si="137"/>
        <v>0</v>
      </c>
      <c r="I890" s="80">
        <f t="shared" si="130"/>
        <v>8740.2999999999993</v>
      </c>
      <c r="J890" s="80">
        <f t="shared" si="137"/>
        <v>0</v>
      </c>
      <c r="K890" s="80">
        <f t="shared" si="131"/>
        <v>8740.2999999999993</v>
      </c>
      <c r="L890" s="93"/>
      <c r="M890" s="36"/>
      <c r="N890" s="36"/>
    </row>
    <row r="891" spans="1:14" ht="19.5" customHeight="1">
      <c r="A891" s="79" t="str">
        <f ca="1">IF(ISERROR(MATCH(F891,Код_КВР,0)),"",INDIRECT(ADDRESS(MATCH(F891,Код_КВР,0)+1,2,,,"КВР")))</f>
        <v>Закупка товаров, работ и услуг для государственных (муниципальных) нужд</v>
      </c>
      <c r="B891" s="26">
        <v>811</v>
      </c>
      <c r="C891" s="75" t="s">
        <v>93</v>
      </c>
      <c r="D891" s="75" t="s">
        <v>99</v>
      </c>
      <c r="E891" s="26" t="s">
        <v>479</v>
      </c>
      <c r="F891" s="26">
        <v>200</v>
      </c>
      <c r="G891" s="80">
        <f t="shared" si="137"/>
        <v>8740.2999999999993</v>
      </c>
      <c r="H891" s="80">
        <f t="shared" si="137"/>
        <v>0</v>
      </c>
      <c r="I891" s="80">
        <f t="shared" si="130"/>
        <v>8740.2999999999993</v>
      </c>
      <c r="J891" s="80">
        <f t="shared" si="137"/>
        <v>0</v>
      </c>
      <c r="K891" s="80">
        <f t="shared" si="131"/>
        <v>8740.2999999999993</v>
      </c>
      <c r="L891" s="93"/>
      <c r="M891" s="36"/>
      <c r="N891" s="36"/>
    </row>
    <row r="892" spans="1:14" ht="35.25" customHeight="1">
      <c r="A892" s="79" t="str">
        <f ca="1">IF(ISERROR(MATCH(F892,Код_КВР,0)),"",INDIRECT(ADDRESS(MATCH(F892,Код_КВР,0)+1,2,,,"КВР")))</f>
        <v>Иные закупки товаров, работ и услуг для обеспечения государственных (муниципальных) нужд</v>
      </c>
      <c r="B892" s="26">
        <v>811</v>
      </c>
      <c r="C892" s="75" t="s">
        <v>93</v>
      </c>
      <c r="D892" s="75" t="s">
        <v>99</v>
      </c>
      <c r="E892" s="26" t="s">
        <v>479</v>
      </c>
      <c r="F892" s="26">
        <v>240</v>
      </c>
      <c r="G892" s="80">
        <v>8740.2999999999993</v>
      </c>
      <c r="H892" s="80"/>
      <c r="I892" s="80">
        <f t="shared" si="130"/>
        <v>8740.2999999999993</v>
      </c>
      <c r="J892" s="80"/>
      <c r="K892" s="80">
        <f t="shared" si="131"/>
        <v>8740.2999999999993</v>
      </c>
      <c r="L892" s="93"/>
      <c r="M892" s="36"/>
      <c r="N892" s="36"/>
    </row>
    <row r="893" spans="1:14" ht="33.75" customHeight="1">
      <c r="A893" s="79" t="str">
        <f ca="1">IF(ISERROR(MATCH(E893,Код_КЦСР,0)),"",INDIRECT(ADDRESS(MATCH(E893,Код_КЦСР,0)+1,2,,,"КЦСР")))</f>
        <v>Муниципальная программа «Развитие земельно-имущественного комплекса города Череповца» на 2014 – 2018 годы</v>
      </c>
      <c r="B893" s="26">
        <v>811</v>
      </c>
      <c r="C893" s="75" t="s">
        <v>93</v>
      </c>
      <c r="D893" s="75" t="s">
        <v>99</v>
      </c>
      <c r="E893" s="26" t="s">
        <v>510</v>
      </c>
      <c r="F893" s="26"/>
      <c r="G893" s="80">
        <f t="shared" ref="G893:J895" si="138">G894</f>
        <v>164315.70000000001</v>
      </c>
      <c r="H893" s="80">
        <f t="shared" si="138"/>
        <v>0</v>
      </c>
      <c r="I893" s="80">
        <f t="shared" si="130"/>
        <v>164315.70000000001</v>
      </c>
      <c r="J893" s="80">
        <f t="shared" si="138"/>
        <v>0</v>
      </c>
      <c r="K893" s="80">
        <f t="shared" si="131"/>
        <v>164315.70000000001</v>
      </c>
      <c r="L893" s="93"/>
      <c r="M893" s="36"/>
      <c r="N893" s="36"/>
    </row>
    <row r="894" spans="1:14" ht="33.75" customHeight="1">
      <c r="A894" s="79" t="str">
        <f ca="1">IF(ISERROR(MATCH(E894,Код_КЦСР,0)),"",INDIRECT(ADDRESS(MATCH(E894,Код_КЦСР,0)+1,2,,,"КЦСР")))</f>
        <v>Формирование и обеспечение сохранности муниципального земельно-имущественного комплекса</v>
      </c>
      <c r="B894" s="26">
        <v>811</v>
      </c>
      <c r="C894" s="75" t="s">
        <v>93</v>
      </c>
      <c r="D894" s="75" t="s">
        <v>99</v>
      </c>
      <c r="E894" s="26" t="s">
        <v>512</v>
      </c>
      <c r="F894" s="26"/>
      <c r="G894" s="80">
        <f t="shared" si="138"/>
        <v>164315.70000000001</v>
      </c>
      <c r="H894" s="80">
        <f t="shared" si="138"/>
        <v>0</v>
      </c>
      <c r="I894" s="80">
        <f t="shared" si="130"/>
        <v>164315.70000000001</v>
      </c>
      <c r="J894" s="80">
        <f t="shared" si="138"/>
        <v>0</v>
      </c>
      <c r="K894" s="80">
        <f t="shared" si="131"/>
        <v>164315.70000000001</v>
      </c>
      <c r="L894" s="93"/>
      <c r="M894" s="36"/>
      <c r="N894" s="36"/>
    </row>
    <row r="895" spans="1:14" ht="19.5" customHeight="1">
      <c r="A895" s="79" t="str">
        <f ca="1">IF(ISERROR(MATCH(F895,Код_КВР,0)),"",INDIRECT(ADDRESS(MATCH(F895,Код_КВР,0)+1,2,,,"КВР")))</f>
        <v>Закупка товаров, работ и услуг для государственных (муниципальных) нужд</v>
      </c>
      <c r="B895" s="26">
        <v>811</v>
      </c>
      <c r="C895" s="75" t="s">
        <v>93</v>
      </c>
      <c r="D895" s="75" t="s">
        <v>99</v>
      </c>
      <c r="E895" s="26" t="s">
        <v>512</v>
      </c>
      <c r="F895" s="26">
        <v>200</v>
      </c>
      <c r="G895" s="80">
        <f t="shared" si="138"/>
        <v>164315.70000000001</v>
      </c>
      <c r="H895" s="80">
        <f t="shared" si="138"/>
        <v>0</v>
      </c>
      <c r="I895" s="80">
        <f t="shared" si="130"/>
        <v>164315.70000000001</v>
      </c>
      <c r="J895" s="80">
        <f t="shared" si="138"/>
        <v>0</v>
      </c>
      <c r="K895" s="80">
        <f t="shared" si="131"/>
        <v>164315.70000000001</v>
      </c>
      <c r="L895" s="93"/>
      <c r="M895" s="36"/>
      <c r="N895" s="36"/>
    </row>
    <row r="896" spans="1:14" ht="35.25" customHeight="1">
      <c r="A896" s="79" t="str">
        <f ca="1">IF(ISERROR(MATCH(F896,Код_КВР,0)),"",INDIRECT(ADDRESS(MATCH(F896,Код_КВР,0)+1,2,,,"КВР")))</f>
        <v>Иные закупки товаров, работ и услуг для обеспечения государственных (муниципальных) нужд</v>
      </c>
      <c r="B896" s="26">
        <v>811</v>
      </c>
      <c r="C896" s="75" t="s">
        <v>93</v>
      </c>
      <c r="D896" s="75" t="s">
        <v>99</v>
      </c>
      <c r="E896" s="26" t="s">
        <v>512</v>
      </c>
      <c r="F896" s="26">
        <v>240</v>
      </c>
      <c r="G896" s="80">
        <v>164315.70000000001</v>
      </c>
      <c r="H896" s="80"/>
      <c r="I896" s="80">
        <f t="shared" si="130"/>
        <v>164315.70000000001</v>
      </c>
      <c r="J896" s="80"/>
      <c r="K896" s="80">
        <f t="shared" si="131"/>
        <v>164315.70000000001</v>
      </c>
      <c r="L896" s="93"/>
      <c r="M896" s="36"/>
      <c r="N896" s="36"/>
    </row>
    <row r="897" spans="1:14">
      <c r="A897" s="84" t="s">
        <v>59</v>
      </c>
      <c r="B897" s="26">
        <v>811</v>
      </c>
      <c r="C897" s="75" t="s">
        <v>93</v>
      </c>
      <c r="D897" s="75" t="s">
        <v>96</v>
      </c>
      <c r="E897" s="26"/>
      <c r="F897" s="26"/>
      <c r="G897" s="80">
        <f>G898</f>
        <v>103944.40000000001</v>
      </c>
      <c r="H897" s="80">
        <f>H898</f>
        <v>0</v>
      </c>
      <c r="I897" s="80">
        <f t="shared" si="130"/>
        <v>103944.40000000001</v>
      </c>
      <c r="J897" s="80">
        <f>J898</f>
        <v>-5835.6999999999989</v>
      </c>
      <c r="K897" s="80">
        <f t="shared" si="131"/>
        <v>98108.700000000012</v>
      </c>
      <c r="L897" s="93"/>
      <c r="M897" s="36"/>
      <c r="N897" s="36"/>
    </row>
    <row r="898" spans="1:14" ht="66">
      <c r="A898" s="79" t="str">
        <f ca="1">IF(ISERROR(MATCH(E898,Код_КЦСР,0)),"",INDIRECT(ADDRESS(MATCH(E898,Код_КЦСР,0)+1,2,,,"КЦСР")))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898" s="26">
        <v>811</v>
      </c>
      <c r="C898" s="75" t="s">
        <v>93</v>
      </c>
      <c r="D898" s="75" t="s">
        <v>96</v>
      </c>
      <c r="E898" s="26" t="s">
        <v>517</v>
      </c>
      <c r="F898" s="26"/>
      <c r="G898" s="80">
        <f>G899</f>
        <v>103944.40000000001</v>
      </c>
      <c r="H898" s="80">
        <f>H899</f>
        <v>0</v>
      </c>
      <c r="I898" s="80">
        <f t="shared" si="130"/>
        <v>103944.40000000001</v>
      </c>
      <c r="J898" s="80">
        <f>J899</f>
        <v>-5835.6999999999989</v>
      </c>
      <c r="K898" s="80">
        <f t="shared" si="131"/>
        <v>98108.700000000012</v>
      </c>
      <c r="L898" s="93"/>
      <c r="M898" s="36"/>
      <c r="N898" s="36"/>
    </row>
    <row r="899" spans="1:14" ht="33.75" customHeight="1">
      <c r="A899" s="79" t="str">
        <f ca="1">IF(ISERROR(MATCH(E899,Код_КЦСР,0)),"",INDIRECT(ADDRESS(MATCH(E899,Код_КЦСР,0)+1,2,,,"КЦСР")))</f>
        <v>Осуществление бюджетных инвестиций в объекты муниципальной собственности</v>
      </c>
      <c r="B899" s="26">
        <v>811</v>
      </c>
      <c r="C899" s="75" t="s">
        <v>93</v>
      </c>
      <c r="D899" s="75" t="s">
        <v>96</v>
      </c>
      <c r="E899" s="26" t="s">
        <v>519</v>
      </c>
      <c r="F899" s="26"/>
      <c r="G899" s="80">
        <f>G900+G903+G906+G909</f>
        <v>103944.40000000001</v>
      </c>
      <c r="H899" s="80">
        <f>H900+H903+H906+H909</f>
        <v>0</v>
      </c>
      <c r="I899" s="80">
        <f t="shared" si="130"/>
        <v>103944.40000000001</v>
      </c>
      <c r="J899" s="80">
        <f>J900+J903+J906+J909</f>
        <v>-5835.6999999999989</v>
      </c>
      <c r="K899" s="80">
        <f t="shared" si="131"/>
        <v>98108.700000000012</v>
      </c>
      <c r="L899" s="93"/>
      <c r="M899" s="36"/>
      <c r="N899" s="36"/>
    </row>
    <row r="900" spans="1:14">
      <c r="A900" s="79" t="str">
        <f ca="1">IF(ISERROR(MATCH(E900,Код_КЦСР,0)),"",INDIRECT(ADDRESS(MATCH(E900,Код_КЦСР,0)+1,2,,,"КЦСР")))</f>
        <v>Строительство объектов сметной стоимостью до 100 млн. рублей</v>
      </c>
      <c r="B900" s="26">
        <v>811</v>
      </c>
      <c r="C900" s="75" t="s">
        <v>93</v>
      </c>
      <c r="D900" s="75" t="s">
        <v>96</v>
      </c>
      <c r="E900" s="26" t="s">
        <v>520</v>
      </c>
      <c r="F900" s="26"/>
      <c r="G900" s="80">
        <f t="shared" ref="G900:J901" si="139">G901</f>
        <v>28204</v>
      </c>
      <c r="H900" s="80">
        <f t="shared" si="139"/>
        <v>0</v>
      </c>
      <c r="I900" s="80">
        <f t="shared" si="130"/>
        <v>28204</v>
      </c>
      <c r="J900" s="80">
        <f t="shared" si="139"/>
        <v>-4169.3999999999996</v>
      </c>
      <c r="K900" s="80">
        <f t="shared" si="131"/>
        <v>24034.6</v>
      </c>
      <c r="L900" s="93"/>
      <c r="M900" s="36"/>
      <c r="N900" s="36"/>
    </row>
    <row r="901" spans="1:14" ht="33.75" customHeight="1">
      <c r="A901" s="79" t="str">
        <f ca="1">IF(ISERROR(MATCH(F901,Код_КВР,0)),"",INDIRECT(ADDRESS(MATCH(F901,Код_КВР,0)+1,2,,,"КВР")))</f>
        <v>Капитальные вложения в объекты государственной (муниципальной) собственности</v>
      </c>
      <c r="B901" s="26">
        <v>811</v>
      </c>
      <c r="C901" s="75" t="s">
        <v>93</v>
      </c>
      <c r="D901" s="75" t="s">
        <v>96</v>
      </c>
      <c r="E901" s="26" t="s">
        <v>520</v>
      </c>
      <c r="F901" s="26">
        <v>400</v>
      </c>
      <c r="G901" s="80">
        <f t="shared" si="139"/>
        <v>28204</v>
      </c>
      <c r="H901" s="80">
        <f t="shared" si="139"/>
        <v>0</v>
      </c>
      <c r="I901" s="80">
        <f t="shared" si="130"/>
        <v>28204</v>
      </c>
      <c r="J901" s="80">
        <f t="shared" si="139"/>
        <v>-4169.3999999999996</v>
      </c>
      <c r="K901" s="80">
        <f t="shared" si="131"/>
        <v>24034.6</v>
      </c>
      <c r="L901" s="93"/>
      <c r="M901" s="36"/>
      <c r="N901" s="36"/>
    </row>
    <row r="902" spans="1:14">
      <c r="A902" s="79" t="str">
        <f ca="1">IF(ISERROR(MATCH(F902,Код_КВР,0)),"",INDIRECT(ADDRESS(MATCH(F902,Код_КВР,0)+1,2,,,"КВР")))</f>
        <v>Бюджетные инвестиции</v>
      </c>
      <c r="B902" s="26">
        <v>811</v>
      </c>
      <c r="C902" s="75" t="s">
        <v>93</v>
      </c>
      <c r="D902" s="75" t="s">
        <v>96</v>
      </c>
      <c r="E902" s="26" t="s">
        <v>520</v>
      </c>
      <c r="F902" s="26">
        <v>410</v>
      </c>
      <c r="G902" s="80">
        <v>28204</v>
      </c>
      <c r="H902" s="80"/>
      <c r="I902" s="80">
        <f t="shared" si="130"/>
        <v>28204</v>
      </c>
      <c r="J902" s="80">
        <f>301.5-228.1+734.4-4977.2</f>
        <v>-4169.3999999999996</v>
      </c>
      <c r="K902" s="80">
        <f t="shared" si="131"/>
        <v>24034.6</v>
      </c>
      <c r="L902" s="93"/>
      <c r="M902" s="36"/>
      <c r="N902" s="36"/>
    </row>
    <row r="903" spans="1:14" ht="35.25" customHeight="1">
      <c r="A903" s="79" t="str">
        <f ca="1">IF(ISERROR(MATCH(E903,Код_КЦСР,0)),"",INDIRECT(ADDRESS(MATCH(E903,Код_КЦСР,0)+1,2,,,"КЦСР")))</f>
        <v>Осуществление дорожной деятельности в отношении автомобильных дорог общего пользования местного значения за счет средств областного бюджета</v>
      </c>
      <c r="B903" s="26">
        <v>811</v>
      </c>
      <c r="C903" s="75" t="s">
        <v>93</v>
      </c>
      <c r="D903" s="75" t="s">
        <v>96</v>
      </c>
      <c r="E903" s="26" t="s">
        <v>528</v>
      </c>
      <c r="F903" s="26"/>
      <c r="G903" s="80">
        <f>G904</f>
        <v>56701.7</v>
      </c>
      <c r="H903" s="80">
        <f>H904</f>
        <v>0</v>
      </c>
      <c r="I903" s="80">
        <f t="shared" si="130"/>
        <v>56701.7</v>
      </c>
      <c r="J903" s="80">
        <f>J904</f>
        <v>0</v>
      </c>
      <c r="K903" s="80">
        <f t="shared" si="131"/>
        <v>56701.7</v>
      </c>
      <c r="L903" s="93"/>
      <c r="M903" s="36"/>
      <c r="N903" s="36"/>
    </row>
    <row r="904" spans="1:14" ht="33.75" customHeight="1">
      <c r="A904" s="79" t="str">
        <f ca="1">IF(ISERROR(MATCH(F904,Код_КВР,0)),"",INDIRECT(ADDRESS(MATCH(F904,Код_КВР,0)+1,2,,,"КВР")))</f>
        <v>Капитальные вложения в объекты государственной (муниципальной) собственности</v>
      </c>
      <c r="B904" s="26">
        <v>811</v>
      </c>
      <c r="C904" s="75" t="s">
        <v>93</v>
      </c>
      <c r="D904" s="75" t="s">
        <v>96</v>
      </c>
      <c r="E904" s="26" t="s">
        <v>528</v>
      </c>
      <c r="F904" s="26">
        <v>400</v>
      </c>
      <c r="G904" s="80">
        <f>G905</f>
        <v>56701.7</v>
      </c>
      <c r="H904" s="80">
        <f>H905</f>
        <v>0</v>
      </c>
      <c r="I904" s="80">
        <f t="shared" si="130"/>
        <v>56701.7</v>
      </c>
      <c r="J904" s="80">
        <f>J905</f>
        <v>0</v>
      </c>
      <c r="K904" s="80">
        <f t="shared" si="131"/>
        <v>56701.7</v>
      </c>
      <c r="L904" s="93"/>
      <c r="M904" s="36"/>
      <c r="N904" s="36"/>
    </row>
    <row r="905" spans="1:14">
      <c r="A905" s="79" t="str">
        <f ca="1">IF(ISERROR(MATCH(F905,Код_КВР,0)),"",INDIRECT(ADDRESS(MATCH(F905,Код_КВР,0)+1,2,,,"КВР")))</f>
        <v>Бюджетные инвестиции</v>
      </c>
      <c r="B905" s="26">
        <v>811</v>
      </c>
      <c r="C905" s="75" t="s">
        <v>93</v>
      </c>
      <c r="D905" s="75" t="s">
        <v>96</v>
      </c>
      <c r="E905" s="26" t="s">
        <v>528</v>
      </c>
      <c r="F905" s="26">
        <v>410</v>
      </c>
      <c r="G905" s="80">
        <f>56701.7</f>
        <v>56701.7</v>
      </c>
      <c r="H905" s="80"/>
      <c r="I905" s="80">
        <f t="shared" si="130"/>
        <v>56701.7</v>
      </c>
      <c r="J905" s="80"/>
      <c r="K905" s="80">
        <f t="shared" si="131"/>
        <v>56701.7</v>
      </c>
      <c r="L905" s="93"/>
      <c r="M905" s="36"/>
      <c r="N905" s="36"/>
    </row>
    <row r="906" spans="1:14" ht="33.75" customHeight="1">
      <c r="A906" s="79" t="str">
        <f ca="1">IF(ISERROR(MATCH(E906,Код_КЦСР,0)),"",INDIRECT(ADDRESS(MATCH(E906,Код_КЦСР,0)+1,2,,,"КЦСР")))</f>
        <v>Реконструкция Октябрьского проспекта на участке от Октябрьского моста до ул. Любецкой</v>
      </c>
      <c r="B906" s="26">
        <v>811</v>
      </c>
      <c r="C906" s="75" t="s">
        <v>93</v>
      </c>
      <c r="D906" s="75" t="s">
        <v>96</v>
      </c>
      <c r="E906" s="26" t="s">
        <v>614</v>
      </c>
      <c r="F906" s="26"/>
      <c r="G906" s="80">
        <f>G907</f>
        <v>6091.1</v>
      </c>
      <c r="H906" s="80">
        <f>H907</f>
        <v>0</v>
      </c>
      <c r="I906" s="80">
        <f t="shared" si="130"/>
        <v>6091.1</v>
      </c>
      <c r="J906" s="80">
        <f>J907</f>
        <v>-3457.2</v>
      </c>
      <c r="K906" s="80">
        <f t="shared" si="131"/>
        <v>2633.9000000000005</v>
      </c>
      <c r="L906" s="93"/>
      <c r="M906" s="36"/>
      <c r="N906" s="36"/>
    </row>
    <row r="907" spans="1:14" ht="33.75" customHeight="1">
      <c r="A907" s="79" t="str">
        <f ca="1">IF(ISERROR(MATCH(F907,Код_КВР,0)),"",INDIRECT(ADDRESS(MATCH(F907,Код_КВР,0)+1,2,,,"КВР")))</f>
        <v>Капитальные вложения в объекты государственной (муниципальной) собственности</v>
      </c>
      <c r="B907" s="26">
        <v>811</v>
      </c>
      <c r="C907" s="75" t="s">
        <v>93</v>
      </c>
      <c r="D907" s="75" t="s">
        <v>96</v>
      </c>
      <c r="E907" s="26" t="s">
        <v>614</v>
      </c>
      <c r="F907" s="26">
        <v>400</v>
      </c>
      <c r="G907" s="80">
        <f>G908</f>
        <v>6091.1</v>
      </c>
      <c r="H907" s="80">
        <f>H908</f>
        <v>0</v>
      </c>
      <c r="I907" s="80">
        <f t="shared" si="130"/>
        <v>6091.1</v>
      </c>
      <c r="J907" s="80">
        <f>J908</f>
        <v>-3457.2</v>
      </c>
      <c r="K907" s="80">
        <f t="shared" si="131"/>
        <v>2633.9000000000005</v>
      </c>
      <c r="L907" s="93"/>
      <c r="M907" s="36"/>
      <c r="N907" s="36"/>
    </row>
    <row r="908" spans="1:14">
      <c r="A908" s="79" t="str">
        <f ca="1">IF(ISERROR(MATCH(F908,Код_КВР,0)),"",INDIRECT(ADDRESS(MATCH(F908,Код_КВР,0)+1,2,,,"КВР")))</f>
        <v>Бюджетные инвестиции</v>
      </c>
      <c r="B908" s="26">
        <v>811</v>
      </c>
      <c r="C908" s="75" t="s">
        <v>93</v>
      </c>
      <c r="D908" s="75" t="s">
        <v>96</v>
      </c>
      <c r="E908" s="26" t="s">
        <v>614</v>
      </c>
      <c r="F908" s="26">
        <v>410</v>
      </c>
      <c r="G908" s="80">
        <v>6091.1</v>
      </c>
      <c r="H908" s="80"/>
      <c r="I908" s="80">
        <f t="shared" si="130"/>
        <v>6091.1</v>
      </c>
      <c r="J908" s="80">
        <v>-3457.2</v>
      </c>
      <c r="K908" s="80">
        <f t="shared" si="131"/>
        <v>2633.9000000000005</v>
      </c>
      <c r="L908" s="93"/>
      <c r="M908" s="36"/>
      <c r="N908" s="36"/>
    </row>
    <row r="909" spans="1:14" ht="18.75" customHeight="1">
      <c r="A909" s="79" t="str">
        <f ca="1">IF(ISERROR(MATCH(E909,Код_КЦСР,0)),"",INDIRECT(ADDRESS(MATCH(E909,Код_КЦСР,0)+1,2,,,"КЦСР")))</f>
        <v>Улица Раахе на участке от Октябрьского пр. до ул. Рыбинской в г. Череповце</v>
      </c>
      <c r="B909" s="26">
        <v>811</v>
      </c>
      <c r="C909" s="75" t="s">
        <v>93</v>
      </c>
      <c r="D909" s="75" t="s">
        <v>96</v>
      </c>
      <c r="E909" s="26" t="s">
        <v>617</v>
      </c>
      <c r="F909" s="26"/>
      <c r="G909" s="80">
        <f>G910</f>
        <v>12947.6</v>
      </c>
      <c r="H909" s="80">
        <f>H910</f>
        <v>0</v>
      </c>
      <c r="I909" s="80">
        <f t="shared" si="130"/>
        <v>12947.6</v>
      </c>
      <c r="J909" s="80">
        <f>J910</f>
        <v>1790.9</v>
      </c>
      <c r="K909" s="80">
        <f t="shared" si="131"/>
        <v>14738.5</v>
      </c>
      <c r="L909" s="93"/>
      <c r="M909" s="36"/>
      <c r="N909" s="36"/>
    </row>
    <row r="910" spans="1:14" ht="33.75" customHeight="1">
      <c r="A910" s="79" t="str">
        <f ca="1">IF(ISERROR(MATCH(F910,Код_КВР,0)),"",INDIRECT(ADDRESS(MATCH(F910,Код_КВР,0)+1,2,,,"КВР")))</f>
        <v>Капитальные вложения в объекты государственной (муниципальной) собственности</v>
      </c>
      <c r="B910" s="26">
        <v>811</v>
      </c>
      <c r="C910" s="75" t="s">
        <v>93</v>
      </c>
      <c r="D910" s="75" t="s">
        <v>96</v>
      </c>
      <c r="E910" s="26" t="s">
        <v>617</v>
      </c>
      <c r="F910" s="26">
        <v>400</v>
      </c>
      <c r="G910" s="80">
        <f>G911</f>
        <v>12947.6</v>
      </c>
      <c r="H910" s="80">
        <f>H911</f>
        <v>0</v>
      </c>
      <c r="I910" s="80">
        <f t="shared" si="130"/>
        <v>12947.6</v>
      </c>
      <c r="J910" s="80">
        <f>J911</f>
        <v>1790.9</v>
      </c>
      <c r="K910" s="80">
        <f t="shared" si="131"/>
        <v>14738.5</v>
      </c>
      <c r="L910" s="93"/>
      <c r="M910" s="36"/>
      <c r="N910" s="36"/>
    </row>
    <row r="911" spans="1:14">
      <c r="A911" s="79" t="str">
        <f ca="1">IF(ISERROR(MATCH(F911,Код_КВР,0)),"",INDIRECT(ADDRESS(MATCH(F911,Код_КВР,0)+1,2,,,"КВР")))</f>
        <v>Бюджетные инвестиции</v>
      </c>
      <c r="B911" s="26">
        <v>811</v>
      </c>
      <c r="C911" s="75" t="s">
        <v>93</v>
      </c>
      <c r="D911" s="75" t="s">
        <v>96</v>
      </c>
      <c r="E911" s="26" t="s">
        <v>617</v>
      </c>
      <c r="F911" s="26">
        <v>410</v>
      </c>
      <c r="G911" s="80">
        <v>12947.6</v>
      </c>
      <c r="H911" s="80"/>
      <c r="I911" s="80">
        <f t="shared" si="130"/>
        <v>12947.6</v>
      </c>
      <c r="J911" s="80">
        <v>1790.9</v>
      </c>
      <c r="K911" s="80">
        <f t="shared" si="131"/>
        <v>14738.5</v>
      </c>
      <c r="L911" s="93"/>
      <c r="M911" s="36"/>
      <c r="N911" s="36"/>
    </row>
    <row r="912" spans="1:14">
      <c r="A912" s="83" t="s">
        <v>100</v>
      </c>
      <c r="B912" s="26">
        <v>811</v>
      </c>
      <c r="C912" s="75" t="s">
        <v>93</v>
      </c>
      <c r="D912" s="75" t="s">
        <v>75</v>
      </c>
      <c r="E912" s="26"/>
      <c r="F912" s="26"/>
      <c r="G912" s="80">
        <f>G913+G923</f>
        <v>123271.8</v>
      </c>
      <c r="H912" s="80">
        <f>H913+H923</f>
        <v>724460.39999999991</v>
      </c>
      <c r="I912" s="80">
        <f t="shared" si="130"/>
        <v>847732.2</v>
      </c>
      <c r="J912" s="80">
        <f>J913+J923</f>
        <v>0</v>
      </c>
      <c r="K912" s="80">
        <f t="shared" si="131"/>
        <v>847732.2</v>
      </c>
      <c r="L912" s="93"/>
      <c r="M912" s="36"/>
      <c r="N912" s="36"/>
    </row>
    <row r="913" spans="1:14" ht="33.75" customHeight="1">
      <c r="A913" s="79" t="str">
        <f ca="1">IF(ISERROR(MATCH(E913,Код_КЦСР,0)),"",INDIRECT(ADDRESS(MATCH(E913,Код_КЦСР,0)+1,2,,,"КЦСР")))</f>
        <v>Муниципальная программа «Развитие земельно-имущественного комплекса города Череповца» на 2014 – 2018 годы</v>
      </c>
      <c r="B913" s="26">
        <v>811</v>
      </c>
      <c r="C913" s="75" t="s">
        <v>93</v>
      </c>
      <c r="D913" s="75" t="s">
        <v>75</v>
      </c>
      <c r="E913" s="26" t="s">
        <v>510</v>
      </c>
      <c r="F913" s="26"/>
      <c r="G913" s="80">
        <f>G914+G917</f>
        <v>35779.300000000003</v>
      </c>
      <c r="H913" s="80">
        <f>H914+H917</f>
        <v>0</v>
      </c>
      <c r="I913" s="80">
        <f t="shared" si="130"/>
        <v>35779.300000000003</v>
      </c>
      <c r="J913" s="80">
        <f>J914+J917</f>
        <v>0</v>
      </c>
      <c r="K913" s="80">
        <f t="shared" si="131"/>
        <v>35779.300000000003</v>
      </c>
      <c r="L913" s="93"/>
      <c r="M913" s="36"/>
      <c r="N913" s="36"/>
    </row>
    <row r="914" spans="1:14" ht="33.75" customHeight="1">
      <c r="A914" s="79" t="str">
        <f ca="1">IF(ISERROR(MATCH(E914,Код_КЦСР,0)),"",INDIRECT(ADDRESS(MATCH(E914,Код_КЦСР,0)+1,2,,,"КЦСР")))</f>
        <v>Обеспечение исполнения полномочий органа местного самоуправления в области наружной рекламы</v>
      </c>
      <c r="B914" s="26">
        <v>811</v>
      </c>
      <c r="C914" s="75" t="s">
        <v>93</v>
      </c>
      <c r="D914" s="75" t="s">
        <v>75</v>
      </c>
      <c r="E914" s="26" t="s">
        <v>514</v>
      </c>
      <c r="F914" s="26"/>
      <c r="G914" s="80">
        <f t="shared" ref="G914:J915" si="140">G915</f>
        <v>658</v>
      </c>
      <c r="H914" s="80">
        <f t="shared" si="140"/>
        <v>0</v>
      </c>
      <c r="I914" s="80">
        <f t="shared" ref="I914:I984" si="141">G914+H914</f>
        <v>658</v>
      </c>
      <c r="J914" s="80">
        <f t="shared" si="140"/>
        <v>0</v>
      </c>
      <c r="K914" s="80">
        <f t="shared" ref="K914:K984" si="142">I914+J914</f>
        <v>658</v>
      </c>
      <c r="L914" s="93"/>
      <c r="M914" s="36"/>
      <c r="N914" s="36"/>
    </row>
    <row r="915" spans="1:14" ht="19.5" customHeight="1">
      <c r="A915" s="79" t="str">
        <f ca="1">IF(ISERROR(MATCH(F915,Код_КВР,0)),"",INDIRECT(ADDRESS(MATCH(F915,Код_КВР,0)+1,2,,,"КВР")))</f>
        <v>Закупка товаров, работ и услуг для государственных (муниципальных) нужд</v>
      </c>
      <c r="B915" s="26">
        <v>811</v>
      </c>
      <c r="C915" s="75" t="s">
        <v>93</v>
      </c>
      <c r="D915" s="75" t="s">
        <v>75</v>
      </c>
      <c r="E915" s="26" t="s">
        <v>514</v>
      </c>
      <c r="F915" s="26">
        <v>200</v>
      </c>
      <c r="G915" s="80">
        <f t="shared" si="140"/>
        <v>658</v>
      </c>
      <c r="H915" s="80">
        <f t="shared" si="140"/>
        <v>0</v>
      </c>
      <c r="I915" s="80">
        <f t="shared" si="141"/>
        <v>658</v>
      </c>
      <c r="J915" s="80">
        <f t="shared" si="140"/>
        <v>0</v>
      </c>
      <c r="K915" s="80">
        <f t="shared" si="142"/>
        <v>658</v>
      </c>
      <c r="L915" s="93"/>
      <c r="M915" s="36"/>
      <c r="N915" s="36"/>
    </row>
    <row r="916" spans="1:14" ht="35.25" customHeight="1">
      <c r="A916" s="79" t="str">
        <f ca="1">IF(ISERROR(MATCH(F916,Код_КВР,0)),"",INDIRECT(ADDRESS(MATCH(F916,Код_КВР,0)+1,2,,,"КВР")))</f>
        <v>Иные закупки товаров, работ и услуг для обеспечения государственных (муниципальных) нужд</v>
      </c>
      <c r="B916" s="26">
        <v>811</v>
      </c>
      <c r="C916" s="75" t="s">
        <v>93</v>
      </c>
      <c r="D916" s="75" t="s">
        <v>75</v>
      </c>
      <c r="E916" s="26" t="s">
        <v>514</v>
      </c>
      <c r="F916" s="26">
        <v>240</v>
      </c>
      <c r="G916" s="80">
        <v>658</v>
      </c>
      <c r="H916" s="80"/>
      <c r="I916" s="80">
        <f t="shared" si="141"/>
        <v>658</v>
      </c>
      <c r="J916" s="80"/>
      <c r="K916" s="80">
        <f t="shared" si="142"/>
        <v>658</v>
      </c>
      <c r="L916" s="93"/>
      <c r="M916" s="36"/>
      <c r="N916" s="36"/>
    </row>
    <row r="917" spans="1:14" ht="33.75" customHeight="1">
      <c r="A917" s="79" t="str">
        <f ca="1">IF(ISERROR(MATCH(E917,Код_КЦСР,0)),"",INDIRECT(ADDRESS(MATCH(E917,Код_КЦСР,0)+1,2,,,"КЦСР")))</f>
        <v>Организация работ по реализации целей, задач комитета, выполнению его функциональных обязанностей и реализации муниципальной программы</v>
      </c>
      <c r="B917" s="26">
        <v>811</v>
      </c>
      <c r="C917" s="75" t="s">
        <v>93</v>
      </c>
      <c r="D917" s="75" t="s">
        <v>75</v>
      </c>
      <c r="E917" s="26" t="s">
        <v>515</v>
      </c>
      <c r="F917" s="26"/>
      <c r="G917" s="80">
        <f>G918</f>
        <v>35121.300000000003</v>
      </c>
      <c r="H917" s="80">
        <f>H918</f>
        <v>0</v>
      </c>
      <c r="I917" s="80">
        <f t="shared" si="141"/>
        <v>35121.300000000003</v>
      </c>
      <c r="J917" s="80">
        <f>J918</f>
        <v>0</v>
      </c>
      <c r="K917" s="80">
        <f t="shared" si="142"/>
        <v>35121.300000000003</v>
      </c>
      <c r="L917" s="93"/>
      <c r="M917" s="36"/>
      <c r="N917" s="36"/>
    </row>
    <row r="918" spans="1:14">
      <c r="A918" s="79" t="str">
        <f ca="1">IF(ISERROR(MATCH(E918,Код_КЦСР,0)),"",INDIRECT(ADDRESS(MATCH(E918,Код_КЦСР,0)+1,2,,,"КЦСР")))</f>
        <v>Расходы на обеспечение функций органов местного самоуправления</v>
      </c>
      <c r="B918" s="26">
        <v>811</v>
      </c>
      <c r="C918" s="75" t="s">
        <v>93</v>
      </c>
      <c r="D918" s="75" t="s">
        <v>75</v>
      </c>
      <c r="E918" s="26" t="s">
        <v>516</v>
      </c>
      <c r="F918" s="26"/>
      <c r="G918" s="80">
        <f>G919+G921</f>
        <v>35121.300000000003</v>
      </c>
      <c r="H918" s="80">
        <f>H919+H921</f>
        <v>0</v>
      </c>
      <c r="I918" s="80">
        <f t="shared" si="141"/>
        <v>35121.300000000003</v>
      </c>
      <c r="J918" s="80">
        <f>J919+J921</f>
        <v>0</v>
      </c>
      <c r="K918" s="80">
        <f t="shared" si="142"/>
        <v>35121.300000000003</v>
      </c>
      <c r="L918" s="93"/>
      <c r="M918" s="36"/>
      <c r="N918" s="36"/>
    </row>
    <row r="919" spans="1:14" ht="51" customHeight="1">
      <c r="A919" s="79" t="str">
        <f t="shared" ref="A919:A922" ca="1" si="143">IF(ISERROR(MATCH(F919,Код_КВР,0)),"",INDIRECT(ADDRESS(MATCH(F919,Код_КВР,0)+1,2,,,"КВР")))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19" s="26">
        <v>811</v>
      </c>
      <c r="C919" s="75" t="s">
        <v>93</v>
      </c>
      <c r="D919" s="75" t="s">
        <v>75</v>
      </c>
      <c r="E919" s="26" t="s">
        <v>516</v>
      </c>
      <c r="F919" s="26">
        <v>100</v>
      </c>
      <c r="G919" s="80">
        <f>G920</f>
        <v>35092</v>
      </c>
      <c r="H919" s="80">
        <f>H920</f>
        <v>0</v>
      </c>
      <c r="I919" s="80">
        <f t="shared" si="141"/>
        <v>35092</v>
      </c>
      <c r="J919" s="80">
        <f>J920</f>
        <v>0</v>
      </c>
      <c r="K919" s="80">
        <f t="shared" si="142"/>
        <v>35092</v>
      </c>
      <c r="L919" s="93"/>
      <c r="M919" s="36"/>
      <c r="N919" s="36"/>
    </row>
    <row r="920" spans="1:14" ht="18.75" customHeight="1">
      <c r="A920" s="79" t="str">
        <f t="shared" ca="1" si="143"/>
        <v>Расходы на выплаты персоналу государственных (муниципальных) органов</v>
      </c>
      <c r="B920" s="26">
        <v>811</v>
      </c>
      <c r="C920" s="75" t="s">
        <v>93</v>
      </c>
      <c r="D920" s="75" t="s">
        <v>75</v>
      </c>
      <c r="E920" s="26" t="s">
        <v>516</v>
      </c>
      <c r="F920" s="26">
        <v>120</v>
      </c>
      <c r="G920" s="80">
        <v>35092</v>
      </c>
      <c r="H920" s="80"/>
      <c r="I920" s="80">
        <f t="shared" si="141"/>
        <v>35092</v>
      </c>
      <c r="J920" s="80"/>
      <c r="K920" s="80">
        <f t="shared" si="142"/>
        <v>35092</v>
      </c>
      <c r="L920" s="93"/>
      <c r="M920" s="36"/>
      <c r="N920" s="36"/>
    </row>
    <row r="921" spans="1:14" ht="18.75" customHeight="1">
      <c r="A921" s="79" t="str">
        <f t="shared" ca="1" si="143"/>
        <v>Закупка товаров, работ и услуг для государственных (муниципальных) нужд</v>
      </c>
      <c r="B921" s="26">
        <v>811</v>
      </c>
      <c r="C921" s="75" t="s">
        <v>93</v>
      </c>
      <c r="D921" s="75" t="s">
        <v>75</v>
      </c>
      <c r="E921" s="26" t="s">
        <v>516</v>
      </c>
      <c r="F921" s="26">
        <v>200</v>
      </c>
      <c r="G921" s="80">
        <f>G922</f>
        <v>29.3</v>
      </c>
      <c r="H921" s="80">
        <f>H922</f>
        <v>0</v>
      </c>
      <c r="I921" s="80">
        <f t="shared" si="141"/>
        <v>29.3</v>
      </c>
      <c r="J921" s="80">
        <f>J922</f>
        <v>0</v>
      </c>
      <c r="K921" s="80">
        <f t="shared" si="142"/>
        <v>29.3</v>
      </c>
      <c r="L921" s="93"/>
      <c r="M921" s="36"/>
      <c r="N921" s="36"/>
    </row>
    <row r="922" spans="1:14" ht="35.25" customHeight="1">
      <c r="A922" s="79" t="str">
        <f t="shared" ca="1" si="143"/>
        <v>Иные закупки товаров, работ и услуг для обеспечения государственных (муниципальных) нужд</v>
      </c>
      <c r="B922" s="26">
        <v>811</v>
      </c>
      <c r="C922" s="75" t="s">
        <v>93</v>
      </c>
      <c r="D922" s="75" t="s">
        <v>75</v>
      </c>
      <c r="E922" s="26" t="s">
        <v>516</v>
      </c>
      <c r="F922" s="26">
        <v>240</v>
      </c>
      <c r="G922" s="80">
        <v>29.3</v>
      </c>
      <c r="H922" s="80"/>
      <c r="I922" s="80">
        <f t="shared" si="141"/>
        <v>29.3</v>
      </c>
      <c r="J922" s="80"/>
      <c r="K922" s="80">
        <f t="shared" si="142"/>
        <v>29.3</v>
      </c>
      <c r="L922" s="93"/>
      <c r="M922" s="36"/>
      <c r="N922" s="36"/>
    </row>
    <row r="923" spans="1:14" ht="68.25" customHeight="1">
      <c r="A923" s="79" t="str">
        <f ca="1">IF(ISERROR(MATCH(E923,Код_КЦСР,0)),"",INDIRECT(ADDRESS(MATCH(E923,Код_КЦСР,0)+1,2,,,"КЦСР")))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923" s="26">
        <v>811</v>
      </c>
      <c r="C923" s="75" t="s">
        <v>93</v>
      </c>
      <c r="D923" s="75" t="s">
        <v>75</v>
      </c>
      <c r="E923" s="26" t="s">
        <v>517</v>
      </c>
      <c r="F923" s="26"/>
      <c r="G923" s="80">
        <f>G924+G938</f>
        <v>87492.5</v>
      </c>
      <c r="H923" s="80">
        <f>H924+H938</f>
        <v>724460.39999999991</v>
      </c>
      <c r="I923" s="80">
        <f t="shared" si="141"/>
        <v>811952.89999999991</v>
      </c>
      <c r="J923" s="80">
        <f>J924+J938</f>
        <v>0</v>
      </c>
      <c r="K923" s="80">
        <f t="shared" si="142"/>
        <v>811952.89999999991</v>
      </c>
      <c r="L923" s="93"/>
      <c r="M923" s="36"/>
      <c r="N923" s="36"/>
    </row>
    <row r="924" spans="1:14" ht="33.75" customHeight="1">
      <c r="A924" s="79" t="str">
        <f ca="1">IF(ISERROR(MATCH(E924,Код_КЦСР,0)),"",INDIRECT(ADDRESS(MATCH(E924,Код_КЦСР,0)+1,2,,,"КЦСР")))</f>
        <v>Осуществление бюджетных инвестиций в объекты муниципальной собственности</v>
      </c>
      <c r="B924" s="26">
        <v>811</v>
      </c>
      <c r="C924" s="75" t="s">
        <v>93</v>
      </c>
      <c r="D924" s="75" t="s">
        <v>75</v>
      </c>
      <c r="E924" s="26" t="s">
        <v>519</v>
      </c>
      <c r="F924" s="26"/>
      <c r="G924" s="80">
        <f>G925+G929+G935</f>
        <v>38339.299999999996</v>
      </c>
      <c r="H924" s="80">
        <f>H925+H929+H932+H935</f>
        <v>724460.39999999991</v>
      </c>
      <c r="I924" s="80">
        <f t="shared" si="141"/>
        <v>762799.7</v>
      </c>
      <c r="J924" s="80">
        <f>J925+J929+J932+J935</f>
        <v>0</v>
      </c>
      <c r="K924" s="80">
        <f t="shared" si="142"/>
        <v>762799.7</v>
      </c>
      <c r="L924" s="93"/>
      <c r="M924" s="36"/>
      <c r="N924" s="36"/>
    </row>
    <row r="925" spans="1:14">
      <c r="A925" s="79" t="str">
        <f ca="1">IF(ISERROR(MATCH(E925,Код_КЦСР,0)),"",INDIRECT(ADDRESS(MATCH(E925,Код_КЦСР,0)+1,2,,,"КЦСР")))</f>
        <v>Строительство объектов сметной стоимостью 100 млн. рублей и более</v>
      </c>
      <c r="B925" s="26">
        <v>811</v>
      </c>
      <c r="C925" s="75" t="s">
        <v>93</v>
      </c>
      <c r="D925" s="75" t="s">
        <v>75</v>
      </c>
      <c r="E925" s="26" t="s">
        <v>521</v>
      </c>
      <c r="F925" s="26"/>
      <c r="G925" s="80">
        <f t="shared" ref="G925:J927" si="144">G926</f>
        <v>3538.1</v>
      </c>
      <c r="H925" s="80">
        <f t="shared" si="144"/>
        <v>0</v>
      </c>
      <c r="I925" s="80">
        <f t="shared" si="141"/>
        <v>3538.1</v>
      </c>
      <c r="J925" s="80">
        <f t="shared" si="144"/>
        <v>0</v>
      </c>
      <c r="K925" s="80">
        <f t="shared" si="142"/>
        <v>3538.1</v>
      </c>
      <c r="L925" s="93"/>
      <c r="M925" s="36"/>
      <c r="N925" s="36"/>
    </row>
    <row r="926" spans="1:14">
      <c r="A926" s="79" t="str">
        <f ca="1">IF(ISERROR(MATCH(E926,Код_КЦСР,0)),"",INDIRECT(ADDRESS(MATCH(E926,Код_КЦСР,0)+1,2,,,"КЦСР")))</f>
        <v>Туристско-рекреационный кластер «Центральная городская набережная»</v>
      </c>
      <c r="B926" s="26">
        <v>811</v>
      </c>
      <c r="C926" s="75" t="s">
        <v>93</v>
      </c>
      <c r="D926" s="75" t="s">
        <v>75</v>
      </c>
      <c r="E926" s="26" t="s">
        <v>525</v>
      </c>
      <c r="F926" s="26"/>
      <c r="G926" s="80">
        <f t="shared" si="144"/>
        <v>3538.1</v>
      </c>
      <c r="H926" s="80">
        <f t="shared" si="144"/>
        <v>0</v>
      </c>
      <c r="I926" s="80">
        <f t="shared" si="141"/>
        <v>3538.1</v>
      </c>
      <c r="J926" s="80">
        <f t="shared" si="144"/>
        <v>0</v>
      </c>
      <c r="K926" s="80">
        <f t="shared" si="142"/>
        <v>3538.1</v>
      </c>
      <c r="L926" s="93"/>
      <c r="M926" s="36"/>
      <c r="N926" s="36"/>
    </row>
    <row r="927" spans="1:14" ht="33.75" customHeight="1">
      <c r="A927" s="79" t="str">
        <f ca="1">IF(ISERROR(MATCH(F927,Код_КВР,0)),"",INDIRECT(ADDRESS(MATCH(F927,Код_КВР,0)+1,2,,,"КВР")))</f>
        <v>Капитальные вложения в объекты государственной (муниципальной) собственности</v>
      </c>
      <c r="B927" s="26">
        <v>811</v>
      </c>
      <c r="C927" s="75" t="s">
        <v>93</v>
      </c>
      <c r="D927" s="75" t="s">
        <v>75</v>
      </c>
      <c r="E927" s="26" t="s">
        <v>525</v>
      </c>
      <c r="F927" s="26">
        <v>400</v>
      </c>
      <c r="G927" s="80">
        <f t="shared" si="144"/>
        <v>3538.1</v>
      </c>
      <c r="H927" s="80">
        <f t="shared" si="144"/>
        <v>0</v>
      </c>
      <c r="I927" s="80">
        <f t="shared" si="141"/>
        <v>3538.1</v>
      </c>
      <c r="J927" s="80">
        <f t="shared" si="144"/>
        <v>0</v>
      </c>
      <c r="K927" s="80">
        <f t="shared" si="142"/>
        <v>3538.1</v>
      </c>
      <c r="L927" s="93"/>
      <c r="M927" s="36"/>
      <c r="N927" s="36"/>
    </row>
    <row r="928" spans="1:14">
      <c r="A928" s="79" t="str">
        <f ca="1">IF(ISERROR(MATCH(F928,Код_КВР,0)),"",INDIRECT(ADDRESS(MATCH(F928,Код_КВР,0)+1,2,,,"КВР")))</f>
        <v>Бюджетные инвестиции</v>
      </c>
      <c r="B928" s="26">
        <v>811</v>
      </c>
      <c r="C928" s="75" t="s">
        <v>93</v>
      </c>
      <c r="D928" s="75" t="s">
        <v>75</v>
      </c>
      <c r="E928" s="26" t="s">
        <v>525</v>
      </c>
      <c r="F928" s="26">
        <v>410</v>
      </c>
      <c r="G928" s="80">
        <v>3538.1</v>
      </c>
      <c r="H928" s="80"/>
      <c r="I928" s="80">
        <f t="shared" si="141"/>
        <v>3538.1</v>
      </c>
      <c r="J928" s="80"/>
      <c r="K928" s="80">
        <f t="shared" si="142"/>
        <v>3538.1</v>
      </c>
      <c r="L928" s="93"/>
      <c r="M928" s="36"/>
      <c r="N928" s="36"/>
    </row>
    <row r="929" spans="1:14" ht="49.5">
      <c r="A929" s="79" t="str">
        <f ca="1">IF(ISERROR(MATCH(E929,Код_КЦСР,0)),"",INDIRECT(ADDRESS(MATCH(E929,Код_КЦСР,0)+1,2,,,"КЦСР")))</f>
        <v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v>
      </c>
      <c r="B929" s="26">
        <v>811</v>
      </c>
      <c r="C929" s="75" t="s">
        <v>93</v>
      </c>
      <c r="D929" s="75" t="s">
        <v>75</v>
      </c>
      <c r="E929" s="26" t="s">
        <v>526</v>
      </c>
      <c r="F929" s="26"/>
      <c r="G929" s="80">
        <f>G930</f>
        <v>17400.599999999999</v>
      </c>
      <c r="H929" s="80">
        <f>H930</f>
        <v>4099.1000000000004</v>
      </c>
      <c r="I929" s="80">
        <f t="shared" si="141"/>
        <v>21499.699999999997</v>
      </c>
      <c r="J929" s="80">
        <f>J930</f>
        <v>0</v>
      </c>
      <c r="K929" s="80">
        <f t="shared" si="142"/>
        <v>21499.699999999997</v>
      </c>
      <c r="L929" s="93"/>
      <c r="M929" s="36"/>
      <c r="N929" s="36"/>
    </row>
    <row r="930" spans="1:14" ht="33.75" customHeight="1">
      <c r="A930" s="79" t="str">
        <f ca="1">IF(ISERROR(MATCH(F930,Код_КВР,0)),"",INDIRECT(ADDRESS(MATCH(F930,Код_КВР,0)+1,2,,,"КВР")))</f>
        <v>Капитальные вложения в объекты государственной (муниципальной) собственности</v>
      </c>
      <c r="B930" s="26">
        <v>811</v>
      </c>
      <c r="C930" s="75" t="s">
        <v>93</v>
      </c>
      <c r="D930" s="75" t="s">
        <v>75</v>
      </c>
      <c r="E930" s="26" t="s">
        <v>526</v>
      </c>
      <c r="F930" s="26">
        <v>400</v>
      </c>
      <c r="G930" s="80">
        <f>G931</f>
        <v>17400.599999999999</v>
      </c>
      <c r="H930" s="80">
        <f>H931</f>
        <v>4099.1000000000004</v>
      </c>
      <c r="I930" s="80">
        <f t="shared" si="141"/>
        <v>21499.699999999997</v>
      </c>
      <c r="J930" s="80">
        <f>J931</f>
        <v>0</v>
      </c>
      <c r="K930" s="80">
        <f t="shared" si="142"/>
        <v>21499.699999999997</v>
      </c>
      <c r="L930" s="93"/>
      <c r="M930" s="36"/>
      <c r="N930" s="36"/>
    </row>
    <row r="931" spans="1:14">
      <c r="A931" s="79" t="str">
        <f ca="1">IF(ISERROR(MATCH(F931,Код_КВР,0)),"",INDIRECT(ADDRESS(MATCH(F931,Код_КВР,0)+1,2,,,"КВР")))</f>
        <v>Бюджетные инвестиции</v>
      </c>
      <c r="B931" s="26">
        <v>811</v>
      </c>
      <c r="C931" s="75" t="s">
        <v>93</v>
      </c>
      <c r="D931" s="75" t="s">
        <v>75</v>
      </c>
      <c r="E931" s="26" t="s">
        <v>526</v>
      </c>
      <c r="F931" s="26">
        <v>410</v>
      </c>
      <c r="G931" s="80">
        <v>17400.599999999999</v>
      </c>
      <c r="H931" s="80">
        <f>1448.9+2650.2</f>
        <v>4099.1000000000004</v>
      </c>
      <c r="I931" s="80">
        <f t="shared" si="141"/>
        <v>21499.699999999997</v>
      </c>
      <c r="J931" s="80"/>
      <c r="K931" s="80">
        <f t="shared" si="142"/>
        <v>21499.699999999997</v>
      </c>
      <c r="L931" s="93"/>
      <c r="M931" s="36"/>
      <c r="N931" s="36"/>
    </row>
    <row r="932" spans="1:14" ht="67.5" customHeight="1">
      <c r="A932" s="79" t="str">
        <f ca="1">IF(ISERROR(MATCH(E932,Код_КЦСР,0)),"",INDIRECT(ADDRESS(MATCH(E932,Код_КЦСР,0)+1,2,,,"КЦСР")))</f>
        <v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v>
      </c>
      <c r="B932" s="26">
        <v>811</v>
      </c>
      <c r="C932" s="75" t="s">
        <v>93</v>
      </c>
      <c r="D932" s="75" t="s">
        <v>75</v>
      </c>
      <c r="E932" s="26" t="s">
        <v>645</v>
      </c>
      <c r="F932" s="26"/>
      <c r="G932" s="80">
        <f>G933</f>
        <v>0</v>
      </c>
      <c r="H932" s="80">
        <f>H933</f>
        <v>716262.2</v>
      </c>
      <c r="I932" s="80">
        <f t="shared" ref="I932:I934" si="145">G932+H932</f>
        <v>716262.2</v>
      </c>
      <c r="J932" s="80">
        <f>J933</f>
        <v>0</v>
      </c>
      <c r="K932" s="80">
        <f t="shared" si="142"/>
        <v>716262.2</v>
      </c>
      <c r="L932" s="93"/>
      <c r="M932" s="36"/>
      <c r="N932" s="36"/>
    </row>
    <row r="933" spans="1:14" ht="33.75" customHeight="1">
      <c r="A933" s="79" t="str">
        <f ca="1">IF(ISERROR(MATCH(F933,Код_КВР,0)),"",INDIRECT(ADDRESS(MATCH(F933,Код_КВР,0)+1,2,,,"КВР")))</f>
        <v>Капитальные вложения в объекты государственной (муниципальной) собственности</v>
      </c>
      <c r="B933" s="26">
        <v>811</v>
      </c>
      <c r="C933" s="75" t="s">
        <v>93</v>
      </c>
      <c r="D933" s="75" t="s">
        <v>75</v>
      </c>
      <c r="E933" s="26" t="s">
        <v>645</v>
      </c>
      <c r="F933" s="26">
        <v>400</v>
      </c>
      <c r="G933" s="80">
        <f>G934</f>
        <v>0</v>
      </c>
      <c r="H933" s="80">
        <f>H934</f>
        <v>716262.2</v>
      </c>
      <c r="I933" s="80">
        <f t="shared" si="145"/>
        <v>716262.2</v>
      </c>
      <c r="J933" s="80">
        <f>J934</f>
        <v>0</v>
      </c>
      <c r="K933" s="80">
        <f t="shared" si="142"/>
        <v>716262.2</v>
      </c>
      <c r="L933" s="93"/>
      <c r="M933" s="36"/>
      <c r="N933" s="36"/>
    </row>
    <row r="934" spans="1:14">
      <c r="A934" s="79" t="str">
        <f ca="1">IF(ISERROR(MATCH(F934,Код_КВР,0)),"",INDIRECT(ADDRESS(MATCH(F934,Код_КВР,0)+1,2,,,"КВР")))</f>
        <v>Бюджетные инвестиции</v>
      </c>
      <c r="B934" s="26">
        <v>811</v>
      </c>
      <c r="C934" s="75" t="s">
        <v>93</v>
      </c>
      <c r="D934" s="75" t="s">
        <v>75</v>
      </c>
      <c r="E934" s="26" t="s">
        <v>645</v>
      </c>
      <c r="F934" s="26">
        <v>410</v>
      </c>
      <c r="G934" s="80"/>
      <c r="H934" s="80">
        <v>716262.2</v>
      </c>
      <c r="I934" s="80">
        <f t="shared" si="145"/>
        <v>716262.2</v>
      </c>
      <c r="J934" s="80"/>
      <c r="K934" s="80">
        <f t="shared" si="142"/>
        <v>716262.2</v>
      </c>
      <c r="L934" s="93"/>
      <c r="M934" s="36"/>
      <c r="N934" s="36"/>
    </row>
    <row r="935" spans="1:14" ht="33">
      <c r="A935" s="79" t="str">
        <f ca="1">IF(ISERROR(MATCH(E935,Код_КЦСР,0)),"",INDIRECT(ADDRESS(MATCH(E935,Код_КЦСР,0)+1,2,,,"КЦСР")))</f>
        <v>Индустриальный парк «Череповец». Инженерная и транспортная инфраструктура территории</v>
      </c>
      <c r="B935" s="26">
        <v>811</v>
      </c>
      <c r="C935" s="75" t="s">
        <v>93</v>
      </c>
      <c r="D935" s="75" t="s">
        <v>75</v>
      </c>
      <c r="E935" s="26" t="s">
        <v>616</v>
      </c>
      <c r="F935" s="26"/>
      <c r="G935" s="80">
        <f>G936</f>
        <v>17400.599999999999</v>
      </c>
      <c r="H935" s="80">
        <f>H936</f>
        <v>4099.1000000000004</v>
      </c>
      <c r="I935" s="80">
        <f t="shared" si="141"/>
        <v>21499.699999999997</v>
      </c>
      <c r="J935" s="80">
        <f>J936</f>
        <v>0</v>
      </c>
      <c r="K935" s="80">
        <f t="shared" si="142"/>
        <v>21499.699999999997</v>
      </c>
      <c r="L935" s="93"/>
      <c r="M935" s="36"/>
      <c r="N935" s="36"/>
    </row>
    <row r="936" spans="1:14" ht="33.75" customHeight="1">
      <c r="A936" s="79" t="str">
        <f ca="1">IF(ISERROR(MATCH(F936,Код_КВР,0)),"",INDIRECT(ADDRESS(MATCH(F936,Код_КВР,0)+1,2,,,"КВР")))</f>
        <v>Капитальные вложения в объекты государственной (муниципальной) собственности</v>
      </c>
      <c r="B936" s="26">
        <v>811</v>
      </c>
      <c r="C936" s="75" t="s">
        <v>93</v>
      </c>
      <c r="D936" s="75" t="s">
        <v>75</v>
      </c>
      <c r="E936" s="26" t="s">
        <v>616</v>
      </c>
      <c r="F936" s="26">
        <v>400</v>
      </c>
      <c r="G936" s="80">
        <f>G937</f>
        <v>17400.599999999999</v>
      </c>
      <c r="H936" s="80">
        <f>H937</f>
        <v>4099.1000000000004</v>
      </c>
      <c r="I936" s="80">
        <f t="shared" si="141"/>
        <v>21499.699999999997</v>
      </c>
      <c r="J936" s="80">
        <f>J937</f>
        <v>0</v>
      </c>
      <c r="K936" s="80">
        <f t="shared" si="142"/>
        <v>21499.699999999997</v>
      </c>
      <c r="L936" s="93"/>
      <c r="M936" s="36"/>
      <c r="N936" s="36"/>
    </row>
    <row r="937" spans="1:14">
      <c r="A937" s="79" t="str">
        <f ca="1">IF(ISERROR(MATCH(F937,Код_КВР,0)),"",INDIRECT(ADDRESS(MATCH(F937,Код_КВР,0)+1,2,,,"КВР")))</f>
        <v>Бюджетные инвестиции</v>
      </c>
      <c r="B937" s="26">
        <v>811</v>
      </c>
      <c r="C937" s="75" t="s">
        <v>93</v>
      </c>
      <c r="D937" s="75" t="s">
        <v>75</v>
      </c>
      <c r="E937" s="26" t="s">
        <v>616</v>
      </c>
      <c r="F937" s="26">
        <v>410</v>
      </c>
      <c r="G937" s="80">
        <v>17400.599999999999</v>
      </c>
      <c r="H937" s="80">
        <f>1448.9+2650.2</f>
        <v>4099.1000000000004</v>
      </c>
      <c r="I937" s="80">
        <f t="shared" si="141"/>
        <v>21499.699999999997</v>
      </c>
      <c r="J937" s="80"/>
      <c r="K937" s="80">
        <f t="shared" si="142"/>
        <v>21499.699999999997</v>
      </c>
      <c r="L937" s="93"/>
      <c r="M937" s="36"/>
      <c r="N937" s="36"/>
    </row>
    <row r="938" spans="1:14" ht="18" customHeight="1">
      <c r="A938" s="79" t="str">
        <f ca="1">IF(ISERROR(MATCH(E938,Код_КЦСР,0)),"",INDIRECT(ADDRESS(MATCH(E938,Код_КЦСР,0)+1,2,,,"КЦСР")))</f>
        <v>Обеспечение создания условий для реализации муниципальной программы</v>
      </c>
      <c r="B938" s="26">
        <v>811</v>
      </c>
      <c r="C938" s="75" t="s">
        <v>93</v>
      </c>
      <c r="D938" s="75" t="s">
        <v>75</v>
      </c>
      <c r="E938" s="26" t="s">
        <v>530</v>
      </c>
      <c r="F938" s="26"/>
      <c r="G938" s="80">
        <f>G939+G941+G943</f>
        <v>49153.2</v>
      </c>
      <c r="H938" s="80">
        <f>H939+H941+H943</f>
        <v>0</v>
      </c>
      <c r="I938" s="80">
        <f t="shared" si="141"/>
        <v>49153.2</v>
      </c>
      <c r="J938" s="80">
        <f>J939+J941+J943</f>
        <v>0</v>
      </c>
      <c r="K938" s="80">
        <f t="shared" si="142"/>
        <v>49153.2</v>
      </c>
      <c r="L938" s="93"/>
      <c r="M938" s="36"/>
      <c r="N938" s="36"/>
    </row>
    <row r="939" spans="1:14" ht="51" customHeight="1">
      <c r="A939" s="79" t="str">
        <f t="shared" ref="A939:A944" ca="1" si="146">IF(ISERROR(MATCH(F939,Код_КВР,0)),"",INDIRECT(ADDRESS(MATCH(F939,Код_КВР,0)+1,2,,,"КВР")))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39" s="26">
        <v>811</v>
      </c>
      <c r="C939" s="75" t="s">
        <v>93</v>
      </c>
      <c r="D939" s="75" t="s">
        <v>75</v>
      </c>
      <c r="E939" s="26" t="s">
        <v>530</v>
      </c>
      <c r="F939" s="26">
        <v>100</v>
      </c>
      <c r="G939" s="80">
        <f>G940</f>
        <v>45420.7</v>
      </c>
      <c r="H939" s="80">
        <f>H940</f>
        <v>0</v>
      </c>
      <c r="I939" s="80">
        <f t="shared" si="141"/>
        <v>45420.7</v>
      </c>
      <c r="J939" s="80">
        <f>J940</f>
        <v>0</v>
      </c>
      <c r="K939" s="80">
        <f t="shared" si="142"/>
        <v>45420.7</v>
      </c>
      <c r="L939" s="93"/>
      <c r="M939" s="36"/>
      <c r="N939" s="36"/>
    </row>
    <row r="940" spans="1:14">
      <c r="A940" s="79" t="str">
        <f t="shared" ca="1" si="146"/>
        <v>Расходы на выплаты персоналу казенных учреждений</v>
      </c>
      <c r="B940" s="26">
        <v>811</v>
      </c>
      <c r="C940" s="75" t="s">
        <v>93</v>
      </c>
      <c r="D940" s="75" t="s">
        <v>75</v>
      </c>
      <c r="E940" s="26" t="s">
        <v>530</v>
      </c>
      <c r="F940" s="26">
        <v>110</v>
      </c>
      <c r="G940" s="80">
        <v>45420.7</v>
      </c>
      <c r="H940" s="80"/>
      <c r="I940" s="80">
        <f t="shared" si="141"/>
        <v>45420.7</v>
      </c>
      <c r="J940" s="80"/>
      <c r="K940" s="80">
        <f t="shared" si="142"/>
        <v>45420.7</v>
      </c>
      <c r="L940" s="93"/>
      <c r="M940" s="36"/>
      <c r="N940" s="36"/>
    </row>
    <row r="941" spans="1:14" ht="18.75" customHeight="1">
      <c r="A941" s="79" t="str">
        <f t="shared" ca="1" si="146"/>
        <v>Закупка товаров, работ и услуг для государственных (муниципальных) нужд</v>
      </c>
      <c r="B941" s="26">
        <v>811</v>
      </c>
      <c r="C941" s="75" t="s">
        <v>93</v>
      </c>
      <c r="D941" s="75" t="s">
        <v>75</v>
      </c>
      <c r="E941" s="26" t="s">
        <v>530</v>
      </c>
      <c r="F941" s="26">
        <v>200</v>
      </c>
      <c r="G941" s="80">
        <f>G942</f>
        <v>3302.6</v>
      </c>
      <c r="H941" s="80">
        <f>H942</f>
        <v>0</v>
      </c>
      <c r="I941" s="80">
        <f t="shared" si="141"/>
        <v>3302.6</v>
      </c>
      <c r="J941" s="80">
        <f>J942</f>
        <v>0</v>
      </c>
      <c r="K941" s="80">
        <f t="shared" si="142"/>
        <v>3302.6</v>
      </c>
      <c r="L941" s="93"/>
      <c r="M941" s="36"/>
      <c r="N941" s="36"/>
    </row>
    <row r="942" spans="1:14" ht="35.25" customHeight="1">
      <c r="A942" s="79" t="str">
        <f t="shared" ca="1" si="146"/>
        <v>Иные закупки товаров, работ и услуг для обеспечения государственных (муниципальных) нужд</v>
      </c>
      <c r="B942" s="26">
        <v>811</v>
      </c>
      <c r="C942" s="75" t="s">
        <v>93</v>
      </c>
      <c r="D942" s="75" t="s">
        <v>75</v>
      </c>
      <c r="E942" s="26" t="s">
        <v>530</v>
      </c>
      <c r="F942" s="26">
        <v>240</v>
      </c>
      <c r="G942" s="80">
        <v>3302.6</v>
      </c>
      <c r="H942" s="80"/>
      <c r="I942" s="80">
        <f t="shared" si="141"/>
        <v>3302.6</v>
      </c>
      <c r="J942" s="80"/>
      <c r="K942" s="80">
        <f t="shared" si="142"/>
        <v>3302.6</v>
      </c>
      <c r="L942" s="93"/>
      <c r="M942" s="36"/>
      <c r="N942" s="36"/>
    </row>
    <row r="943" spans="1:14">
      <c r="A943" s="79" t="str">
        <f t="shared" ca="1" si="146"/>
        <v>Иные бюджетные ассигнования</v>
      </c>
      <c r="B943" s="26">
        <v>811</v>
      </c>
      <c r="C943" s="75" t="s">
        <v>93</v>
      </c>
      <c r="D943" s="75" t="s">
        <v>75</v>
      </c>
      <c r="E943" s="26" t="s">
        <v>530</v>
      </c>
      <c r="F943" s="26">
        <v>800</v>
      </c>
      <c r="G943" s="80">
        <f>G944</f>
        <v>429.9</v>
      </c>
      <c r="H943" s="80">
        <f>H944</f>
        <v>0</v>
      </c>
      <c r="I943" s="80">
        <f t="shared" si="141"/>
        <v>429.9</v>
      </c>
      <c r="J943" s="80">
        <f>J944</f>
        <v>0</v>
      </c>
      <c r="K943" s="80">
        <f t="shared" si="142"/>
        <v>429.9</v>
      </c>
      <c r="L943" s="93"/>
      <c r="M943" s="36"/>
      <c r="N943" s="36"/>
    </row>
    <row r="944" spans="1:14">
      <c r="A944" s="79" t="str">
        <f t="shared" ca="1" si="146"/>
        <v>Уплата налогов, сборов и иных платежей</v>
      </c>
      <c r="B944" s="26">
        <v>811</v>
      </c>
      <c r="C944" s="75" t="s">
        <v>93</v>
      </c>
      <c r="D944" s="75" t="s">
        <v>75</v>
      </c>
      <c r="E944" s="26" t="s">
        <v>530</v>
      </c>
      <c r="F944" s="26">
        <v>850</v>
      </c>
      <c r="G944" s="80">
        <v>429.9</v>
      </c>
      <c r="H944" s="80"/>
      <c r="I944" s="80">
        <f t="shared" si="141"/>
        <v>429.9</v>
      </c>
      <c r="J944" s="80"/>
      <c r="K944" s="80">
        <f t="shared" si="142"/>
        <v>429.9</v>
      </c>
      <c r="L944" s="93"/>
      <c r="M944" s="36"/>
      <c r="N944" s="36"/>
    </row>
    <row r="945" spans="1:14">
      <c r="A945" s="79" t="str">
        <f ca="1">IF(ISERROR(MATCH(C945,Код_Раздел,0)),"",INDIRECT(ADDRESS(MATCH(C945,Код_Раздел,0)+1,2,,,"Раздел")))</f>
        <v>Жилищно-коммунальное хозяйство</v>
      </c>
      <c r="B945" s="26">
        <v>811</v>
      </c>
      <c r="C945" s="75" t="s">
        <v>98</v>
      </c>
      <c r="D945" s="75"/>
      <c r="E945" s="26"/>
      <c r="F945" s="26"/>
      <c r="G945" s="80">
        <f>G946</f>
        <v>17586.8</v>
      </c>
      <c r="H945" s="80">
        <f>H946</f>
        <v>0</v>
      </c>
      <c r="I945" s="80">
        <f t="shared" si="141"/>
        <v>17586.8</v>
      </c>
      <c r="J945" s="80">
        <f>J946</f>
        <v>0</v>
      </c>
      <c r="K945" s="80">
        <f t="shared" si="142"/>
        <v>17586.8</v>
      </c>
      <c r="L945" s="93"/>
      <c r="M945" s="36"/>
      <c r="N945" s="36"/>
    </row>
    <row r="946" spans="1:14">
      <c r="A946" s="79" t="s">
        <v>124</v>
      </c>
      <c r="B946" s="26">
        <v>811</v>
      </c>
      <c r="C946" s="75" t="s">
        <v>98</v>
      </c>
      <c r="D946" s="75" t="s">
        <v>92</v>
      </c>
      <c r="E946" s="26"/>
      <c r="F946" s="26"/>
      <c r="G946" s="80">
        <f t="shared" ref="G946:J950" si="147">G947</f>
        <v>17586.8</v>
      </c>
      <c r="H946" s="80">
        <f t="shared" si="147"/>
        <v>0</v>
      </c>
      <c r="I946" s="80">
        <f t="shared" si="141"/>
        <v>17586.8</v>
      </c>
      <c r="J946" s="80">
        <f t="shared" si="147"/>
        <v>0</v>
      </c>
      <c r="K946" s="80">
        <f t="shared" si="142"/>
        <v>17586.8</v>
      </c>
      <c r="L946" s="93"/>
      <c r="M946" s="36"/>
      <c r="N946" s="36"/>
    </row>
    <row r="947" spans="1:14" ht="68.25" customHeight="1">
      <c r="A947" s="79" t="str">
        <f ca="1">IF(ISERROR(MATCH(E947,Код_КЦСР,0)),"",INDIRECT(ADDRESS(MATCH(E947,Код_КЦСР,0)+1,2,,,"КЦСР")))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947" s="26">
        <v>811</v>
      </c>
      <c r="C947" s="75" t="s">
        <v>98</v>
      </c>
      <c r="D947" s="75" t="s">
        <v>92</v>
      </c>
      <c r="E947" s="26" t="s">
        <v>517</v>
      </c>
      <c r="F947" s="26"/>
      <c r="G947" s="80">
        <f t="shared" si="147"/>
        <v>17586.8</v>
      </c>
      <c r="H947" s="80">
        <f t="shared" si="147"/>
        <v>0</v>
      </c>
      <c r="I947" s="80">
        <f t="shared" si="141"/>
        <v>17586.8</v>
      </c>
      <c r="J947" s="80">
        <f t="shared" si="147"/>
        <v>0</v>
      </c>
      <c r="K947" s="80">
        <f t="shared" si="142"/>
        <v>17586.8</v>
      </c>
      <c r="L947" s="93"/>
      <c r="M947" s="36"/>
      <c r="N947" s="36"/>
    </row>
    <row r="948" spans="1:14" ht="33.75" customHeight="1">
      <c r="A948" s="79" t="str">
        <f ca="1">IF(ISERROR(MATCH(E948,Код_КЦСР,0)),"",INDIRECT(ADDRESS(MATCH(E948,Код_КЦСР,0)+1,2,,,"КЦСР")))</f>
        <v>Осуществление бюджетных инвестиций в объекты муниципальной собственности</v>
      </c>
      <c r="B948" s="26">
        <v>811</v>
      </c>
      <c r="C948" s="75" t="s">
        <v>98</v>
      </c>
      <c r="D948" s="75" t="s">
        <v>92</v>
      </c>
      <c r="E948" s="26" t="s">
        <v>519</v>
      </c>
      <c r="F948" s="26"/>
      <c r="G948" s="80">
        <f>G949+G952</f>
        <v>17586.8</v>
      </c>
      <c r="H948" s="80">
        <f>H949+H952</f>
        <v>0</v>
      </c>
      <c r="I948" s="80">
        <f t="shared" si="141"/>
        <v>17586.8</v>
      </c>
      <c r="J948" s="80">
        <f>J949+J952</f>
        <v>0</v>
      </c>
      <c r="K948" s="80">
        <f t="shared" si="142"/>
        <v>17586.8</v>
      </c>
      <c r="L948" s="93"/>
      <c r="M948" s="36"/>
      <c r="N948" s="36"/>
    </row>
    <row r="949" spans="1:14">
      <c r="A949" s="79" t="str">
        <f ca="1">IF(ISERROR(MATCH(E949,Код_КЦСР,0)),"",INDIRECT(ADDRESS(MATCH(E949,Код_КЦСР,0)+1,2,,,"КЦСР")))</f>
        <v>Строительство объектов сметной стоимостью до 100 млн. рублей</v>
      </c>
      <c r="B949" s="26">
        <v>811</v>
      </c>
      <c r="C949" s="75" t="s">
        <v>98</v>
      </c>
      <c r="D949" s="75" t="s">
        <v>92</v>
      </c>
      <c r="E949" s="26" t="s">
        <v>520</v>
      </c>
      <c r="F949" s="26"/>
      <c r="G949" s="80">
        <f t="shared" si="147"/>
        <v>14939.7</v>
      </c>
      <c r="H949" s="80">
        <f t="shared" si="147"/>
        <v>0</v>
      </c>
      <c r="I949" s="80">
        <f t="shared" si="141"/>
        <v>14939.7</v>
      </c>
      <c r="J949" s="80">
        <f t="shared" si="147"/>
        <v>0</v>
      </c>
      <c r="K949" s="80">
        <f t="shared" si="142"/>
        <v>14939.7</v>
      </c>
      <c r="L949" s="93"/>
      <c r="M949" s="36"/>
      <c r="N949" s="36"/>
    </row>
    <row r="950" spans="1:14" ht="33.75" customHeight="1">
      <c r="A950" s="79" t="str">
        <f ca="1">IF(ISERROR(MATCH(F950,Код_КВР,0)),"",INDIRECT(ADDRESS(MATCH(F950,Код_КВР,0)+1,2,,,"КВР")))</f>
        <v>Капитальные вложения в объекты государственной (муниципальной) собственности</v>
      </c>
      <c r="B950" s="26">
        <v>811</v>
      </c>
      <c r="C950" s="75" t="s">
        <v>98</v>
      </c>
      <c r="D950" s="75" t="s">
        <v>92</v>
      </c>
      <c r="E950" s="26" t="s">
        <v>520</v>
      </c>
      <c r="F950" s="26">
        <v>400</v>
      </c>
      <c r="G950" s="80">
        <f t="shared" si="147"/>
        <v>14939.7</v>
      </c>
      <c r="H950" s="80">
        <f t="shared" si="147"/>
        <v>0</v>
      </c>
      <c r="I950" s="80">
        <f t="shared" si="141"/>
        <v>14939.7</v>
      </c>
      <c r="J950" s="80">
        <f t="shared" si="147"/>
        <v>0</v>
      </c>
      <c r="K950" s="80">
        <f t="shared" si="142"/>
        <v>14939.7</v>
      </c>
      <c r="L950" s="93"/>
      <c r="M950" s="36"/>
      <c r="N950" s="36"/>
    </row>
    <row r="951" spans="1:14">
      <c r="A951" s="79" t="str">
        <f ca="1">IF(ISERROR(MATCH(F951,Код_КВР,0)),"",INDIRECT(ADDRESS(MATCH(F951,Код_КВР,0)+1,2,,,"КВР")))</f>
        <v>Бюджетные инвестиции</v>
      </c>
      <c r="B951" s="26">
        <v>811</v>
      </c>
      <c r="C951" s="75" t="s">
        <v>98</v>
      </c>
      <c r="D951" s="75" t="s">
        <v>92</v>
      </c>
      <c r="E951" s="26" t="s">
        <v>520</v>
      </c>
      <c r="F951" s="26">
        <v>410</v>
      </c>
      <c r="G951" s="80">
        <v>14939.7</v>
      </c>
      <c r="H951" s="80"/>
      <c r="I951" s="80">
        <f t="shared" si="141"/>
        <v>14939.7</v>
      </c>
      <c r="J951" s="80"/>
      <c r="K951" s="80">
        <f t="shared" si="142"/>
        <v>14939.7</v>
      </c>
      <c r="L951" s="93"/>
      <c r="M951" s="36"/>
      <c r="N951" s="36"/>
    </row>
    <row r="952" spans="1:14">
      <c r="A952" s="79" t="str">
        <f ca="1">IF(ISERROR(MATCH(E952,Код_КЦСР,0)),"",INDIRECT(ADDRESS(MATCH(E952,Код_КЦСР,0)+1,2,,,"КЦСР")))</f>
        <v>Строительство объектов сметной стоимостью 100 млн. рублей и более</v>
      </c>
      <c r="B952" s="26">
        <v>811</v>
      </c>
      <c r="C952" s="75" t="s">
        <v>98</v>
      </c>
      <c r="D952" s="75" t="s">
        <v>92</v>
      </c>
      <c r="E952" s="26" t="s">
        <v>521</v>
      </c>
      <c r="F952" s="26"/>
      <c r="G952" s="80">
        <f t="shared" ref="G952:J954" si="148">G953</f>
        <v>2647.1</v>
      </c>
      <c r="H952" s="80">
        <f t="shared" si="148"/>
        <v>0</v>
      </c>
      <c r="I952" s="80">
        <f t="shared" si="141"/>
        <v>2647.1</v>
      </c>
      <c r="J952" s="80">
        <f t="shared" si="148"/>
        <v>0</v>
      </c>
      <c r="K952" s="80">
        <f t="shared" si="142"/>
        <v>2647.1</v>
      </c>
      <c r="L952" s="93"/>
      <c r="M952" s="36"/>
      <c r="N952" s="36"/>
    </row>
    <row r="953" spans="1:14">
      <c r="A953" s="79" t="str">
        <f ca="1">IF(ISERROR(MATCH(E953,Код_КЦСР,0)),"",INDIRECT(ADDRESS(MATCH(E953,Код_КЦСР,0)+1,2,,,"КЦСР")))</f>
        <v>Полигон твёрдых бытовых отходов (ТБО) № 2</v>
      </c>
      <c r="B953" s="26">
        <v>811</v>
      </c>
      <c r="C953" s="75" t="s">
        <v>98</v>
      </c>
      <c r="D953" s="75" t="s">
        <v>92</v>
      </c>
      <c r="E953" s="26" t="s">
        <v>523</v>
      </c>
      <c r="F953" s="26"/>
      <c r="G953" s="80">
        <f t="shared" si="148"/>
        <v>2647.1</v>
      </c>
      <c r="H953" s="80">
        <f t="shared" si="148"/>
        <v>0</v>
      </c>
      <c r="I953" s="80">
        <f t="shared" si="141"/>
        <v>2647.1</v>
      </c>
      <c r="J953" s="80">
        <f t="shared" si="148"/>
        <v>0</v>
      </c>
      <c r="K953" s="80">
        <f t="shared" si="142"/>
        <v>2647.1</v>
      </c>
      <c r="L953" s="93"/>
      <c r="M953" s="36"/>
      <c r="N953" s="36"/>
    </row>
    <row r="954" spans="1:14" ht="33.75" customHeight="1">
      <c r="A954" s="79" t="str">
        <f ca="1">IF(ISERROR(MATCH(F954,Код_КВР,0)),"",INDIRECT(ADDRESS(MATCH(F954,Код_КВР,0)+1,2,,,"КВР")))</f>
        <v>Капитальные вложения в объекты государственной (муниципальной) собственности</v>
      </c>
      <c r="B954" s="26">
        <v>811</v>
      </c>
      <c r="C954" s="75" t="s">
        <v>98</v>
      </c>
      <c r="D954" s="75" t="s">
        <v>92</v>
      </c>
      <c r="E954" s="26" t="s">
        <v>523</v>
      </c>
      <c r="F954" s="26">
        <v>400</v>
      </c>
      <c r="G954" s="80">
        <f t="shared" si="148"/>
        <v>2647.1</v>
      </c>
      <c r="H954" s="80">
        <f t="shared" si="148"/>
        <v>0</v>
      </c>
      <c r="I954" s="80">
        <f t="shared" si="141"/>
        <v>2647.1</v>
      </c>
      <c r="J954" s="80">
        <f t="shared" si="148"/>
        <v>0</v>
      </c>
      <c r="K954" s="80">
        <f t="shared" si="142"/>
        <v>2647.1</v>
      </c>
      <c r="L954" s="93"/>
      <c r="M954" s="36"/>
      <c r="N954" s="36"/>
    </row>
    <row r="955" spans="1:14">
      <c r="A955" s="79" t="str">
        <f ca="1">IF(ISERROR(MATCH(F955,Код_КВР,0)),"",INDIRECT(ADDRESS(MATCH(F955,Код_КВР,0)+1,2,,,"КВР")))</f>
        <v>Бюджетные инвестиции</v>
      </c>
      <c r="B955" s="26">
        <v>811</v>
      </c>
      <c r="C955" s="75" t="s">
        <v>98</v>
      </c>
      <c r="D955" s="75" t="s">
        <v>92</v>
      </c>
      <c r="E955" s="26" t="s">
        <v>523</v>
      </c>
      <c r="F955" s="26">
        <v>410</v>
      </c>
      <c r="G955" s="80">
        <v>2647.1</v>
      </c>
      <c r="H955" s="80"/>
      <c r="I955" s="80">
        <f t="shared" si="141"/>
        <v>2647.1</v>
      </c>
      <c r="J955" s="80"/>
      <c r="K955" s="80">
        <f t="shared" si="142"/>
        <v>2647.1</v>
      </c>
      <c r="L955" s="93"/>
      <c r="M955" s="36"/>
      <c r="N955" s="36"/>
    </row>
    <row r="956" spans="1:14">
      <c r="A956" s="79" t="str">
        <f ca="1">IF(ISERROR(MATCH(C956,Код_Раздел,0)),"",INDIRECT(ADDRESS(MATCH(C956,Код_Раздел,0)+1,2,,,"Раздел")))</f>
        <v>Образование</v>
      </c>
      <c r="B956" s="26">
        <v>811</v>
      </c>
      <c r="C956" s="75" t="s">
        <v>74</v>
      </c>
      <c r="D956" s="75"/>
      <c r="E956" s="26"/>
      <c r="F956" s="26"/>
      <c r="G956" s="80">
        <f>G957+G962+G972</f>
        <v>20152.900000000001</v>
      </c>
      <c r="H956" s="80">
        <f>H957+H962+H972</f>
        <v>0</v>
      </c>
      <c r="I956" s="80">
        <f t="shared" si="141"/>
        <v>20152.900000000001</v>
      </c>
      <c r="J956" s="80">
        <f>J957+J962+J972</f>
        <v>5835.7</v>
      </c>
      <c r="K956" s="80">
        <f t="shared" si="142"/>
        <v>25988.600000000002</v>
      </c>
      <c r="L956" s="93"/>
      <c r="M956" s="36"/>
      <c r="N956" s="36"/>
    </row>
    <row r="957" spans="1:14">
      <c r="A957" s="83" t="s">
        <v>122</v>
      </c>
      <c r="B957" s="26">
        <v>811</v>
      </c>
      <c r="C957" s="75" t="s">
        <v>74</v>
      </c>
      <c r="D957" s="75" t="s">
        <v>91</v>
      </c>
      <c r="E957" s="26"/>
      <c r="F957" s="26"/>
      <c r="G957" s="80">
        <f t="shared" ref="G957:J960" si="149">G958</f>
        <v>13000</v>
      </c>
      <c r="H957" s="80">
        <f t="shared" si="149"/>
        <v>0</v>
      </c>
      <c r="I957" s="80">
        <f t="shared" si="141"/>
        <v>13000</v>
      </c>
      <c r="J957" s="80">
        <f t="shared" si="149"/>
        <v>-2294.9</v>
      </c>
      <c r="K957" s="80">
        <f t="shared" si="142"/>
        <v>10705.1</v>
      </c>
      <c r="L957" s="93"/>
      <c r="M957" s="36"/>
      <c r="N957" s="36"/>
    </row>
    <row r="958" spans="1:14" ht="68.25" customHeight="1">
      <c r="A958" s="79" t="str">
        <f ca="1">IF(ISERROR(MATCH(E958,Код_КЦСР,0)),"",INDIRECT(ADDRESS(MATCH(E958,Код_КЦСР,0)+1,2,,,"КЦСР")))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958" s="26">
        <v>811</v>
      </c>
      <c r="C958" s="75" t="s">
        <v>74</v>
      </c>
      <c r="D958" s="75" t="s">
        <v>91</v>
      </c>
      <c r="E958" s="26" t="s">
        <v>517</v>
      </c>
      <c r="F958" s="26"/>
      <c r="G958" s="80">
        <f t="shared" si="149"/>
        <v>13000</v>
      </c>
      <c r="H958" s="80">
        <f t="shared" si="149"/>
        <v>0</v>
      </c>
      <c r="I958" s="80">
        <f t="shared" si="141"/>
        <v>13000</v>
      </c>
      <c r="J958" s="80">
        <f t="shared" si="149"/>
        <v>-2294.9</v>
      </c>
      <c r="K958" s="80">
        <f t="shared" si="142"/>
        <v>10705.1</v>
      </c>
      <c r="L958" s="93"/>
      <c r="M958" s="36"/>
      <c r="N958" s="36"/>
    </row>
    <row r="959" spans="1:14">
      <c r="A959" s="79" t="str">
        <f ca="1">IF(ISERROR(MATCH(E959,Код_КЦСР,0)),"",INDIRECT(ADDRESS(MATCH(E959,Код_КЦСР,0)+1,2,,,"КЦСР")))</f>
        <v>Капитальный ремонт объектов муниципальной собственности</v>
      </c>
      <c r="B959" s="26">
        <v>811</v>
      </c>
      <c r="C959" s="75" t="s">
        <v>74</v>
      </c>
      <c r="D959" s="75" t="s">
        <v>91</v>
      </c>
      <c r="E959" s="26" t="s">
        <v>529</v>
      </c>
      <c r="F959" s="26"/>
      <c r="G959" s="80">
        <f t="shared" si="149"/>
        <v>13000</v>
      </c>
      <c r="H959" s="80">
        <f t="shared" si="149"/>
        <v>0</v>
      </c>
      <c r="I959" s="80">
        <f t="shared" si="141"/>
        <v>13000</v>
      </c>
      <c r="J959" s="80">
        <f t="shared" si="149"/>
        <v>-2294.9</v>
      </c>
      <c r="K959" s="80">
        <f t="shared" si="142"/>
        <v>10705.1</v>
      </c>
      <c r="L959" s="93"/>
      <c r="M959" s="36"/>
      <c r="N959" s="36"/>
    </row>
    <row r="960" spans="1:14" ht="18.75" customHeight="1">
      <c r="A960" s="79" t="str">
        <f ca="1">IF(ISERROR(MATCH(F960,Код_КВР,0)),"",INDIRECT(ADDRESS(MATCH(F960,Код_КВР,0)+1,2,,,"КВР")))</f>
        <v>Закупка товаров, работ и услуг для государственных (муниципальных) нужд</v>
      </c>
      <c r="B960" s="26">
        <v>811</v>
      </c>
      <c r="C960" s="75" t="s">
        <v>74</v>
      </c>
      <c r="D960" s="75" t="s">
        <v>91</v>
      </c>
      <c r="E960" s="26" t="s">
        <v>529</v>
      </c>
      <c r="F960" s="26">
        <v>200</v>
      </c>
      <c r="G960" s="80">
        <f t="shared" si="149"/>
        <v>13000</v>
      </c>
      <c r="H960" s="80">
        <f t="shared" si="149"/>
        <v>0</v>
      </c>
      <c r="I960" s="80">
        <f t="shared" si="141"/>
        <v>13000</v>
      </c>
      <c r="J960" s="80">
        <f t="shared" si="149"/>
        <v>-2294.9</v>
      </c>
      <c r="K960" s="80">
        <f t="shared" si="142"/>
        <v>10705.1</v>
      </c>
      <c r="L960" s="93"/>
      <c r="M960" s="36"/>
      <c r="N960" s="36"/>
    </row>
    <row r="961" spans="1:14" ht="35.25" customHeight="1">
      <c r="A961" s="79" t="str">
        <f ca="1">IF(ISERROR(MATCH(F961,Код_КВР,0)),"",INDIRECT(ADDRESS(MATCH(F961,Код_КВР,0)+1,2,,,"КВР")))</f>
        <v>Иные закупки товаров, работ и услуг для обеспечения государственных (муниципальных) нужд</v>
      </c>
      <c r="B961" s="26">
        <v>811</v>
      </c>
      <c r="C961" s="75" t="s">
        <v>74</v>
      </c>
      <c r="D961" s="75" t="s">
        <v>91</v>
      </c>
      <c r="E961" s="26" t="s">
        <v>529</v>
      </c>
      <c r="F961" s="26">
        <v>240</v>
      </c>
      <c r="G961" s="80">
        <v>13000</v>
      </c>
      <c r="H961" s="80"/>
      <c r="I961" s="80">
        <f t="shared" si="141"/>
        <v>13000</v>
      </c>
      <c r="J961" s="80">
        <v>-2294.9</v>
      </c>
      <c r="K961" s="80">
        <f t="shared" si="142"/>
        <v>10705.1</v>
      </c>
      <c r="L961" s="93"/>
      <c r="M961" s="36"/>
      <c r="N961" s="36"/>
    </row>
    <row r="962" spans="1:14">
      <c r="A962" s="66" t="s">
        <v>78</v>
      </c>
      <c r="B962" s="26">
        <v>811</v>
      </c>
      <c r="C962" s="75" t="s">
        <v>74</v>
      </c>
      <c r="D962" s="75" t="s">
        <v>74</v>
      </c>
      <c r="E962" s="26"/>
      <c r="F962" s="26"/>
      <c r="G962" s="80">
        <f t="shared" ref="G962:J966" si="150">G963</f>
        <v>36.700000000000003</v>
      </c>
      <c r="H962" s="80">
        <f t="shared" si="150"/>
        <v>0</v>
      </c>
      <c r="I962" s="80">
        <f t="shared" si="141"/>
        <v>36.700000000000003</v>
      </c>
      <c r="J962" s="80">
        <f>J963+J968</f>
        <v>4977.2</v>
      </c>
      <c r="K962" s="80">
        <f t="shared" si="142"/>
        <v>5013.8999999999996</v>
      </c>
      <c r="L962" s="93"/>
      <c r="M962" s="36"/>
      <c r="N962" s="36"/>
    </row>
    <row r="963" spans="1:14" ht="33.75" customHeight="1">
      <c r="A963" s="79" t="str">
        <f ca="1">IF(ISERROR(MATCH(E963,Код_КЦСР,0)),"",INDIRECT(ADDRESS(MATCH(E963,Код_КЦСР,0)+1,2,,,"КЦСР")))</f>
        <v>Муниципальная программа «Социальная поддержка граждан» на 2014 – 2018 годы</v>
      </c>
      <c r="B963" s="26">
        <v>811</v>
      </c>
      <c r="C963" s="75" t="s">
        <v>74</v>
      </c>
      <c r="D963" s="75" t="s">
        <v>74</v>
      </c>
      <c r="E963" s="26" t="s">
        <v>409</v>
      </c>
      <c r="F963" s="26"/>
      <c r="G963" s="80">
        <f t="shared" si="150"/>
        <v>36.700000000000003</v>
      </c>
      <c r="H963" s="80">
        <f t="shared" si="150"/>
        <v>0</v>
      </c>
      <c r="I963" s="80">
        <f t="shared" si="141"/>
        <v>36.700000000000003</v>
      </c>
      <c r="J963" s="80">
        <f>J964</f>
        <v>0</v>
      </c>
      <c r="K963" s="80">
        <f t="shared" si="142"/>
        <v>36.700000000000003</v>
      </c>
      <c r="L963" s="93"/>
      <c r="M963" s="36"/>
      <c r="N963" s="36"/>
    </row>
    <row r="964" spans="1:14" ht="54" customHeight="1">
      <c r="A964" s="79" t="str">
        <f ca="1">IF(ISERROR(MATCH(E964,Код_КЦСР,0)),"",INDIRECT(ADDRESS(MATCH(E964,Код_КЦСР,0)+1,2,,,"КЦСР")))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v>
      </c>
      <c r="B964" s="26">
        <v>811</v>
      </c>
      <c r="C964" s="75" t="s">
        <v>74</v>
      </c>
      <c r="D964" s="75" t="s">
        <v>74</v>
      </c>
      <c r="E964" s="26" t="s">
        <v>412</v>
      </c>
      <c r="F964" s="26"/>
      <c r="G964" s="80">
        <f t="shared" si="150"/>
        <v>36.700000000000003</v>
      </c>
      <c r="H964" s="80">
        <f t="shared" si="150"/>
        <v>0</v>
      </c>
      <c r="I964" s="80">
        <f t="shared" si="141"/>
        <v>36.700000000000003</v>
      </c>
      <c r="J964" s="80">
        <f>J965</f>
        <v>0</v>
      </c>
      <c r="K964" s="80">
        <f t="shared" si="142"/>
        <v>36.700000000000003</v>
      </c>
      <c r="L964" s="93"/>
      <c r="M964" s="36"/>
      <c r="N964" s="36"/>
    </row>
    <row r="965" spans="1:14" ht="68.25" customHeight="1">
      <c r="A965" s="79" t="str">
        <f ca="1">IF(ISERROR(MATCH(E965,Код_КЦСР,0)),"",INDIRECT(ADDRESS(MATCH(E965,Код_КЦСР,0)+1,2,,,"КЦСР")))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городского бюджета</v>
      </c>
      <c r="B965" s="26">
        <v>811</v>
      </c>
      <c r="C965" s="75" t="s">
        <v>74</v>
      </c>
      <c r="D965" s="75" t="s">
        <v>74</v>
      </c>
      <c r="E965" s="26" t="s">
        <v>413</v>
      </c>
      <c r="F965" s="26"/>
      <c r="G965" s="80">
        <f t="shared" si="150"/>
        <v>36.700000000000003</v>
      </c>
      <c r="H965" s="80">
        <f t="shared" si="150"/>
        <v>0</v>
      </c>
      <c r="I965" s="80">
        <f t="shared" si="141"/>
        <v>36.700000000000003</v>
      </c>
      <c r="J965" s="80">
        <f t="shared" si="150"/>
        <v>0</v>
      </c>
      <c r="K965" s="80">
        <f t="shared" si="142"/>
        <v>36.700000000000003</v>
      </c>
      <c r="L965" s="93"/>
      <c r="M965" s="36"/>
      <c r="N965" s="36"/>
    </row>
    <row r="966" spans="1:14" ht="18.75" customHeight="1">
      <c r="A966" s="79" t="str">
        <f ca="1">IF(ISERROR(MATCH(F966,Код_КВР,0)),"",INDIRECT(ADDRESS(MATCH(F966,Код_КВР,0)+1,2,,,"КВР")))</f>
        <v>Закупка товаров, работ и услуг для государственных (муниципальных) нужд</v>
      </c>
      <c r="B966" s="26">
        <v>811</v>
      </c>
      <c r="C966" s="75" t="s">
        <v>74</v>
      </c>
      <c r="D966" s="75" t="s">
        <v>74</v>
      </c>
      <c r="E966" s="26" t="s">
        <v>413</v>
      </c>
      <c r="F966" s="26">
        <v>200</v>
      </c>
      <c r="G966" s="80">
        <f t="shared" si="150"/>
        <v>36.700000000000003</v>
      </c>
      <c r="H966" s="80">
        <f t="shared" si="150"/>
        <v>0</v>
      </c>
      <c r="I966" s="80">
        <f t="shared" si="141"/>
        <v>36.700000000000003</v>
      </c>
      <c r="J966" s="80">
        <f t="shared" si="150"/>
        <v>0</v>
      </c>
      <c r="K966" s="80">
        <f t="shared" si="142"/>
        <v>36.700000000000003</v>
      </c>
      <c r="L966" s="93"/>
      <c r="M966" s="36"/>
      <c r="N966" s="36"/>
    </row>
    <row r="967" spans="1:14" ht="35.25" customHeight="1">
      <c r="A967" s="79" t="str">
        <f ca="1">IF(ISERROR(MATCH(F967,Код_КВР,0)),"",INDIRECT(ADDRESS(MATCH(F967,Код_КВР,0)+1,2,,,"КВР")))</f>
        <v>Иные закупки товаров, работ и услуг для обеспечения государственных (муниципальных) нужд</v>
      </c>
      <c r="B967" s="26">
        <v>811</v>
      </c>
      <c r="C967" s="75" t="s">
        <v>74</v>
      </c>
      <c r="D967" s="75" t="s">
        <v>74</v>
      </c>
      <c r="E967" s="26" t="s">
        <v>413</v>
      </c>
      <c r="F967" s="26">
        <v>240</v>
      </c>
      <c r="G967" s="80">
        <v>36.700000000000003</v>
      </c>
      <c r="H967" s="80"/>
      <c r="I967" s="80">
        <f t="shared" si="141"/>
        <v>36.700000000000003</v>
      </c>
      <c r="J967" s="80"/>
      <c r="K967" s="80">
        <f t="shared" si="142"/>
        <v>36.700000000000003</v>
      </c>
      <c r="L967" s="93"/>
      <c r="M967" s="36"/>
      <c r="N967" s="36"/>
    </row>
    <row r="968" spans="1:14" ht="66">
      <c r="A968" s="79" t="str">
        <f ca="1">IF(ISERROR(MATCH(E968,Код_КЦСР,0)),"",INDIRECT(ADDRESS(MATCH(E968,Код_КЦСР,0)+1,2,,,"КЦСР")))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968" s="26">
        <v>811</v>
      </c>
      <c r="C968" s="75" t="s">
        <v>74</v>
      </c>
      <c r="D968" s="75" t="s">
        <v>74</v>
      </c>
      <c r="E968" s="26" t="s">
        <v>517</v>
      </c>
      <c r="F968" s="26"/>
      <c r="G968" s="80"/>
      <c r="H968" s="80"/>
      <c r="I968" s="80">
        <f t="shared" si="141"/>
        <v>0</v>
      </c>
      <c r="J968" s="80">
        <f>J969</f>
        <v>4977.2</v>
      </c>
      <c r="K968" s="80">
        <f t="shared" si="142"/>
        <v>4977.2</v>
      </c>
      <c r="L968" s="93"/>
      <c r="M968" s="36"/>
      <c r="N968" s="36"/>
    </row>
    <row r="969" spans="1:14" ht="35.25" customHeight="1">
      <c r="A969" s="79" t="str">
        <f ca="1">IF(ISERROR(MATCH(E969,Код_КЦСР,0)),"",INDIRECT(ADDRESS(MATCH(E969,Код_КЦСР,0)+1,2,,,"КЦСР")))</f>
        <v>Капитальный ремонт объектов муниципальной собственности</v>
      </c>
      <c r="B969" s="26">
        <v>811</v>
      </c>
      <c r="C969" s="75" t="s">
        <v>74</v>
      </c>
      <c r="D969" s="75" t="s">
        <v>74</v>
      </c>
      <c r="E969" s="26" t="s">
        <v>529</v>
      </c>
      <c r="F969" s="26"/>
      <c r="G969" s="80"/>
      <c r="H969" s="80"/>
      <c r="I969" s="80">
        <f t="shared" si="141"/>
        <v>0</v>
      </c>
      <c r="J969" s="80">
        <f>J970</f>
        <v>4977.2</v>
      </c>
      <c r="K969" s="80">
        <f t="shared" si="142"/>
        <v>4977.2</v>
      </c>
      <c r="L969" s="93"/>
      <c r="M969" s="36"/>
      <c r="N969" s="36"/>
    </row>
    <row r="970" spans="1:14" ht="18.75" customHeight="1">
      <c r="A970" s="79" t="str">
        <f ca="1">IF(ISERROR(MATCH(F970,Код_КВР,0)),"",INDIRECT(ADDRESS(MATCH(F970,Код_КВР,0)+1,2,,,"КВР")))</f>
        <v>Закупка товаров, работ и услуг для государственных (муниципальных) нужд</v>
      </c>
      <c r="B970" s="26">
        <v>811</v>
      </c>
      <c r="C970" s="75" t="s">
        <v>74</v>
      </c>
      <c r="D970" s="75" t="s">
        <v>74</v>
      </c>
      <c r="E970" s="26" t="s">
        <v>529</v>
      </c>
      <c r="F970" s="26">
        <v>200</v>
      </c>
      <c r="G970" s="80"/>
      <c r="H970" s="80"/>
      <c r="I970" s="80">
        <f t="shared" si="141"/>
        <v>0</v>
      </c>
      <c r="J970" s="80">
        <f>J971</f>
        <v>4977.2</v>
      </c>
      <c r="K970" s="80">
        <f t="shared" si="142"/>
        <v>4977.2</v>
      </c>
      <c r="L970" s="93"/>
      <c r="M970" s="36"/>
      <c r="N970" s="36"/>
    </row>
    <row r="971" spans="1:14" ht="16.5" customHeight="1">
      <c r="A971" s="79" t="str">
        <f ca="1">IF(ISERROR(MATCH(F971,Код_КВР,0)),"",INDIRECT(ADDRESS(MATCH(F971,Код_КВР,0)+1,2,,,"КВР")))</f>
        <v>Иные закупки товаров, работ и услуг для обеспечения государственных (муниципальных) нужд</v>
      </c>
      <c r="B971" s="26">
        <v>811</v>
      </c>
      <c r="C971" s="75" t="s">
        <v>74</v>
      </c>
      <c r="D971" s="75" t="s">
        <v>74</v>
      </c>
      <c r="E971" s="26" t="s">
        <v>529</v>
      </c>
      <c r="F971" s="26">
        <v>240</v>
      </c>
      <c r="G971" s="80"/>
      <c r="H971" s="80"/>
      <c r="I971" s="80">
        <f t="shared" si="141"/>
        <v>0</v>
      </c>
      <c r="J971" s="80">
        <v>4977.2</v>
      </c>
      <c r="K971" s="80">
        <f t="shared" si="142"/>
        <v>4977.2</v>
      </c>
      <c r="L971" s="93"/>
      <c r="M971" s="36"/>
      <c r="N971" s="36"/>
    </row>
    <row r="972" spans="1:14">
      <c r="A972" s="83" t="s">
        <v>123</v>
      </c>
      <c r="B972" s="26">
        <v>811</v>
      </c>
      <c r="C972" s="75" t="s">
        <v>74</v>
      </c>
      <c r="D972" s="75" t="s">
        <v>96</v>
      </c>
      <c r="E972" s="26"/>
      <c r="F972" s="26"/>
      <c r="G972" s="80">
        <f t="shared" ref="G972:J974" si="151">G973</f>
        <v>7116.2</v>
      </c>
      <c r="H972" s="80">
        <f t="shared" si="151"/>
        <v>0</v>
      </c>
      <c r="I972" s="80">
        <f t="shared" si="141"/>
        <v>7116.2</v>
      </c>
      <c r="J972" s="80">
        <f t="shared" si="151"/>
        <v>3153.4</v>
      </c>
      <c r="K972" s="80">
        <f t="shared" si="142"/>
        <v>10269.6</v>
      </c>
      <c r="L972" s="93"/>
      <c r="M972" s="36"/>
      <c r="N972" s="36"/>
    </row>
    <row r="973" spans="1:14" ht="68.25" customHeight="1">
      <c r="A973" s="79" t="str">
        <f ca="1">IF(ISERROR(MATCH(E973,Код_КЦСР,0)),"",INDIRECT(ADDRESS(MATCH(E973,Код_КЦСР,0)+1,2,,,"КЦСР")))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973" s="26">
        <v>811</v>
      </c>
      <c r="C973" s="75" t="s">
        <v>74</v>
      </c>
      <c r="D973" s="75" t="s">
        <v>96</v>
      </c>
      <c r="E973" s="26" t="s">
        <v>517</v>
      </c>
      <c r="F973" s="26"/>
      <c r="G973" s="80">
        <f t="shared" si="151"/>
        <v>7116.2</v>
      </c>
      <c r="H973" s="80">
        <f t="shared" si="151"/>
        <v>0</v>
      </c>
      <c r="I973" s="80">
        <f t="shared" si="141"/>
        <v>7116.2</v>
      </c>
      <c r="J973" s="80">
        <f t="shared" si="151"/>
        <v>3153.4</v>
      </c>
      <c r="K973" s="80">
        <f t="shared" si="142"/>
        <v>10269.6</v>
      </c>
      <c r="L973" s="93"/>
      <c r="M973" s="36"/>
      <c r="N973" s="36"/>
    </row>
    <row r="974" spans="1:14" ht="33.75" customHeight="1">
      <c r="A974" s="79" t="str">
        <f ca="1">IF(ISERROR(MATCH(E974,Код_КЦСР,0)),"",INDIRECT(ADDRESS(MATCH(E974,Код_КЦСР,0)+1,2,,,"КЦСР")))</f>
        <v>Осуществление бюджетных инвестиций в объекты муниципальной собственности</v>
      </c>
      <c r="B974" s="26">
        <v>811</v>
      </c>
      <c r="C974" s="75" t="s">
        <v>74</v>
      </c>
      <c r="D974" s="75" t="s">
        <v>96</v>
      </c>
      <c r="E974" s="26" t="s">
        <v>519</v>
      </c>
      <c r="F974" s="26"/>
      <c r="G974" s="80">
        <f t="shared" si="151"/>
        <v>7116.2</v>
      </c>
      <c r="H974" s="80">
        <f t="shared" si="151"/>
        <v>0</v>
      </c>
      <c r="I974" s="80">
        <f t="shared" si="141"/>
        <v>7116.2</v>
      </c>
      <c r="J974" s="80">
        <f t="shared" si="151"/>
        <v>3153.4</v>
      </c>
      <c r="K974" s="80">
        <f t="shared" si="142"/>
        <v>10269.6</v>
      </c>
      <c r="L974" s="93"/>
      <c r="M974" s="36"/>
      <c r="N974" s="36"/>
    </row>
    <row r="975" spans="1:14">
      <c r="A975" s="79" t="str">
        <f ca="1">IF(ISERROR(MATCH(E975,Код_КЦСР,0)),"",INDIRECT(ADDRESS(MATCH(E975,Код_КЦСР,0)+1,2,,,"КЦСР")))</f>
        <v>Строительство объектов сметной стоимостью до 100 млн. рублей</v>
      </c>
      <c r="B975" s="26">
        <v>811</v>
      </c>
      <c r="C975" s="75" t="s">
        <v>74</v>
      </c>
      <c r="D975" s="75" t="s">
        <v>96</v>
      </c>
      <c r="E975" s="26" t="s">
        <v>520</v>
      </c>
      <c r="F975" s="26"/>
      <c r="G975" s="80">
        <f t="shared" ref="G975:J976" si="152">G976</f>
        <v>7116.2</v>
      </c>
      <c r="H975" s="80">
        <f t="shared" si="152"/>
        <v>0</v>
      </c>
      <c r="I975" s="80">
        <f t="shared" si="141"/>
        <v>7116.2</v>
      </c>
      <c r="J975" s="80">
        <f t="shared" si="152"/>
        <v>3153.4</v>
      </c>
      <c r="K975" s="80">
        <f t="shared" si="142"/>
        <v>10269.6</v>
      </c>
      <c r="L975" s="93"/>
      <c r="M975" s="36"/>
      <c r="N975" s="36"/>
    </row>
    <row r="976" spans="1:14" ht="33.75" customHeight="1">
      <c r="A976" s="79" t="str">
        <f ca="1">IF(ISERROR(MATCH(F976,Код_КВР,0)),"",INDIRECT(ADDRESS(MATCH(F976,Код_КВР,0)+1,2,,,"КВР")))</f>
        <v>Капитальные вложения в объекты государственной (муниципальной) собственности</v>
      </c>
      <c r="B976" s="26">
        <v>811</v>
      </c>
      <c r="C976" s="75" t="s">
        <v>74</v>
      </c>
      <c r="D976" s="75" t="s">
        <v>96</v>
      </c>
      <c r="E976" s="26" t="s">
        <v>520</v>
      </c>
      <c r="F976" s="26">
        <v>400</v>
      </c>
      <c r="G976" s="80">
        <f t="shared" si="152"/>
        <v>7116.2</v>
      </c>
      <c r="H976" s="80">
        <f t="shared" si="152"/>
        <v>0</v>
      </c>
      <c r="I976" s="80">
        <f t="shared" si="141"/>
        <v>7116.2</v>
      </c>
      <c r="J976" s="80">
        <f t="shared" si="152"/>
        <v>3153.4</v>
      </c>
      <c r="K976" s="80">
        <f t="shared" si="142"/>
        <v>10269.6</v>
      </c>
      <c r="L976" s="93"/>
      <c r="M976" s="36"/>
      <c r="N976" s="36"/>
    </row>
    <row r="977" spans="1:14">
      <c r="A977" s="79" t="str">
        <f ca="1">IF(ISERROR(MATCH(F977,Код_КВР,0)),"",INDIRECT(ADDRESS(MATCH(F977,Код_КВР,0)+1,2,,,"КВР")))</f>
        <v>Бюджетные инвестиции</v>
      </c>
      <c r="B977" s="26">
        <v>811</v>
      </c>
      <c r="C977" s="75" t="s">
        <v>74</v>
      </c>
      <c r="D977" s="75" t="s">
        <v>96</v>
      </c>
      <c r="E977" s="26" t="s">
        <v>520</v>
      </c>
      <c r="F977" s="26">
        <v>410</v>
      </c>
      <c r="G977" s="80">
        <v>7116.2</v>
      </c>
      <c r="H977" s="80"/>
      <c r="I977" s="80">
        <f t="shared" si="141"/>
        <v>7116.2</v>
      </c>
      <c r="J977" s="80">
        <v>3153.4</v>
      </c>
      <c r="K977" s="80">
        <f t="shared" si="142"/>
        <v>10269.6</v>
      </c>
      <c r="L977" s="93"/>
      <c r="M977" s="36"/>
      <c r="N977" s="36"/>
    </row>
    <row r="978" spans="1:14">
      <c r="A978" s="79" t="str">
        <f ca="1">IF(ISERROR(MATCH(C978,Код_Раздел,0)),"",INDIRECT(ADDRESS(MATCH(C978,Код_Раздел,0)+1,2,,,"Раздел")))</f>
        <v>Культура, кинематография</v>
      </c>
      <c r="B978" s="26">
        <v>811</v>
      </c>
      <c r="C978" s="75" t="s">
        <v>99</v>
      </c>
      <c r="D978" s="75"/>
      <c r="E978" s="26"/>
      <c r="F978" s="26"/>
      <c r="G978" s="80">
        <f>G979+G984</f>
        <v>25975.899999999998</v>
      </c>
      <c r="H978" s="80">
        <f>H979+H984</f>
        <v>0</v>
      </c>
      <c r="I978" s="80">
        <f t="shared" si="141"/>
        <v>25975.899999999998</v>
      </c>
      <c r="J978" s="80">
        <f>J979+J984</f>
        <v>0</v>
      </c>
      <c r="K978" s="80">
        <f t="shared" si="142"/>
        <v>25975.899999999998</v>
      </c>
      <c r="L978" s="93"/>
      <c r="M978" s="36"/>
      <c r="N978" s="36"/>
    </row>
    <row r="979" spans="1:14">
      <c r="A979" s="83" t="s">
        <v>63</v>
      </c>
      <c r="B979" s="26">
        <v>811</v>
      </c>
      <c r="C979" s="75" t="s">
        <v>99</v>
      </c>
      <c r="D979" s="75" t="s">
        <v>90</v>
      </c>
      <c r="E979" s="26"/>
      <c r="F979" s="26"/>
      <c r="G979" s="80">
        <f t="shared" ref="G979:J982" si="153">G980</f>
        <v>23099.1</v>
      </c>
      <c r="H979" s="80">
        <f t="shared" si="153"/>
        <v>0</v>
      </c>
      <c r="I979" s="80">
        <f t="shared" si="141"/>
        <v>23099.1</v>
      </c>
      <c r="J979" s="80">
        <f t="shared" si="153"/>
        <v>0</v>
      </c>
      <c r="K979" s="80">
        <f t="shared" si="142"/>
        <v>23099.1</v>
      </c>
      <c r="L979" s="93"/>
      <c r="M979" s="36"/>
      <c r="N979" s="36"/>
    </row>
    <row r="980" spans="1:14" ht="68.25" customHeight="1">
      <c r="A980" s="79" t="str">
        <f ca="1">IF(ISERROR(MATCH(E980,Код_КЦСР,0)),"",INDIRECT(ADDRESS(MATCH(E980,Код_КЦСР,0)+1,2,,,"КЦСР")))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980" s="26">
        <v>811</v>
      </c>
      <c r="C980" s="75" t="s">
        <v>99</v>
      </c>
      <c r="D980" s="75" t="s">
        <v>90</v>
      </c>
      <c r="E980" s="26" t="s">
        <v>517</v>
      </c>
      <c r="F980" s="26"/>
      <c r="G980" s="80">
        <f t="shared" si="153"/>
        <v>23099.1</v>
      </c>
      <c r="H980" s="80">
        <f t="shared" si="153"/>
        <v>0</v>
      </c>
      <c r="I980" s="80">
        <f t="shared" si="141"/>
        <v>23099.1</v>
      </c>
      <c r="J980" s="80">
        <f t="shared" si="153"/>
        <v>0</v>
      </c>
      <c r="K980" s="80">
        <f t="shared" si="142"/>
        <v>23099.1</v>
      </c>
      <c r="L980" s="93"/>
      <c r="M980" s="36"/>
      <c r="N980" s="36"/>
    </row>
    <row r="981" spans="1:14">
      <c r="A981" s="79" t="str">
        <f ca="1">IF(ISERROR(MATCH(E981,Код_КЦСР,0)),"",INDIRECT(ADDRESS(MATCH(E981,Код_КЦСР,0)+1,2,,,"КЦСР")))</f>
        <v>Капитальный ремонт объектов муниципальной собственности</v>
      </c>
      <c r="B981" s="26">
        <v>811</v>
      </c>
      <c r="C981" s="75" t="s">
        <v>99</v>
      </c>
      <c r="D981" s="75" t="s">
        <v>90</v>
      </c>
      <c r="E981" s="26" t="s">
        <v>529</v>
      </c>
      <c r="F981" s="26"/>
      <c r="G981" s="80">
        <f t="shared" si="153"/>
        <v>23099.1</v>
      </c>
      <c r="H981" s="80">
        <f t="shared" si="153"/>
        <v>0</v>
      </c>
      <c r="I981" s="80">
        <f t="shared" si="141"/>
        <v>23099.1</v>
      </c>
      <c r="J981" s="80">
        <f t="shared" si="153"/>
        <v>0</v>
      </c>
      <c r="K981" s="80">
        <f t="shared" si="142"/>
        <v>23099.1</v>
      </c>
      <c r="L981" s="93"/>
      <c r="M981" s="36"/>
      <c r="N981" s="36"/>
    </row>
    <row r="982" spans="1:14" ht="18.75" customHeight="1">
      <c r="A982" s="79" t="str">
        <f ca="1">IF(ISERROR(MATCH(F982,Код_КВР,0)),"",INDIRECT(ADDRESS(MATCH(F982,Код_КВР,0)+1,2,,,"КВР")))</f>
        <v>Закупка товаров, работ и услуг для государственных (муниципальных) нужд</v>
      </c>
      <c r="B982" s="26">
        <v>811</v>
      </c>
      <c r="C982" s="75" t="s">
        <v>99</v>
      </c>
      <c r="D982" s="75" t="s">
        <v>90</v>
      </c>
      <c r="E982" s="26" t="s">
        <v>529</v>
      </c>
      <c r="F982" s="26">
        <v>200</v>
      </c>
      <c r="G982" s="80">
        <f t="shared" si="153"/>
        <v>23099.1</v>
      </c>
      <c r="H982" s="80">
        <f t="shared" si="153"/>
        <v>0</v>
      </c>
      <c r="I982" s="80">
        <f t="shared" si="141"/>
        <v>23099.1</v>
      </c>
      <c r="J982" s="80">
        <f t="shared" si="153"/>
        <v>0</v>
      </c>
      <c r="K982" s="80">
        <f t="shared" si="142"/>
        <v>23099.1</v>
      </c>
      <c r="L982" s="93"/>
      <c r="M982" s="36"/>
      <c r="N982" s="36"/>
    </row>
    <row r="983" spans="1:14" ht="35.25" customHeight="1">
      <c r="A983" s="79" t="str">
        <f ca="1">IF(ISERROR(MATCH(F983,Код_КВР,0)),"",INDIRECT(ADDRESS(MATCH(F983,Код_КВР,0)+1,2,,,"КВР")))</f>
        <v>Иные закупки товаров, работ и услуг для обеспечения государственных (муниципальных) нужд</v>
      </c>
      <c r="B983" s="26">
        <v>811</v>
      </c>
      <c r="C983" s="75" t="s">
        <v>99</v>
      </c>
      <c r="D983" s="75" t="s">
        <v>90</v>
      </c>
      <c r="E983" s="26" t="s">
        <v>529</v>
      </c>
      <c r="F983" s="26">
        <v>240</v>
      </c>
      <c r="G983" s="80">
        <v>23099.1</v>
      </c>
      <c r="H983" s="80"/>
      <c r="I983" s="80">
        <f t="shared" si="141"/>
        <v>23099.1</v>
      </c>
      <c r="J983" s="80"/>
      <c r="K983" s="80">
        <f t="shared" si="142"/>
        <v>23099.1</v>
      </c>
      <c r="L983" s="93"/>
      <c r="M983" s="36"/>
      <c r="N983" s="36"/>
    </row>
    <row r="984" spans="1:14">
      <c r="A984" s="83" t="s">
        <v>44</v>
      </c>
      <c r="B984" s="26">
        <v>811</v>
      </c>
      <c r="C984" s="75" t="s">
        <v>99</v>
      </c>
      <c r="D984" s="75" t="s">
        <v>93</v>
      </c>
      <c r="E984" s="26"/>
      <c r="F984" s="26"/>
      <c r="G984" s="80">
        <f t="shared" ref="G984:J988" si="154">G985</f>
        <v>2876.8</v>
      </c>
      <c r="H984" s="80">
        <f t="shared" si="154"/>
        <v>0</v>
      </c>
      <c r="I984" s="80">
        <f t="shared" si="141"/>
        <v>2876.8</v>
      </c>
      <c r="J984" s="80">
        <f t="shared" si="154"/>
        <v>0</v>
      </c>
      <c r="K984" s="80">
        <f t="shared" si="142"/>
        <v>2876.8</v>
      </c>
      <c r="L984" s="93"/>
      <c r="M984" s="36"/>
      <c r="N984" s="36"/>
    </row>
    <row r="985" spans="1:14" ht="68.25" customHeight="1">
      <c r="A985" s="79" t="str">
        <f ca="1">IF(ISERROR(MATCH(E985,Код_КЦСР,0)),"",INDIRECT(ADDRESS(MATCH(E985,Код_КЦСР,0)+1,2,,,"КЦСР")))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985" s="26">
        <v>811</v>
      </c>
      <c r="C985" s="75" t="s">
        <v>99</v>
      </c>
      <c r="D985" s="75" t="s">
        <v>93</v>
      </c>
      <c r="E985" s="26" t="s">
        <v>517</v>
      </c>
      <c r="F985" s="26"/>
      <c r="G985" s="80">
        <f>G986+G990</f>
        <v>2876.8</v>
      </c>
      <c r="H985" s="80">
        <f>H986+H990</f>
        <v>0</v>
      </c>
      <c r="I985" s="80">
        <f t="shared" ref="I985:I1022" si="155">G985+H985</f>
        <v>2876.8</v>
      </c>
      <c r="J985" s="80">
        <f>J986+J990</f>
        <v>0</v>
      </c>
      <c r="K985" s="80">
        <f t="shared" ref="K985:K1022" si="156">I985+J985</f>
        <v>2876.8</v>
      </c>
      <c r="L985" s="93"/>
      <c r="M985" s="36"/>
      <c r="N985" s="36"/>
    </row>
    <row r="986" spans="1:14" ht="33.75" customHeight="1">
      <c r="A986" s="79" t="str">
        <f ca="1">IF(ISERROR(MATCH(E986,Код_КЦСР,0)),"",INDIRECT(ADDRESS(MATCH(E986,Код_КЦСР,0)+1,2,,,"КЦСР")))</f>
        <v>Осуществление бюджетных инвестиций в объекты муниципальной собственности</v>
      </c>
      <c r="B986" s="26">
        <v>811</v>
      </c>
      <c r="C986" s="75" t="s">
        <v>99</v>
      </c>
      <c r="D986" s="75" t="s">
        <v>93</v>
      </c>
      <c r="E986" s="26" t="s">
        <v>519</v>
      </c>
      <c r="F986" s="26"/>
      <c r="G986" s="80">
        <f>G987</f>
        <v>2379</v>
      </c>
      <c r="H986" s="80">
        <f>H987</f>
        <v>0</v>
      </c>
      <c r="I986" s="80">
        <f t="shared" si="155"/>
        <v>2379</v>
      </c>
      <c r="J986" s="80">
        <f>J987</f>
        <v>0</v>
      </c>
      <c r="K986" s="80">
        <f t="shared" si="156"/>
        <v>2379</v>
      </c>
      <c r="L986" s="93"/>
      <c r="M986" s="36"/>
      <c r="N986" s="36"/>
    </row>
    <row r="987" spans="1:14">
      <c r="A987" s="79" t="str">
        <f ca="1">IF(ISERROR(MATCH(E987,Код_КЦСР,0)),"",INDIRECT(ADDRESS(MATCH(E987,Код_КЦСР,0)+1,2,,,"КЦСР")))</f>
        <v>Строительство объектов сметной стоимостью до 100 млн. рублей</v>
      </c>
      <c r="B987" s="26">
        <v>811</v>
      </c>
      <c r="C987" s="75" t="s">
        <v>99</v>
      </c>
      <c r="D987" s="75" t="s">
        <v>93</v>
      </c>
      <c r="E987" s="26" t="s">
        <v>520</v>
      </c>
      <c r="F987" s="26"/>
      <c r="G987" s="80">
        <f>G988</f>
        <v>2379</v>
      </c>
      <c r="H987" s="80">
        <f>H988</f>
        <v>0</v>
      </c>
      <c r="I987" s="80">
        <f t="shared" si="155"/>
        <v>2379</v>
      </c>
      <c r="J987" s="80">
        <f>J988</f>
        <v>0</v>
      </c>
      <c r="K987" s="80">
        <f t="shared" si="156"/>
        <v>2379</v>
      </c>
      <c r="L987" s="93"/>
      <c r="M987" s="36"/>
      <c r="N987" s="36"/>
    </row>
    <row r="988" spans="1:14" ht="33.75" customHeight="1">
      <c r="A988" s="79" t="str">
        <f ca="1">IF(ISERROR(MATCH(F988,Код_КВР,0)),"",INDIRECT(ADDRESS(MATCH(F988,Код_КВР,0)+1,2,,,"КВР")))</f>
        <v>Капитальные вложения в объекты государственной (муниципальной) собственности</v>
      </c>
      <c r="B988" s="26">
        <v>811</v>
      </c>
      <c r="C988" s="75" t="s">
        <v>99</v>
      </c>
      <c r="D988" s="75" t="s">
        <v>93</v>
      </c>
      <c r="E988" s="26" t="s">
        <v>520</v>
      </c>
      <c r="F988" s="26">
        <v>400</v>
      </c>
      <c r="G988" s="80">
        <f t="shared" si="154"/>
        <v>2379</v>
      </c>
      <c r="H988" s="80">
        <f t="shared" si="154"/>
        <v>0</v>
      </c>
      <c r="I988" s="80">
        <f t="shared" si="155"/>
        <v>2379</v>
      </c>
      <c r="J988" s="80">
        <f t="shared" si="154"/>
        <v>0</v>
      </c>
      <c r="K988" s="80">
        <f t="shared" si="156"/>
        <v>2379</v>
      </c>
      <c r="L988" s="93"/>
      <c r="M988" s="36"/>
      <c r="N988" s="36"/>
    </row>
    <row r="989" spans="1:14">
      <c r="A989" s="79" t="str">
        <f ca="1">IF(ISERROR(MATCH(F989,Код_КВР,0)),"",INDIRECT(ADDRESS(MATCH(F989,Код_КВР,0)+1,2,,,"КВР")))</f>
        <v>Бюджетные инвестиции</v>
      </c>
      <c r="B989" s="26">
        <v>811</v>
      </c>
      <c r="C989" s="75" t="s">
        <v>99</v>
      </c>
      <c r="D989" s="75" t="s">
        <v>93</v>
      </c>
      <c r="E989" s="26" t="s">
        <v>520</v>
      </c>
      <c r="F989" s="26">
        <v>410</v>
      </c>
      <c r="G989" s="80">
        <v>2379</v>
      </c>
      <c r="H989" s="80"/>
      <c r="I989" s="80">
        <f t="shared" si="155"/>
        <v>2379</v>
      </c>
      <c r="J989" s="80"/>
      <c r="K989" s="80">
        <f t="shared" si="156"/>
        <v>2379</v>
      </c>
      <c r="L989" s="93"/>
      <c r="M989" s="36"/>
      <c r="N989" s="36"/>
    </row>
    <row r="990" spans="1:14">
      <c r="A990" s="79" t="str">
        <f ca="1">IF(ISERROR(MATCH(E990,Код_КЦСР,0)),"",INDIRECT(ADDRESS(MATCH(E990,Код_КЦСР,0)+1,2,,,"КЦСР")))</f>
        <v>Капитальный ремонт объектов муниципальной собственности</v>
      </c>
      <c r="B990" s="26">
        <v>811</v>
      </c>
      <c r="C990" s="75" t="s">
        <v>99</v>
      </c>
      <c r="D990" s="75" t="s">
        <v>93</v>
      </c>
      <c r="E990" s="26" t="s">
        <v>529</v>
      </c>
      <c r="F990" s="26"/>
      <c r="G990" s="80">
        <f>G991</f>
        <v>497.8</v>
      </c>
      <c r="H990" s="80">
        <f>H991</f>
        <v>0</v>
      </c>
      <c r="I990" s="80">
        <f t="shared" si="155"/>
        <v>497.8</v>
      </c>
      <c r="J990" s="80">
        <f>J991</f>
        <v>0</v>
      </c>
      <c r="K990" s="80">
        <f t="shared" si="156"/>
        <v>497.8</v>
      </c>
      <c r="L990" s="93"/>
      <c r="M990" s="36"/>
      <c r="N990" s="36"/>
    </row>
    <row r="991" spans="1:14" ht="18.75" customHeight="1">
      <c r="A991" s="79" t="str">
        <f ca="1">IF(ISERROR(MATCH(F991,Код_КВР,0)),"",INDIRECT(ADDRESS(MATCH(F991,Код_КВР,0)+1,2,,,"КВР")))</f>
        <v>Закупка товаров, работ и услуг для государственных (муниципальных) нужд</v>
      </c>
      <c r="B991" s="26">
        <v>811</v>
      </c>
      <c r="C991" s="75" t="s">
        <v>99</v>
      </c>
      <c r="D991" s="75" t="s">
        <v>93</v>
      </c>
      <c r="E991" s="26" t="s">
        <v>529</v>
      </c>
      <c r="F991" s="26">
        <v>200</v>
      </c>
      <c r="G991" s="80">
        <f>G992</f>
        <v>497.8</v>
      </c>
      <c r="H991" s="80">
        <f>H992</f>
        <v>0</v>
      </c>
      <c r="I991" s="80">
        <f t="shared" si="155"/>
        <v>497.8</v>
      </c>
      <c r="J991" s="80">
        <f>J992</f>
        <v>0</v>
      </c>
      <c r="K991" s="80">
        <f t="shared" si="156"/>
        <v>497.8</v>
      </c>
      <c r="L991" s="93"/>
      <c r="M991" s="36"/>
      <c r="N991" s="36"/>
    </row>
    <row r="992" spans="1:14" ht="35.25" customHeight="1">
      <c r="A992" s="79" t="str">
        <f ca="1">IF(ISERROR(MATCH(F992,Код_КВР,0)),"",INDIRECT(ADDRESS(MATCH(F992,Код_КВР,0)+1,2,,,"КВР")))</f>
        <v>Иные закупки товаров, работ и услуг для обеспечения государственных (муниципальных) нужд</v>
      </c>
      <c r="B992" s="26">
        <v>811</v>
      </c>
      <c r="C992" s="75" t="s">
        <v>99</v>
      </c>
      <c r="D992" s="75" t="s">
        <v>93</v>
      </c>
      <c r="E992" s="26" t="s">
        <v>529</v>
      </c>
      <c r="F992" s="26">
        <v>240</v>
      </c>
      <c r="G992" s="80">
        <v>497.8</v>
      </c>
      <c r="H992" s="80"/>
      <c r="I992" s="80">
        <f t="shared" si="155"/>
        <v>497.8</v>
      </c>
      <c r="J992" s="80"/>
      <c r="K992" s="80">
        <f t="shared" si="156"/>
        <v>497.8</v>
      </c>
      <c r="L992" s="93"/>
      <c r="M992" s="36"/>
      <c r="N992" s="36"/>
    </row>
    <row r="993" spans="1:14">
      <c r="A993" s="79" t="str">
        <f ca="1">IF(ISERROR(MATCH(B993,Код_ППП,0)),"",INDIRECT(ADDRESS(MATCH(B993,Код_ППП,0)+1,2,,,"ППП")))</f>
        <v xml:space="preserve">КОНТРОЛЬНО-СЧЕТНАЯ ПАЛАТА ГОРОДА ЧЕРЕПОВЦА </v>
      </c>
      <c r="B993" s="26">
        <v>812</v>
      </c>
      <c r="C993" s="75"/>
      <c r="D993" s="75"/>
      <c r="E993" s="26"/>
      <c r="F993" s="26"/>
      <c r="G993" s="80">
        <f t="shared" ref="G993:J997" si="157">G994</f>
        <v>11795.5</v>
      </c>
      <c r="H993" s="80">
        <f t="shared" si="157"/>
        <v>0</v>
      </c>
      <c r="I993" s="80">
        <f t="shared" si="155"/>
        <v>11795.5</v>
      </c>
      <c r="J993" s="80">
        <f t="shared" si="157"/>
        <v>0</v>
      </c>
      <c r="K993" s="80">
        <f t="shared" si="156"/>
        <v>11795.5</v>
      </c>
      <c r="L993" s="93"/>
      <c r="M993" s="36"/>
      <c r="N993" s="36"/>
    </row>
    <row r="994" spans="1:14">
      <c r="A994" s="79" t="str">
        <f ca="1">IF(ISERROR(MATCH(C994,Код_Раздел,0)),"",INDIRECT(ADDRESS(MATCH(C994,Код_Раздел,0)+1,2,,,"Раздел")))</f>
        <v>Общегосударственные  вопросы</v>
      </c>
      <c r="B994" s="26">
        <v>812</v>
      </c>
      <c r="C994" s="75" t="s">
        <v>90</v>
      </c>
      <c r="D994" s="75"/>
      <c r="E994" s="26"/>
      <c r="F994" s="26"/>
      <c r="G994" s="80">
        <f t="shared" si="157"/>
        <v>11795.5</v>
      </c>
      <c r="H994" s="80">
        <f t="shared" si="157"/>
        <v>0</v>
      </c>
      <c r="I994" s="80">
        <f t="shared" si="155"/>
        <v>11795.5</v>
      </c>
      <c r="J994" s="80">
        <f t="shared" si="157"/>
        <v>0</v>
      </c>
      <c r="K994" s="80">
        <f t="shared" si="156"/>
        <v>11795.5</v>
      </c>
      <c r="L994" s="93"/>
      <c r="M994" s="36"/>
      <c r="N994" s="36"/>
    </row>
    <row r="995" spans="1:14" ht="33.75" customHeight="1">
      <c r="A995" s="83" t="s">
        <v>46</v>
      </c>
      <c r="B995" s="26">
        <v>812</v>
      </c>
      <c r="C995" s="75" t="s">
        <v>90</v>
      </c>
      <c r="D995" s="75" t="s">
        <v>94</v>
      </c>
      <c r="E995" s="26"/>
      <c r="F995" s="26"/>
      <c r="G995" s="80">
        <f t="shared" si="157"/>
        <v>11795.5</v>
      </c>
      <c r="H995" s="80">
        <f t="shared" si="157"/>
        <v>0</v>
      </c>
      <c r="I995" s="80">
        <f t="shared" si="155"/>
        <v>11795.5</v>
      </c>
      <c r="J995" s="80">
        <f t="shared" si="157"/>
        <v>0</v>
      </c>
      <c r="K995" s="80">
        <f t="shared" si="156"/>
        <v>11795.5</v>
      </c>
      <c r="L995" s="93"/>
      <c r="M995" s="36"/>
      <c r="N995" s="36"/>
    </row>
    <row r="996" spans="1:14">
      <c r="A996" s="79" t="str">
        <f ca="1">IF(ISERROR(MATCH(E996,Код_КЦСР,0)),"",INDIRECT(ADDRESS(MATCH(E996,Код_КЦСР,0)+1,2,,,"КЦСР")))</f>
        <v>Расходы, не включенные в муниципальные программы города Череповца</v>
      </c>
      <c r="B996" s="26">
        <v>812</v>
      </c>
      <c r="C996" s="75" t="s">
        <v>90</v>
      </c>
      <c r="D996" s="75" t="s">
        <v>94</v>
      </c>
      <c r="E996" s="26" t="s">
        <v>586</v>
      </c>
      <c r="F996" s="26"/>
      <c r="G996" s="80">
        <f t="shared" si="157"/>
        <v>11795.5</v>
      </c>
      <c r="H996" s="80">
        <f t="shared" si="157"/>
        <v>0</v>
      </c>
      <c r="I996" s="80">
        <f t="shared" si="155"/>
        <v>11795.5</v>
      </c>
      <c r="J996" s="80">
        <f t="shared" si="157"/>
        <v>0</v>
      </c>
      <c r="K996" s="80">
        <f t="shared" si="156"/>
        <v>11795.5</v>
      </c>
      <c r="L996" s="93"/>
      <c r="M996" s="36"/>
      <c r="N996" s="36"/>
    </row>
    <row r="997" spans="1:14">
      <c r="A997" s="79" t="str">
        <f ca="1">IF(ISERROR(MATCH(E997,Код_КЦСР,0)),"",INDIRECT(ADDRESS(MATCH(E997,Код_КЦСР,0)+1,2,,,"КЦСР")))</f>
        <v>Обеспечение деятельности контрольно-счетной палаты города Череповца</v>
      </c>
      <c r="B997" s="26">
        <v>812</v>
      </c>
      <c r="C997" s="75" t="s">
        <v>90</v>
      </c>
      <c r="D997" s="75" t="s">
        <v>94</v>
      </c>
      <c r="E997" s="26" t="s">
        <v>600</v>
      </c>
      <c r="F997" s="26"/>
      <c r="G997" s="80">
        <f t="shared" si="157"/>
        <v>11795.5</v>
      </c>
      <c r="H997" s="80">
        <f t="shared" si="157"/>
        <v>0</v>
      </c>
      <c r="I997" s="80">
        <f t="shared" si="155"/>
        <v>11795.5</v>
      </c>
      <c r="J997" s="80">
        <f t="shared" si="157"/>
        <v>0</v>
      </c>
      <c r="K997" s="80">
        <f t="shared" si="156"/>
        <v>11795.5</v>
      </c>
      <c r="L997" s="93"/>
      <c r="M997" s="36"/>
      <c r="N997" s="36"/>
    </row>
    <row r="998" spans="1:14">
      <c r="A998" s="79" t="str">
        <f ca="1">IF(ISERROR(MATCH(E998,Код_КЦСР,0)),"",INDIRECT(ADDRESS(MATCH(E998,Код_КЦСР,0)+1,2,,,"КЦСР")))</f>
        <v>Расходы на обеспечение функций органов местного самоуправления</v>
      </c>
      <c r="B998" s="26">
        <v>812</v>
      </c>
      <c r="C998" s="75" t="s">
        <v>90</v>
      </c>
      <c r="D998" s="75" t="s">
        <v>94</v>
      </c>
      <c r="E998" s="26" t="s">
        <v>601</v>
      </c>
      <c r="F998" s="26"/>
      <c r="G998" s="80">
        <f>G999+G1001</f>
        <v>11795.5</v>
      </c>
      <c r="H998" s="80">
        <f>H999+H1001</f>
        <v>0</v>
      </c>
      <c r="I998" s="80">
        <f t="shared" si="155"/>
        <v>11795.5</v>
      </c>
      <c r="J998" s="80">
        <f>J999+J1001</f>
        <v>0</v>
      </c>
      <c r="K998" s="80">
        <f t="shared" si="156"/>
        <v>11795.5</v>
      </c>
      <c r="L998" s="93"/>
      <c r="M998" s="36"/>
      <c r="N998" s="36"/>
    </row>
    <row r="999" spans="1:14" ht="51" customHeight="1">
      <c r="A999" s="79" t="str">
        <f t="shared" ref="A999:A1002" ca="1" si="158">IF(ISERROR(MATCH(F999,Код_КВР,0)),"",INDIRECT(ADDRESS(MATCH(F999,Код_КВР,0)+1,2,,,"КВР")))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99" s="26">
        <v>812</v>
      </c>
      <c r="C999" s="75" t="s">
        <v>90</v>
      </c>
      <c r="D999" s="75" t="s">
        <v>94</v>
      </c>
      <c r="E999" s="26" t="s">
        <v>601</v>
      </c>
      <c r="F999" s="26">
        <v>100</v>
      </c>
      <c r="G999" s="80">
        <f>G1000</f>
        <v>11712.4</v>
      </c>
      <c r="H999" s="80">
        <f>H1000</f>
        <v>0</v>
      </c>
      <c r="I999" s="80">
        <f t="shared" si="155"/>
        <v>11712.4</v>
      </c>
      <c r="J999" s="80">
        <f>J1000</f>
        <v>0</v>
      </c>
      <c r="K999" s="80">
        <f t="shared" si="156"/>
        <v>11712.4</v>
      </c>
      <c r="L999" s="93"/>
      <c r="M999" s="36"/>
      <c r="N999" s="36"/>
    </row>
    <row r="1000" spans="1:14" ht="18.75" customHeight="1">
      <c r="A1000" s="79" t="str">
        <f t="shared" ca="1" si="158"/>
        <v>Расходы на выплаты персоналу государственных (муниципальных) органов</v>
      </c>
      <c r="B1000" s="26">
        <v>812</v>
      </c>
      <c r="C1000" s="75" t="s">
        <v>90</v>
      </c>
      <c r="D1000" s="75" t="s">
        <v>94</v>
      </c>
      <c r="E1000" s="26" t="s">
        <v>601</v>
      </c>
      <c r="F1000" s="26">
        <v>120</v>
      </c>
      <c r="G1000" s="80">
        <v>11712.4</v>
      </c>
      <c r="H1000" s="80"/>
      <c r="I1000" s="80">
        <f t="shared" si="155"/>
        <v>11712.4</v>
      </c>
      <c r="J1000" s="80"/>
      <c r="K1000" s="80">
        <f t="shared" si="156"/>
        <v>11712.4</v>
      </c>
      <c r="L1000" s="93"/>
      <c r="M1000" s="36"/>
      <c r="N1000" s="36"/>
    </row>
    <row r="1001" spans="1:14" ht="18.75" customHeight="1">
      <c r="A1001" s="79" t="str">
        <f t="shared" ca="1" si="158"/>
        <v>Закупка товаров, работ и услуг для государственных (муниципальных) нужд</v>
      </c>
      <c r="B1001" s="26">
        <v>812</v>
      </c>
      <c r="C1001" s="75" t="s">
        <v>90</v>
      </c>
      <c r="D1001" s="75" t="s">
        <v>94</v>
      </c>
      <c r="E1001" s="26" t="s">
        <v>601</v>
      </c>
      <c r="F1001" s="26">
        <v>200</v>
      </c>
      <c r="G1001" s="80">
        <f>G1002</f>
        <v>83.1</v>
      </c>
      <c r="H1001" s="80">
        <f>H1002</f>
        <v>0</v>
      </c>
      <c r="I1001" s="80">
        <f t="shared" si="155"/>
        <v>83.1</v>
      </c>
      <c r="J1001" s="80">
        <f>J1002</f>
        <v>0</v>
      </c>
      <c r="K1001" s="80">
        <f t="shared" si="156"/>
        <v>83.1</v>
      </c>
      <c r="L1001" s="93"/>
      <c r="M1001" s="36"/>
      <c r="N1001" s="36"/>
    </row>
    <row r="1002" spans="1:14" ht="35.25" customHeight="1">
      <c r="A1002" s="79" t="str">
        <f t="shared" ca="1" si="158"/>
        <v>Иные закупки товаров, работ и услуг для обеспечения государственных (муниципальных) нужд</v>
      </c>
      <c r="B1002" s="26">
        <v>812</v>
      </c>
      <c r="C1002" s="75" t="s">
        <v>90</v>
      </c>
      <c r="D1002" s="75" t="s">
        <v>94</v>
      </c>
      <c r="E1002" s="26" t="s">
        <v>601</v>
      </c>
      <c r="F1002" s="26">
        <v>240</v>
      </c>
      <c r="G1002" s="80">
        <v>83.1</v>
      </c>
      <c r="H1002" s="80"/>
      <c r="I1002" s="80">
        <f t="shared" si="155"/>
        <v>83.1</v>
      </c>
      <c r="J1002" s="80"/>
      <c r="K1002" s="80">
        <f t="shared" si="156"/>
        <v>83.1</v>
      </c>
      <c r="L1002" s="93"/>
      <c r="M1002" s="36"/>
      <c r="N1002" s="36"/>
    </row>
    <row r="1003" spans="1:14" ht="33">
      <c r="A1003" s="79" t="str">
        <f ca="1">IF(ISERROR(MATCH(B1003,Код_ППП,0)),"",INDIRECT(ADDRESS(MATCH(B1003,Код_ППП,0)+1,2,,,"ППП")))</f>
        <v>КОМИТЕТ ПО КОНТРОЛЮ В СФЕРЕ БЛАГОУСТРОЙСТВА И ОХРАНЫ ОКРУЖАЮЩЕЙ СРЕДЫ ГОРОДА</v>
      </c>
      <c r="B1003" s="26">
        <v>840</v>
      </c>
      <c r="C1003" s="75"/>
      <c r="D1003" s="75"/>
      <c r="E1003" s="26"/>
      <c r="F1003" s="26"/>
      <c r="G1003" s="80">
        <f>G1004</f>
        <v>13628.7</v>
      </c>
      <c r="H1003" s="80">
        <f>H1004</f>
        <v>0</v>
      </c>
      <c r="I1003" s="80">
        <f t="shared" si="155"/>
        <v>13628.7</v>
      </c>
      <c r="J1003" s="80">
        <f>J1004</f>
        <v>0</v>
      </c>
      <c r="K1003" s="80">
        <f t="shared" si="156"/>
        <v>13628.7</v>
      </c>
      <c r="L1003" s="93"/>
      <c r="M1003" s="36"/>
      <c r="N1003" s="36"/>
    </row>
    <row r="1004" spans="1:14">
      <c r="A1004" s="79" t="str">
        <f ca="1">IF(ISERROR(MATCH(C1004,Код_Раздел,0)),"",INDIRECT(ADDRESS(MATCH(C1004,Код_Раздел,0)+1,2,,,"Раздел")))</f>
        <v>Охрана окружающей среды</v>
      </c>
      <c r="B1004" s="26">
        <v>840</v>
      </c>
      <c r="C1004" s="75" t="s">
        <v>94</v>
      </c>
      <c r="D1004" s="75"/>
      <c r="E1004" s="26"/>
      <c r="F1004" s="26"/>
      <c r="G1004" s="80">
        <f>G1005+G1012</f>
        <v>13628.7</v>
      </c>
      <c r="H1004" s="80">
        <f>H1005+H1012</f>
        <v>0</v>
      </c>
      <c r="I1004" s="80">
        <f t="shared" si="155"/>
        <v>13628.7</v>
      </c>
      <c r="J1004" s="80">
        <f>J1005+J1012</f>
        <v>0</v>
      </c>
      <c r="K1004" s="80">
        <f t="shared" si="156"/>
        <v>13628.7</v>
      </c>
      <c r="L1004" s="93"/>
      <c r="M1004" s="36"/>
      <c r="N1004" s="36"/>
    </row>
    <row r="1005" spans="1:14">
      <c r="A1005" s="86" t="s">
        <v>41</v>
      </c>
      <c r="B1005" s="26">
        <v>840</v>
      </c>
      <c r="C1005" s="75" t="s">
        <v>94</v>
      </c>
      <c r="D1005" s="75" t="s">
        <v>92</v>
      </c>
      <c r="E1005" s="26"/>
      <c r="F1005" s="26"/>
      <c r="G1005" s="80">
        <f>G1006</f>
        <v>1703.5</v>
      </c>
      <c r="H1005" s="80">
        <f>H1006</f>
        <v>0</v>
      </c>
      <c r="I1005" s="80">
        <f t="shared" si="155"/>
        <v>1703.5</v>
      </c>
      <c r="J1005" s="80">
        <f>J1006</f>
        <v>0</v>
      </c>
      <c r="K1005" s="80">
        <f t="shared" si="156"/>
        <v>1703.5</v>
      </c>
      <c r="L1005" s="93"/>
      <c r="M1005" s="36"/>
      <c r="N1005" s="36"/>
    </row>
    <row r="1006" spans="1:14" ht="18.75" customHeight="1">
      <c r="A1006" s="79" t="str">
        <f ca="1">IF(ISERROR(MATCH(E1006,Код_КЦСР,0)),"",INDIRECT(ADDRESS(MATCH(E1006,Код_КЦСР,0)+1,2,,,"КЦСР")))</f>
        <v>Муниципальная программа «Охрана окружающей среды» на 2013 – 2022 годы</v>
      </c>
      <c r="B1006" s="26">
        <v>840</v>
      </c>
      <c r="C1006" s="75" t="s">
        <v>94</v>
      </c>
      <c r="D1006" s="75" t="s">
        <v>92</v>
      </c>
      <c r="E1006" s="26" t="s">
        <v>374</v>
      </c>
      <c r="F1006" s="26"/>
      <c r="G1006" s="80">
        <f>G1007</f>
        <v>1703.5</v>
      </c>
      <c r="H1006" s="80">
        <f>H1007</f>
        <v>0</v>
      </c>
      <c r="I1006" s="80">
        <f t="shared" si="155"/>
        <v>1703.5</v>
      </c>
      <c r="J1006" s="80">
        <f>J1007</f>
        <v>0</v>
      </c>
      <c r="K1006" s="80">
        <f t="shared" si="156"/>
        <v>1703.5</v>
      </c>
      <c r="L1006" s="93"/>
      <c r="M1006" s="36"/>
      <c r="N1006" s="36"/>
    </row>
    <row r="1007" spans="1:14" ht="68.25" customHeight="1">
      <c r="A1007" s="79" t="str">
        <f ca="1">IF(ISERROR(MATCH(E1007,Код_КЦСР,0)),"",INDIRECT(ADDRESS(MATCH(E1007,Код_КЦСР,0)+1,2,,,"КЦСР")))</f>
        <v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v>
      </c>
      <c r="B1007" s="26">
        <v>840</v>
      </c>
      <c r="C1007" s="75" t="s">
        <v>94</v>
      </c>
      <c r="D1007" s="75" t="s">
        <v>92</v>
      </c>
      <c r="E1007" s="26" t="s">
        <v>380</v>
      </c>
      <c r="F1007" s="26"/>
      <c r="G1007" s="80">
        <f>G1008+G1010</f>
        <v>1703.5</v>
      </c>
      <c r="H1007" s="80">
        <f>H1008+H1010</f>
        <v>0</v>
      </c>
      <c r="I1007" s="80">
        <f t="shared" si="155"/>
        <v>1703.5</v>
      </c>
      <c r="J1007" s="80">
        <f>J1008+J1010</f>
        <v>0</v>
      </c>
      <c r="K1007" s="80">
        <f t="shared" si="156"/>
        <v>1703.5</v>
      </c>
      <c r="L1007" s="93"/>
      <c r="M1007" s="36"/>
      <c r="N1007" s="36"/>
    </row>
    <row r="1008" spans="1:14" ht="51" customHeight="1">
      <c r="A1008" s="79" t="str">
        <f ca="1">IF(ISERROR(MATCH(F1008,Код_КВР,0)),"",INDIRECT(ADDRESS(MATCH(F1008,Код_КВР,0)+1,2,,,"КВР")))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08" s="26">
        <v>840</v>
      </c>
      <c r="C1008" s="75" t="s">
        <v>94</v>
      </c>
      <c r="D1008" s="75" t="s">
        <v>92</v>
      </c>
      <c r="E1008" s="26" t="s">
        <v>380</v>
      </c>
      <c r="F1008" s="26">
        <v>100</v>
      </c>
      <c r="G1008" s="80">
        <f>G1009</f>
        <v>1653.5</v>
      </c>
      <c r="H1008" s="80">
        <f>H1009</f>
        <v>0</v>
      </c>
      <c r="I1008" s="80">
        <f t="shared" si="155"/>
        <v>1653.5</v>
      </c>
      <c r="J1008" s="80">
        <f>J1009</f>
        <v>0</v>
      </c>
      <c r="K1008" s="80">
        <f t="shared" si="156"/>
        <v>1653.5</v>
      </c>
      <c r="L1008" s="93"/>
      <c r="M1008" s="36"/>
      <c r="N1008" s="36"/>
    </row>
    <row r="1009" spans="1:15" ht="18.75" customHeight="1">
      <c r="A1009" s="79" t="str">
        <f ca="1">IF(ISERROR(MATCH(F1009,Код_КВР,0)),"",INDIRECT(ADDRESS(MATCH(F1009,Код_КВР,0)+1,2,,,"КВР")))</f>
        <v>Расходы на выплаты персоналу государственных (муниципальных) органов</v>
      </c>
      <c r="B1009" s="26">
        <v>840</v>
      </c>
      <c r="C1009" s="75" t="s">
        <v>94</v>
      </c>
      <c r="D1009" s="75" t="s">
        <v>92</v>
      </c>
      <c r="E1009" s="26" t="s">
        <v>380</v>
      </c>
      <c r="F1009" s="26">
        <v>120</v>
      </c>
      <c r="G1009" s="80">
        <v>1653.5</v>
      </c>
      <c r="H1009" s="80"/>
      <c r="I1009" s="80">
        <f t="shared" si="155"/>
        <v>1653.5</v>
      </c>
      <c r="J1009" s="80"/>
      <c r="K1009" s="80">
        <f t="shared" si="156"/>
        <v>1653.5</v>
      </c>
      <c r="L1009" s="93"/>
      <c r="M1009" s="36"/>
      <c r="N1009" s="36"/>
    </row>
    <row r="1010" spans="1:15" ht="18.75" customHeight="1">
      <c r="A1010" s="79" t="str">
        <f ca="1">IF(ISERROR(MATCH(F1010,Код_КВР,0)),"",INDIRECT(ADDRESS(MATCH(F1010,Код_КВР,0)+1,2,,,"КВР")))</f>
        <v>Закупка товаров, работ и услуг для государственных (муниципальных) нужд</v>
      </c>
      <c r="B1010" s="26">
        <v>840</v>
      </c>
      <c r="C1010" s="75" t="s">
        <v>94</v>
      </c>
      <c r="D1010" s="75" t="s">
        <v>92</v>
      </c>
      <c r="E1010" s="26" t="s">
        <v>380</v>
      </c>
      <c r="F1010" s="26">
        <v>200</v>
      </c>
      <c r="G1010" s="80">
        <f>G1011</f>
        <v>50</v>
      </c>
      <c r="H1010" s="80">
        <f>H1011</f>
        <v>0</v>
      </c>
      <c r="I1010" s="80">
        <f t="shared" si="155"/>
        <v>50</v>
      </c>
      <c r="J1010" s="80">
        <f>J1011</f>
        <v>0</v>
      </c>
      <c r="K1010" s="80">
        <f t="shared" si="156"/>
        <v>50</v>
      </c>
      <c r="L1010" s="93"/>
      <c r="M1010" s="36"/>
      <c r="N1010" s="36"/>
    </row>
    <row r="1011" spans="1:15" ht="35.25" customHeight="1">
      <c r="A1011" s="79" t="str">
        <f ca="1">IF(ISERROR(MATCH(F1011,Код_КВР,0)),"",INDIRECT(ADDRESS(MATCH(F1011,Код_КВР,0)+1,2,,,"КВР")))</f>
        <v>Иные закупки товаров, работ и услуг для обеспечения государственных (муниципальных) нужд</v>
      </c>
      <c r="B1011" s="26">
        <v>840</v>
      </c>
      <c r="C1011" s="75" t="s">
        <v>94</v>
      </c>
      <c r="D1011" s="75" t="s">
        <v>92</v>
      </c>
      <c r="E1011" s="26" t="s">
        <v>380</v>
      </c>
      <c r="F1011" s="26">
        <v>240</v>
      </c>
      <c r="G1011" s="80">
        <v>50</v>
      </c>
      <c r="H1011" s="80"/>
      <c r="I1011" s="80">
        <f t="shared" si="155"/>
        <v>50</v>
      </c>
      <c r="J1011" s="80"/>
      <c r="K1011" s="80">
        <f t="shared" si="156"/>
        <v>50</v>
      </c>
      <c r="L1011" s="93"/>
      <c r="M1011" s="36"/>
      <c r="N1011" s="36"/>
    </row>
    <row r="1012" spans="1:15">
      <c r="A1012" s="83" t="s">
        <v>127</v>
      </c>
      <c r="B1012" s="26">
        <v>840</v>
      </c>
      <c r="C1012" s="75" t="s">
        <v>94</v>
      </c>
      <c r="D1012" s="75" t="s">
        <v>98</v>
      </c>
      <c r="E1012" s="26"/>
      <c r="F1012" s="26"/>
      <c r="G1012" s="80">
        <f t="shared" ref="G1012:J1014" si="159">G1013</f>
        <v>11925.2</v>
      </c>
      <c r="H1012" s="80">
        <f t="shared" si="159"/>
        <v>0</v>
      </c>
      <c r="I1012" s="80">
        <f t="shared" si="155"/>
        <v>11925.2</v>
      </c>
      <c r="J1012" s="80">
        <f t="shared" si="159"/>
        <v>0</v>
      </c>
      <c r="K1012" s="80">
        <f t="shared" si="156"/>
        <v>11925.2</v>
      </c>
      <c r="L1012" s="93"/>
      <c r="M1012" s="36"/>
      <c r="N1012" s="36"/>
    </row>
    <row r="1013" spans="1:15" ht="18.75" customHeight="1">
      <c r="A1013" s="79" t="str">
        <f ca="1">IF(ISERROR(MATCH(E1013,Код_КЦСР,0)),"",INDIRECT(ADDRESS(MATCH(E1013,Код_КЦСР,0)+1,2,,,"КЦСР")))</f>
        <v>Муниципальная программа «Охрана окружающей среды» на 2013 – 2022 годы</v>
      </c>
      <c r="B1013" s="26">
        <v>840</v>
      </c>
      <c r="C1013" s="75" t="s">
        <v>94</v>
      </c>
      <c r="D1013" s="75" t="s">
        <v>98</v>
      </c>
      <c r="E1013" s="26" t="s">
        <v>374</v>
      </c>
      <c r="F1013" s="26"/>
      <c r="G1013" s="80">
        <f t="shared" si="159"/>
        <v>11925.2</v>
      </c>
      <c r="H1013" s="80">
        <f t="shared" si="159"/>
        <v>0</v>
      </c>
      <c r="I1013" s="80">
        <f t="shared" si="155"/>
        <v>11925.2</v>
      </c>
      <c r="J1013" s="80">
        <f t="shared" si="159"/>
        <v>0</v>
      </c>
      <c r="K1013" s="80">
        <f t="shared" si="156"/>
        <v>11925.2</v>
      </c>
      <c r="L1013" s="93"/>
      <c r="M1013" s="36"/>
      <c r="N1013" s="36"/>
    </row>
    <row r="1014" spans="1:15" ht="51.75" customHeight="1">
      <c r="A1014" s="79" t="str">
        <f ca="1">IF(ISERROR(MATCH(E1014,Код_КЦСР,0)),"",INDIRECT(ADDRESS(MATCH(E1014,Код_КЦСР,0)+1,2,,,"КЦСР")))</f>
        <v>Организация работ по реализации целей, задач комитета по контролю в сфере благоустройства и охраны окружающей среды города, выполнение его функциональных обязанностей и реализации муниципальной программы</v>
      </c>
      <c r="B1014" s="26">
        <v>840</v>
      </c>
      <c r="C1014" s="75" t="s">
        <v>94</v>
      </c>
      <c r="D1014" s="75" t="s">
        <v>98</v>
      </c>
      <c r="E1014" s="26" t="s">
        <v>378</v>
      </c>
      <c r="F1014" s="26"/>
      <c r="G1014" s="80">
        <f t="shared" si="159"/>
        <v>11925.2</v>
      </c>
      <c r="H1014" s="80">
        <f t="shared" si="159"/>
        <v>0</v>
      </c>
      <c r="I1014" s="80">
        <f t="shared" si="155"/>
        <v>11925.2</v>
      </c>
      <c r="J1014" s="80">
        <f t="shared" si="159"/>
        <v>0</v>
      </c>
      <c r="K1014" s="80">
        <f t="shared" si="156"/>
        <v>11925.2</v>
      </c>
      <c r="L1014" s="93"/>
      <c r="M1014" s="36"/>
      <c r="N1014" s="36"/>
    </row>
    <row r="1015" spans="1:15">
      <c r="A1015" s="79" t="str">
        <f ca="1">IF(ISERROR(MATCH(E1015,Код_КЦСР,0)),"",INDIRECT(ADDRESS(MATCH(E1015,Код_КЦСР,0)+1,2,,,"КЦСР")))</f>
        <v>Расходы на обеспечение функций органов местного самоуправления</v>
      </c>
      <c r="B1015" s="26">
        <v>840</v>
      </c>
      <c r="C1015" s="75" t="s">
        <v>94</v>
      </c>
      <c r="D1015" s="75" t="s">
        <v>98</v>
      </c>
      <c r="E1015" s="26" t="s">
        <v>379</v>
      </c>
      <c r="F1015" s="26"/>
      <c r="G1015" s="80">
        <f>G1016+G1018+G1020</f>
        <v>11925.2</v>
      </c>
      <c r="H1015" s="80">
        <f>H1016+H1018+H1020</f>
        <v>0</v>
      </c>
      <c r="I1015" s="80">
        <f t="shared" si="155"/>
        <v>11925.2</v>
      </c>
      <c r="J1015" s="80">
        <f>J1016+J1018+J1020</f>
        <v>0</v>
      </c>
      <c r="K1015" s="80">
        <f t="shared" si="156"/>
        <v>11925.2</v>
      </c>
      <c r="L1015" s="93"/>
      <c r="M1015" s="36"/>
      <c r="N1015" s="36"/>
    </row>
    <row r="1016" spans="1:15" ht="51" customHeight="1">
      <c r="A1016" s="79" t="str">
        <f t="shared" ref="A1016:A1021" ca="1" si="160">IF(ISERROR(MATCH(F1016,Код_КВР,0)),"",INDIRECT(ADDRESS(MATCH(F1016,Код_КВР,0)+1,2,,,"КВР")))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16" s="26">
        <v>840</v>
      </c>
      <c r="C1016" s="75" t="s">
        <v>94</v>
      </c>
      <c r="D1016" s="75" t="s">
        <v>98</v>
      </c>
      <c r="E1016" s="26" t="s">
        <v>379</v>
      </c>
      <c r="F1016" s="26">
        <v>100</v>
      </c>
      <c r="G1016" s="80">
        <f>G1017</f>
        <v>11883.6</v>
      </c>
      <c r="H1016" s="80">
        <f>H1017</f>
        <v>0</v>
      </c>
      <c r="I1016" s="80">
        <f t="shared" si="155"/>
        <v>11883.6</v>
      </c>
      <c r="J1016" s="80">
        <f>J1017</f>
        <v>0</v>
      </c>
      <c r="K1016" s="80">
        <f t="shared" si="156"/>
        <v>11883.6</v>
      </c>
      <c r="L1016" s="93"/>
      <c r="M1016" s="36"/>
      <c r="N1016" s="36"/>
    </row>
    <row r="1017" spans="1:15" ht="18.75" customHeight="1">
      <c r="A1017" s="79" t="str">
        <f t="shared" ca="1" si="160"/>
        <v>Расходы на выплаты персоналу государственных (муниципальных) органов</v>
      </c>
      <c r="B1017" s="26">
        <v>840</v>
      </c>
      <c r="C1017" s="75" t="s">
        <v>94</v>
      </c>
      <c r="D1017" s="75" t="s">
        <v>98</v>
      </c>
      <c r="E1017" s="26" t="s">
        <v>379</v>
      </c>
      <c r="F1017" s="26">
        <v>120</v>
      </c>
      <c r="G1017" s="80">
        <v>11883.6</v>
      </c>
      <c r="H1017" s="80"/>
      <c r="I1017" s="80">
        <f t="shared" si="155"/>
        <v>11883.6</v>
      </c>
      <c r="J1017" s="80"/>
      <c r="K1017" s="80">
        <f t="shared" si="156"/>
        <v>11883.6</v>
      </c>
      <c r="L1017" s="93"/>
      <c r="M1017" s="36"/>
      <c r="N1017" s="36"/>
    </row>
    <row r="1018" spans="1:15" ht="18.75" customHeight="1">
      <c r="A1018" s="79" t="str">
        <f t="shared" ca="1" si="160"/>
        <v>Закупка товаров, работ и услуг для государственных (муниципальных) нужд</v>
      </c>
      <c r="B1018" s="26">
        <v>840</v>
      </c>
      <c r="C1018" s="75" t="s">
        <v>94</v>
      </c>
      <c r="D1018" s="75" t="s">
        <v>98</v>
      </c>
      <c r="E1018" s="26" t="s">
        <v>379</v>
      </c>
      <c r="F1018" s="26">
        <v>200</v>
      </c>
      <c r="G1018" s="80">
        <f>G1019</f>
        <v>39.6</v>
      </c>
      <c r="H1018" s="80">
        <f>H1019</f>
        <v>0</v>
      </c>
      <c r="I1018" s="80">
        <f t="shared" si="155"/>
        <v>39.6</v>
      </c>
      <c r="J1018" s="80">
        <f>J1019</f>
        <v>0</v>
      </c>
      <c r="K1018" s="80">
        <f t="shared" si="156"/>
        <v>39.6</v>
      </c>
      <c r="L1018" s="93"/>
      <c r="M1018" s="36"/>
      <c r="N1018" s="36"/>
    </row>
    <row r="1019" spans="1:15" ht="35.25" customHeight="1">
      <c r="A1019" s="79" t="str">
        <f t="shared" ca="1" si="160"/>
        <v>Иные закупки товаров, работ и услуг для обеспечения государственных (муниципальных) нужд</v>
      </c>
      <c r="B1019" s="26">
        <v>840</v>
      </c>
      <c r="C1019" s="75" t="s">
        <v>94</v>
      </c>
      <c r="D1019" s="75" t="s">
        <v>98</v>
      </c>
      <c r="E1019" s="26" t="s">
        <v>379</v>
      </c>
      <c r="F1019" s="26">
        <v>240</v>
      </c>
      <c r="G1019" s="80">
        <v>39.6</v>
      </c>
      <c r="H1019" s="80"/>
      <c r="I1019" s="80">
        <f t="shared" si="155"/>
        <v>39.6</v>
      </c>
      <c r="J1019" s="80"/>
      <c r="K1019" s="80">
        <f t="shared" si="156"/>
        <v>39.6</v>
      </c>
      <c r="L1019" s="93"/>
      <c r="M1019" s="36"/>
      <c r="N1019" s="36"/>
    </row>
    <row r="1020" spans="1:15">
      <c r="A1020" s="79" t="str">
        <f t="shared" ca="1" si="160"/>
        <v>Иные бюджетные ассигнования</v>
      </c>
      <c r="B1020" s="26">
        <v>840</v>
      </c>
      <c r="C1020" s="75" t="s">
        <v>94</v>
      </c>
      <c r="D1020" s="75" t="s">
        <v>98</v>
      </c>
      <c r="E1020" s="26" t="s">
        <v>379</v>
      </c>
      <c r="F1020" s="26">
        <v>800</v>
      </c>
      <c r="G1020" s="80">
        <f>G1021</f>
        <v>2</v>
      </c>
      <c r="H1020" s="80">
        <f>H1021</f>
        <v>0</v>
      </c>
      <c r="I1020" s="80">
        <f t="shared" si="155"/>
        <v>2</v>
      </c>
      <c r="J1020" s="80">
        <f>J1021</f>
        <v>0</v>
      </c>
      <c r="K1020" s="80">
        <f t="shared" si="156"/>
        <v>2</v>
      </c>
      <c r="L1020" s="93"/>
      <c r="M1020" s="36"/>
      <c r="N1020" s="36"/>
    </row>
    <row r="1021" spans="1:15">
      <c r="A1021" s="79" t="str">
        <f t="shared" ca="1" si="160"/>
        <v>Уплата налогов, сборов и иных платежей</v>
      </c>
      <c r="B1021" s="26">
        <v>840</v>
      </c>
      <c r="C1021" s="75" t="s">
        <v>94</v>
      </c>
      <c r="D1021" s="75" t="s">
        <v>98</v>
      </c>
      <c r="E1021" s="26" t="s">
        <v>379</v>
      </c>
      <c r="F1021" s="26">
        <v>850</v>
      </c>
      <c r="G1021" s="80">
        <v>2</v>
      </c>
      <c r="H1021" s="80"/>
      <c r="I1021" s="80">
        <f t="shared" si="155"/>
        <v>2</v>
      </c>
      <c r="J1021" s="80"/>
      <c r="K1021" s="80">
        <f t="shared" si="156"/>
        <v>2</v>
      </c>
      <c r="L1021" s="93"/>
      <c r="M1021" s="36"/>
      <c r="N1021" s="36"/>
    </row>
    <row r="1022" spans="1:15">
      <c r="A1022" s="79" t="s">
        <v>47</v>
      </c>
      <c r="B1022" s="78"/>
      <c r="C1022" s="78"/>
      <c r="D1022" s="78"/>
      <c r="E1022" s="26"/>
      <c r="F1022" s="26"/>
      <c r="G1022" s="82">
        <f>G17+G325+G342+G445+G455+G619+G660+G759+G813+G873+G1003+G993</f>
        <v>5992700.5999999996</v>
      </c>
      <c r="H1022" s="82">
        <f>H17+H325+H342+H445+H455+H619+H660+H759+H813+H873+H1003+H993</f>
        <v>720361.29999999993</v>
      </c>
      <c r="I1022" s="80">
        <f t="shared" si="155"/>
        <v>6713061.8999999994</v>
      </c>
      <c r="J1022" s="82">
        <f>J17+J325+J342+J445+J455+J619+J660+J759+J813+J873+J1003+J993</f>
        <v>9.0949470177292824E-13</v>
      </c>
      <c r="K1022" s="80">
        <f t="shared" si="156"/>
        <v>6713061.8999999994</v>
      </c>
      <c r="L1022" s="93"/>
      <c r="M1022" s="36"/>
      <c r="N1022" s="36"/>
    </row>
    <row r="1023" spans="1:15">
      <c r="E1023" s="30"/>
      <c r="F1023" s="35"/>
      <c r="G1023" s="34"/>
      <c r="H1023" s="34"/>
      <c r="I1023" s="34"/>
      <c r="J1023" s="34"/>
      <c r="K1023" s="34"/>
      <c r="O1023" s="34"/>
    </row>
    <row r="1024" spans="1:15">
      <c r="G1024" s="27"/>
      <c r="H1024" s="27"/>
      <c r="I1024" s="27"/>
      <c r="J1024" s="27"/>
      <c r="K1024" s="27"/>
    </row>
    <row r="1025" spans="1:11">
      <c r="F1025" s="42"/>
    </row>
    <row r="1026" spans="1:11">
      <c r="F1026" s="98"/>
      <c r="G1026" s="41"/>
      <c r="H1026" s="41"/>
      <c r="I1026" s="41"/>
      <c r="J1026" s="41"/>
      <c r="K1026" s="41"/>
    </row>
    <row r="1027" spans="1:11">
      <c r="A1027" s="27"/>
      <c r="C1027" s="41"/>
      <c r="E1027" s="30"/>
      <c r="F1027" s="98"/>
      <c r="G1027" s="41"/>
      <c r="H1027" s="41"/>
      <c r="I1027" s="41"/>
      <c r="J1027" s="41"/>
      <c r="K1027" s="41"/>
    </row>
    <row r="1028" spans="1:11">
      <c r="A1028" s="27"/>
      <c r="E1028" s="30"/>
      <c r="F1028" s="42"/>
      <c r="G1028" s="41"/>
      <c r="H1028" s="41"/>
      <c r="I1028" s="41"/>
      <c r="J1028" s="41"/>
      <c r="K1028" s="41"/>
    </row>
    <row r="1029" spans="1:11">
      <c r="A1029" s="27"/>
      <c r="E1029" s="30"/>
      <c r="F1029" s="42"/>
    </row>
    <row r="1030" spans="1:11">
      <c r="A1030" s="27"/>
      <c r="E1030" s="30"/>
      <c r="F1030" s="42"/>
    </row>
    <row r="1031" spans="1:11">
      <c r="A1031" s="27"/>
      <c r="E1031" s="30"/>
      <c r="F1031" s="42"/>
    </row>
    <row r="1032" spans="1:11">
      <c r="A1032" s="27"/>
      <c r="E1032" s="30"/>
      <c r="F1032" s="42"/>
    </row>
    <row r="1033" spans="1:11">
      <c r="A1033" s="27"/>
      <c r="E1033" s="30"/>
      <c r="F1033" s="42"/>
    </row>
    <row r="1034" spans="1:11">
      <c r="A1034" s="27"/>
      <c r="E1034" s="30"/>
      <c r="F1034" s="42"/>
    </row>
    <row r="1035" spans="1:11">
      <c r="F1035" s="42"/>
    </row>
    <row r="1036" spans="1:11">
      <c r="F1036" s="42"/>
    </row>
    <row r="1037" spans="1:11">
      <c r="F1037" s="42"/>
    </row>
    <row r="1038" spans="1:11">
      <c r="F1038" s="42"/>
    </row>
    <row r="1039" spans="1:11">
      <c r="F1039" s="42"/>
    </row>
    <row r="1040" spans="1:11">
      <c r="G1040" s="42"/>
      <c r="H1040" s="42"/>
      <c r="I1040" s="42"/>
      <c r="J1040" s="42"/>
      <c r="K1040" s="42"/>
    </row>
    <row r="1041" spans="7:11">
      <c r="G1041" s="42"/>
      <c r="H1041" s="42"/>
      <c r="I1041" s="42"/>
      <c r="J1041" s="42"/>
      <c r="K1041" s="42"/>
    </row>
    <row r="1042" spans="7:11">
      <c r="G1042" s="42"/>
      <c r="H1042" s="42"/>
      <c r="I1042" s="42"/>
      <c r="J1042" s="42"/>
      <c r="K1042" s="42"/>
    </row>
    <row r="1043" spans="7:11">
      <c r="G1043" s="42"/>
      <c r="H1043" s="42"/>
      <c r="I1043" s="42"/>
      <c r="J1043" s="42"/>
      <c r="K1043" s="42"/>
    </row>
    <row r="1044" spans="7:11">
      <c r="G1044" s="42"/>
      <c r="H1044" s="42"/>
      <c r="I1044" s="42"/>
      <c r="J1044" s="42"/>
      <c r="K1044" s="42"/>
    </row>
    <row r="1045" spans="7:11">
      <c r="G1045" s="42"/>
      <c r="H1045" s="42"/>
      <c r="I1045" s="42"/>
      <c r="J1045" s="42"/>
      <c r="K1045" s="42"/>
    </row>
    <row r="1046" spans="7:11">
      <c r="G1046" s="42"/>
      <c r="H1046" s="42"/>
      <c r="I1046" s="42"/>
      <c r="J1046" s="42"/>
      <c r="K1046" s="42"/>
    </row>
    <row r="1047" spans="7:11">
      <c r="G1047" s="42"/>
      <c r="H1047" s="42"/>
      <c r="I1047" s="42"/>
      <c r="J1047" s="42"/>
      <c r="K1047" s="42"/>
    </row>
    <row r="1048" spans="7:11">
      <c r="G1048" s="42"/>
      <c r="H1048" s="42"/>
      <c r="I1048" s="42"/>
      <c r="J1048" s="42"/>
      <c r="K1048" s="42"/>
    </row>
  </sheetData>
  <mergeCells count="2">
    <mergeCell ref="A12:K12"/>
    <mergeCell ref="A13:K13"/>
  </mergeCells>
  <phoneticPr fontId="0" type="noConversion"/>
  <dataValidations count="4">
    <dataValidation type="list" allowBlank="1" showInputMessage="1" showErrorMessage="1" sqref="F17:F1022">
      <formula1>Код_КВР</formula1>
    </dataValidation>
    <dataValidation type="list" allowBlank="1" showInputMessage="1" showErrorMessage="1" sqref="B17:B1021">
      <formula1>Код_ППП</formula1>
    </dataValidation>
    <dataValidation type="list" allowBlank="1" showInputMessage="1" showErrorMessage="1" sqref="C17:C1021">
      <formula1>Код_Раздел</formula1>
    </dataValidation>
    <dataValidation type="list" allowBlank="1" showInputMessage="1" showErrorMessage="1" sqref="E17:E1022">
      <formula1>Код_КЦСР</formula1>
    </dataValidation>
  </dataValidations>
  <pageMargins left="1.1811023622047245" right="0.39370078740157483" top="0.78740157480314965" bottom="0.59055118110236227" header="0.39370078740157483" footer="0.39370078740157483"/>
  <pageSetup paperSize="9" scale="44" fitToHeight="23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ППП</vt:lpstr>
      <vt:lpstr>Раздел</vt:lpstr>
      <vt:lpstr>КЦСР</vt:lpstr>
      <vt:lpstr>КВР</vt:lpstr>
      <vt:lpstr>прил. 1</vt:lpstr>
      <vt:lpstr>прил. 2</vt:lpstr>
      <vt:lpstr>прил. 3</vt:lpstr>
      <vt:lpstr>КВР!sub_3870</vt:lpstr>
      <vt:lpstr>'прил. 1'!Заголовки_для_печати</vt:lpstr>
      <vt:lpstr>'прил. 2'!Заголовки_для_печати</vt:lpstr>
      <vt:lpstr>'прил. 3'!Заголовки_для_печати</vt:lpstr>
      <vt:lpstr>Код_КВР</vt:lpstr>
      <vt:lpstr>Код_КЦСР</vt:lpstr>
      <vt:lpstr>Код_ППП</vt:lpstr>
      <vt:lpstr>Код_Раздел</vt:lpstr>
      <vt:lpstr>КВР!Область_печати</vt:lpstr>
      <vt:lpstr>'прил. 1'!Область_печати</vt:lpstr>
      <vt:lpstr>'прил. 2'!Область_печати</vt:lpstr>
      <vt:lpstr>'прил. 3'!Область_печати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svitsovaer</cp:lastModifiedBy>
  <cp:lastPrinted>2016-02-03T13:32:07Z</cp:lastPrinted>
  <dcterms:created xsi:type="dcterms:W3CDTF">2005-10-27T10:10:18Z</dcterms:created>
  <dcterms:modified xsi:type="dcterms:W3CDTF">2016-02-03T13:32:15Z</dcterms:modified>
</cp:coreProperties>
</file>